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ita.dzelme\Desktop\Koledza\Projekti_noteikumu\MK not\2017\Groz_MK904\uz_VSS_021117\"/>
    </mc:Choice>
  </mc:AlternateContent>
  <bookViews>
    <workbookView xWindow="0" yWindow="0" windowWidth="17970" windowHeight="5520" tabRatio="745" firstSheet="1" activeTab="1"/>
  </bookViews>
  <sheets>
    <sheet name="1.1(1)" sheetId="40" state="hidden" r:id="rId1"/>
    <sheet name="1.1 " sheetId="80" r:id="rId2"/>
    <sheet name="1.2(1)" sheetId="77" state="hidden" r:id="rId3"/>
    <sheet name="1.2" sheetId="83" r:id="rId4"/>
    <sheet name="1.3(1)" sheetId="78" state="hidden" r:id="rId5"/>
    <sheet name="1.4(1)" sheetId="79" state="hidden" r:id="rId6"/>
    <sheet name="1.3" sheetId="84" r:id="rId7"/>
    <sheet name="1.4" sheetId="85" r:id="rId8"/>
    <sheet name="2." sheetId="86" r:id="rId9"/>
    <sheet name="3." sheetId="87" r:id="rId10"/>
    <sheet name="4." sheetId="88" r:id="rId11"/>
    <sheet name="5." sheetId="89" r:id="rId12"/>
    <sheet name="6.1." sheetId="91" r:id="rId13"/>
    <sheet name="6.2." sheetId="92" r:id="rId14"/>
    <sheet name="6.3." sheetId="93" r:id="rId15"/>
    <sheet name="7." sheetId="94" r:id="rId16"/>
    <sheet name="8.1." sheetId="95" r:id="rId17"/>
    <sheet name="8.2." sheetId="96" r:id="rId18"/>
    <sheet name="8.3." sheetId="97" r:id="rId19"/>
    <sheet name="8.4." sheetId="98" r:id="rId20"/>
    <sheet name="8.5." sheetId="99" r:id="rId21"/>
    <sheet name="8.6." sheetId="100" r:id="rId22"/>
    <sheet name="8.7." sheetId="101" r:id="rId23"/>
    <sheet name="8.8." sheetId="102" r:id="rId24"/>
    <sheet name="8.9." sheetId="103" r:id="rId25"/>
    <sheet name="9.1." sheetId="104" r:id="rId26"/>
    <sheet name="9.2." sheetId="105" r:id="rId27"/>
    <sheet name="9.3." sheetId="106" r:id="rId28"/>
    <sheet name="10." sheetId="107" r:id="rId29"/>
    <sheet name="Cenrāžu_salīdzinājums" sheetId="76" state="hidden" r:id="rId30"/>
    <sheet name="Izdevumu sadalījums_pa_EKK" sheetId="108" state="hidden" r:id="rId31"/>
  </sheets>
  <definedNames>
    <definedName name="_xlnm._FilterDatabase" localSheetId="1" hidden="1">'1.1 '!$A$10:$H$10</definedName>
    <definedName name="_xlnm.Print_Area" localSheetId="1">'1.1 '!$A$1:$H$500</definedName>
    <definedName name="_xlnm.Print_Area" localSheetId="0">'1.1(1)'!$A$1:$E$121</definedName>
    <definedName name="_xlnm.Print_Area" localSheetId="3">'1.2'!$A$1:$H$500</definedName>
    <definedName name="_xlnm.Print_Area" localSheetId="2">'1.2(1)'!$A$1:$E$121</definedName>
    <definedName name="_xlnm.Print_Area" localSheetId="6">'1.3'!$A$1:$H$500</definedName>
    <definedName name="_xlnm.Print_Area" localSheetId="4">'1.3(1)'!$A$1:$E$121</definedName>
    <definedName name="_xlnm.Print_Area" localSheetId="7">'1.4'!$A$1:$H$500</definedName>
    <definedName name="_xlnm.Print_Area" localSheetId="5">'1.4(1)'!$A$1:$E$121</definedName>
    <definedName name="_xlnm.Print_Area" localSheetId="28">'10.'!$A$1:$H$500</definedName>
    <definedName name="_xlnm.Print_Area" localSheetId="8">'2.'!$A$1:$H$500</definedName>
    <definedName name="_xlnm.Print_Area" localSheetId="9">'3.'!$A$1:$H$500</definedName>
    <definedName name="_xlnm.Print_Area" localSheetId="10">'4.'!$A$1:$H$500</definedName>
    <definedName name="_xlnm.Print_Area" localSheetId="11">'5.'!$A$1:$H$500</definedName>
    <definedName name="_xlnm.Print_Area" localSheetId="12">'6.1.'!$A$1:$H$500</definedName>
    <definedName name="_xlnm.Print_Area" localSheetId="13">'6.2.'!$A$1:$H$523</definedName>
    <definedName name="_xlnm.Print_Area" localSheetId="14">'6.3.'!$A$1:$H$500</definedName>
    <definedName name="_xlnm.Print_Area" localSheetId="15">'7.'!$A$1:$H$494</definedName>
    <definedName name="_xlnm.Print_Area" localSheetId="16">'8.1.'!$A$1:$H$500</definedName>
    <definedName name="_xlnm.Print_Area" localSheetId="17">'8.2.'!$A$1:$H$500</definedName>
    <definedName name="_xlnm.Print_Area" localSheetId="18">'8.3.'!$A$1:$H$500</definedName>
    <definedName name="_xlnm.Print_Area" localSheetId="19">'8.4.'!$A$1:$H$500</definedName>
    <definedName name="_xlnm.Print_Area" localSheetId="20">'8.5.'!$A$1:$H$500</definedName>
    <definedName name="_xlnm.Print_Area" localSheetId="21">'8.6.'!$A$1:$H$500</definedName>
    <definedName name="_xlnm.Print_Area" localSheetId="22">'8.7.'!$A$1:$H$500</definedName>
    <definedName name="_xlnm.Print_Area" localSheetId="23">'8.8.'!$A$1:$H$500</definedName>
    <definedName name="_xlnm.Print_Area" localSheetId="24">'8.9.'!$A$1:$H$500</definedName>
    <definedName name="_xlnm.Print_Area" localSheetId="25">'9.1.'!$A$1:$H$500</definedName>
    <definedName name="_xlnm.Print_Area" localSheetId="26">'9.2.'!$A$1:$H$500</definedName>
    <definedName name="_xlnm.Print_Area" localSheetId="27">'9.3.'!$A$1:$H$500</definedName>
    <definedName name="_xlnm.Print_Titles" localSheetId="30">'Izdevumu sadalījums_pa_EKK'!$A:$A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2" i="107" l="1"/>
  <c r="H111" i="107"/>
  <c r="H362" i="106"/>
  <c r="H111" i="106"/>
  <c r="H362" i="105"/>
  <c r="H111" i="105"/>
  <c r="H362" i="104"/>
  <c r="H111" i="104"/>
  <c r="H362" i="103"/>
  <c r="H111" i="103"/>
  <c r="H362" i="102"/>
  <c r="H111" i="102"/>
  <c r="H362" i="101"/>
  <c r="H111" i="101"/>
  <c r="H362" i="100"/>
  <c r="H111" i="100"/>
  <c r="H362" i="99"/>
  <c r="H111" i="99"/>
  <c r="H362" i="98"/>
  <c r="H111" i="98"/>
  <c r="H362" i="97"/>
  <c r="H111" i="97"/>
  <c r="H362" i="96"/>
  <c r="H111" i="96"/>
  <c r="H362" i="95"/>
  <c r="H111" i="95"/>
  <c r="H356" i="94"/>
  <c r="H107" i="94"/>
  <c r="H362" i="93"/>
  <c r="H111" i="93"/>
  <c r="H384" i="92"/>
  <c r="H111" i="92"/>
  <c r="H362" i="91" l="1"/>
  <c r="H111" i="91"/>
  <c r="H362" i="89"/>
  <c r="H111" i="89"/>
  <c r="H362" i="88"/>
  <c r="H111" i="88"/>
  <c r="H362" i="87"/>
  <c r="H111" i="87"/>
  <c r="H362" i="86"/>
  <c r="H111" i="86"/>
  <c r="H362" i="85"/>
  <c r="H111" i="85"/>
  <c r="H362" i="84"/>
  <c r="H111" i="84"/>
  <c r="H362" i="83"/>
  <c r="H111" i="83"/>
  <c r="H362" i="80"/>
  <c r="H111" i="80"/>
  <c r="H113" i="94" l="1"/>
  <c r="H549" i="89" l="1"/>
  <c r="H272" i="92" l="1"/>
  <c r="H340" i="92" l="1"/>
  <c r="H475" i="107" l="1"/>
  <c r="H474" i="107"/>
  <c r="H473" i="107"/>
  <c r="H472" i="107"/>
  <c r="H471" i="107"/>
  <c r="H470" i="107"/>
  <c r="H469" i="107"/>
  <c r="H468" i="107"/>
  <c r="H467" i="107"/>
  <c r="H466" i="107"/>
  <c r="H487" i="107"/>
  <c r="H486" i="107"/>
  <c r="H485" i="107"/>
  <c r="H484" i="107"/>
  <c r="H483" i="107"/>
  <c r="H482" i="107"/>
  <c r="H481" i="107"/>
  <c r="H480" i="107"/>
  <c r="H479" i="107"/>
  <c r="G442" i="107"/>
  <c r="G443" i="107" s="1"/>
  <c r="H443" i="107" s="1"/>
  <c r="H451" i="107"/>
  <c r="H450" i="107"/>
  <c r="H449" i="107"/>
  <c r="H448" i="107"/>
  <c r="H447" i="107"/>
  <c r="H446" i="107"/>
  <c r="H445" i="107"/>
  <c r="H444" i="107"/>
  <c r="G408" i="107"/>
  <c r="G454" i="107" s="1"/>
  <c r="H475" i="106"/>
  <c r="H474" i="106"/>
  <c r="H473" i="106"/>
  <c r="H472" i="106"/>
  <c r="H471" i="106"/>
  <c r="H470" i="106"/>
  <c r="H469" i="106"/>
  <c r="H468" i="106"/>
  <c r="H467" i="106"/>
  <c r="H466" i="106"/>
  <c r="H487" i="106"/>
  <c r="H486" i="106"/>
  <c r="H485" i="106"/>
  <c r="H484" i="106"/>
  <c r="H483" i="106"/>
  <c r="H482" i="106"/>
  <c r="H481" i="106"/>
  <c r="H480" i="106"/>
  <c r="H479" i="106"/>
  <c r="H451" i="106"/>
  <c r="H450" i="106"/>
  <c r="H449" i="106"/>
  <c r="H448" i="106"/>
  <c r="H447" i="106"/>
  <c r="H446" i="106"/>
  <c r="H445" i="106"/>
  <c r="H444" i="106"/>
  <c r="G442" i="106"/>
  <c r="G443" i="106" s="1"/>
  <c r="H443" i="106" s="1"/>
  <c r="G408" i="106"/>
  <c r="G454" i="106" s="1"/>
  <c r="H475" i="105"/>
  <c r="H474" i="105"/>
  <c r="H473" i="105"/>
  <c r="H472" i="105"/>
  <c r="H471" i="105"/>
  <c r="H470" i="105"/>
  <c r="H469" i="105"/>
  <c r="H468" i="105"/>
  <c r="H467" i="105"/>
  <c r="H466" i="105"/>
  <c r="H487" i="105"/>
  <c r="H486" i="105"/>
  <c r="H485" i="105"/>
  <c r="H484" i="105"/>
  <c r="H483" i="105"/>
  <c r="H482" i="105"/>
  <c r="H481" i="105"/>
  <c r="H480" i="105"/>
  <c r="H479" i="105"/>
  <c r="G442" i="105"/>
  <c r="G443" i="105" s="1"/>
  <c r="H443" i="105" s="1"/>
  <c r="H451" i="105"/>
  <c r="H450" i="105"/>
  <c r="H449" i="105"/>
  <c r="H448" i="105"/>
  <c r="H447" i="105"/>
  <c r="H446" i="105"/>
  <c r="H445" i="105"/>
  <c r="H444" i="105"/>
  <c r="G408" i="105"/>
  <c r="G454" i="105" s="1"/>
  <c r="G442" i="104"/>
  <c r="G443" i="104" s="1"/>
  <c r="H443" i="104" s="1"/>
  <c r="H475" i="104"/>
  <c r="H474" i="104"/>
  <c r="H473" i="104"/>
  <c r="H472" i="104"/>
  <c r="H471" i="104"/>
  <c r="H470" i="104"/>
  <c r="H469" i="104"/>
  <c r="H468" i="104"/>
  <c r="H467" i="104"/>
  <c r="H466" i="104"/>
  <c r="H487" i="104"/>
  <c r="H486" i="104"/>
  <c r="H485" i="104"/>
  <c r="H484" i="104"/>
  <c r="H483" i="104"/>
  <c r="H482" i="104"/>
  <c r="H481" i="104"/>
  <c r="H480" i="104"/>
  <c r="H479" i="104"/>
  <c r="H451" i="104"/>
  <c r="H450" i="104"/>
  <c r="H449" i="104"/>
  <c r="H448" i="104"/>
  <c r="H447" i="104"/>
  <c r="H446" i="104"/>
  <c r="H445" i="104"/>
  <c r="H444" i="104"/>
  <c r="G408" i="104"/>
  <c r="G454" i="104" s="1"/>
  <c r="H475" i="103"/>
  <c r="H474" i="103"/>
  <c r="H473" i="103"/>
  <c r="H472" i="103"/>
  <c r="H471" i="103"/>
  <c r="H470" i="103"/>
  <c r="H469" i="103"/>
  <c r="H468" i="103"/>
  <c r="H467" i="103"/>
  <c r="H466" i="103"/>
  <c r="H487" i="103"/>
  <c r="H486" i="103"/>
  <c r="H485" i="103"/>
  <c r="H484" i="103"/>
  <c r="H483" i="103"/>
  <c r="H482" i="103"/>
  <c r="H481" i="103"/>
  <c r="H480" i="103"/>
  <c r="H479" i="103"/>
  <c r="G478" i="103"/>
  <c r="H478" i="103" s="1"/>
  <c r="H451" i="103"/>
  <c r="H450" i="103"/>
  <c r="H449" i="103"/>
  <c r="H448" i="103"/>
  <c r="H447" i="103"/>
  <c r="H446" i="103"/>
  <c r="H445" i="103"/>
  <c r="H444" i="103"/>
  <c r="G442" i="103"/>
  <c r="H442" i="103" s="1"/>
  <c r="H475" i="102"/>
  <c r="H474" i="102"/>
  <c r="H473" i="102"/>
  <c r="H472" i="102"/>
  <c r="H471" i="102"/>
  <c r="H470" i="102"/>
  <c r="H469" i="102"/>
  <c r="H468" i="102"/>
  <c r="H467" i="102"/>
  <c r="H466" i="102"/>
  <c r="H487" i="102"/>
  <c r="H486" i="102"/>
  <c r="H485" i="102"/>
  <c r="H484" i="102"/>
  <c r="H483" i="102"/>
  <c r="H482" i="102"/>
  <c r="H481" i="102"/>
  <c r="H480" i="102"/>
  <c r="H479" i="102"/>
  <c r="G442" i="102"/>
  <c r="G453" i="102" s="1"/>
  <c r="G478" i="102" s="1"/>
  <c r="H478" i="102" s="1"/>
  <c r="H451" i="102"/>
  <c r="H450" i="102"/>
  <c r="H449" i="102"/>
  <c r="H448" i="102"/>
  <c r="H447" i="102"/>
  <c r="H446" i="102"/>
  <c r="H445" i="102"/>
  <c r="H444" i="102"/>
  <c r="G443" i="102"/>
  <c r="H443" i="102" s="1"/>
  <c r="G408" i="102"/>
  <c r="G454" i="102" s="1"/>
  <c r="H475" i="101"/>
  <c r="H474" i="101"/>
  <c r="H473" i="101"/>
  <c r="H472" i="101"/>
  <c r="H471" i="101"/>
  <c r="H470" i="101"/>
  <c r="H469" i="101"/>
  <c r="H468" i="101"/>
  <c r="H467" i="101"/>
  <c r="H466" i="101"/>
  <c r="H487" i="101"/>
  <c r="H486" i="101"/>
  <c r="H485" i="101"/>
  <c r="H484" i="101"/>
  <c r="H483" i="101"/>
  <c r="H482" i="101"/>
  <c r="H481" i="101"/>
  <c r="H480" i="101"/>
  <c r="H479" i="101"/>
  <c r="G453" i="101"/>
  <c r="G478" i="101" s="1"/>
  <c r="H478" i="101" s="1"/>
  <c r="G442" i="101"/>
  <c r="G408" i="101"/>
  <c r="G454" i="101" s="1"/>
  <c r="H451" i="101"/>
  <c r="H450" i="101"/>
  <c r="H449" i="101"/>
  <c r="H448" i="101"/>
  <c r="H447" i="101"/>
  <c r="H446" i="101"/>
  <c r="H445" i="101"/>
  <c r="H444" i="101"/>
  <c r="G443" i="101"/>
  <c r="H443" i="101" s="1"/>
  <c r="H475" i="100"/>
  <c r="H474" i="100"/>
  <c r="H473" i="100"/>
  <c r="H472" i="100"/>
  <c r="H471" i="100"/>
  <c r="H470" i="100"/>
  <c r="H469" i="100"/>
  <c r="H468" i="100"/>
  <c r="H467" i="100"/>
  <c r="H466" i="100"/>
  <c r="H487" i="100"/>
  <c r="H486" i="100"/>
  <c r="H485" i="100"/>
  <c r="H484" i="100"/>
  <c r="H483" i="100"/>
  <c r="H482" i="100"/>
  <c r="H481" i="100"/>
  <c r="H480" i="100"/>
  <c r="H479" i="100"/>
  <c r="G478" i="100"/>
  <c r="H478" i="100" s="1"/>
  <c r="H451" i="100"/>
  <c r="H450" i="100"/>
  <c r="H449" i="100"/>
  <c r="H448" i="100"/>
  <c r="H447" i="100"/>
  <c r="H446" i="100"/>
  <c r="H445" i="100"/>
  <c r="H444" i="100"/>
  <c r="G442" i="100"/>
  <c r="G443" i="100" s="1"/>
  <c r="H443" i="100" s="1"/>
  <c r="G442" i="99"/>
  <c r="G453" i="99" s="1"/>
  <c r="G478" i="99" s="1"/>
  <c r="H478" i="99" s="1"/>
  <c r="G408" i="99"/>
  <c r="G454" i="99" s="1"/>
  <c r="H475" i="99"/>
  <c r="H474" i="99"/>
  <c r="H473" i="99"/>
  <c r="H472" i="99"/>
  <c r="H471" i="99"/>
  <c r="H470" i="99"/>
  <c r="H469" i="99"/>
  <c r="H468" i="99"/>
  <c r="H467" i="99"/>
  <c r="H466" i="99"/>
  <c r="H487" i="99"/>
  <c r="H486" i="99"/>
  <c r="H485" i="99"/>
  <c r="H484" i="99"/>
  <c r="H483" i="99"/>
  <c r="H482" i="99"/>
  <c r="H481" i="99"/>
  <c r="H480" i="99"/>
  <c r="H479" i="99"/>
  <c r="H451" i="99"/>
  <c r="H450" i="99"/>
  <c r="H449" i="99"/>
  <c r="H448" i="99"/>
  <c r="H447" i="99"/>
  <c r="H446" i="99"/>
  <c r="H445" i="99"/>
  <c r="H444" i="99"/>
  <c r="G443" i="99"/>
  <c r="H443" i="99" s="1"/>
  <c r="H475" i="98"/>
  <c r="H474" i="98"/>
  <c r="H473" i="98"/>
  <c r="H472" i="98"/>
  <c r="H471" i="98"/>
  <c r="H470" i="98"/>
  <c r="H469" i="98"/>
  <c r="H468" i="98"/>
  <c r="H467" i="98"/>
  <c r="H466" i="98"/>
  <c r="H487" i="98"/>
  <c r="H486" i="98"/>
  <c r="H485" i="98"/>
  <c r="H484" i="98"/>
  <c r="H483" i="98"/>
  <c r="H482" i="98"/>
  <c r="H481" i="98"/>
  <c r="H480" i="98"/>
  <c r="H479" i="98"/>
  <c r="G478" i="98"/>
  <c r="H478" i="98" s="1"/>
  <c r="H451" i="98"/>
  <c r="H450" i="98"/>
  <c r="H449" i="98"/>
  <c r="H448" i="98"/>
  <c r="H447" i="98"/>
  <c r="H446" i="98"/>
  <c r="H445" i="98"/>
  <c r="H444" i="98"/>
  <c r="G442" i="98"/>
  <c r="G443" i="98" s="1"/>
  <c r="H443" i="98" s="1"/>
  <c r="H475" i="97"/>
  <c r="H474" i="97"/>
  <c r="H473" i="97"/>
  <c r="H472" i="97"/>
  <c r="H471" i="97"/>
  <c r="H470" i="97"/>
  <c r="H469" i="97"/>
  <c r="H468" i="97"/>
  <c r="H467" i="97"/>
  <c r="H466" i="97"/>
  <c r="H487" i="97"/>
  <c r="H486" i="97"/>
  <c r="H485" i="97"/>
  <c r="H484" i="97"/>
  <c r="H483" i="97"/>
  <c r="H482" i="97"/>
  <c r="H481" i="97"/>
  <c r="H480" i="97"/>
  <c r="H479" i="97"/>
  <c r="G478" i="97"/>
  <c r="H478" i="97" s="1"/>
  <c r="H451" i="97"/>
  <c r="H450" i="97"/>
  <c r="H449" i="97"/>
  <c r="H448" i="97"/>
  <c r="H447" i="97"/>
  <c r="H446" i="97"/>
  <c r="H445" i="97"/>
  <c r="H444" i="97"/>
  <c r="G442" i="97"/>
  <c r="G443" i="97" s="1"/>
  <c r="H443" i="97" s="1"/>
  <c r="G453" i="96"/>
  <c r="H475" i="96"/>
  <c r="H474" i="96"/>
  <c r="H473" i="96"/>
  <c r="H472" i="96"/>
  <c r="H471" i="96"/>
  <c r="H470" i="96"/>
  <c r="H469" i="96"/>
  <c r="H468" i="96"/>
  <c r="H467" i="96"/>
  <c r="H466" i="96"/>
  <c r="H487" i="96"/>
  <c r="H486" i="96"/>
  <c r="H485" i="96"/>
  <c r="H484" i="96"/>
  <c r="H483" i="96"/>
  <c r="H482" i="96"/>
  <c r="H481" i="96"/>
  <c r="H480" i="96"/>
  <c r="H479" i="96"/>
  <c r="G478" i="96"/>
  <c r="H478" i="96" s="1"/>
  <c r="H477" i="96" s="1"/>
  <c r="G442" i="96"/>
  <c r="G443" i="96" s="1"/>
  <c r="H443" i="96" s="1"/>
  <c r="H451" i="96"/>
  <c r="H450" i="96"/>
  <c r="H449" i="96"/>
  <c r="H448" i="96"/>
  <c r="H447" i="96"/>
  <c r="H446" i="96"/>
  <c r="H445" i="96"/>
  <c r="H444" i="96"/>
  <c r="G408" i="96"/>
  <c r="G454" i="96" s="1"/>
  <c r="H475" i="95"/>
  <c r="H474" i="95"/>
  <c r="H473" i="95"/>
  <c r="H472" i="95"/>
  <c r="H471" i="95"/>
  <c r="H470" i="95"/>
  <c r="H469" i="95"/>
  <c r="H468" i="95"/>
  <c r="H467" i="95"/>
  <c r="H466" i="95"/>
  <c r="H487" i="95"/>
  <c r="H486" i="95"/>
  <c r="H485" i="95"/>
  <c r="H484" i="95"/>
  <c r="H483" i="95"/>
  <c r="H482" i="95"/>
  <c r="H481" i="95"/>
  <c r="H480" i="95"/>
  <c r="H479" i="95"/>
  <c r="H451" i="95"/>
  <c r="H450" i="95"/>
  <c r="H449" i="95"/>
  <c r="H448" i="95"/>
  <c r="H447" i="95"/>
  <c r="H446" i="95"/>
  <c r="H445" i="95"/>
  <c r="H444" i="95"/>
  <c r="G453" i="95"/>
  <c r="G478" i="95" s="1"/>
  <c r="G408" i="95"/>
  <c r="G454" i="95" s="1"/>
  <c r="H469" i="94"/>
  <c r="H468" i="94"/>
  <c r="H467" i="94"/>
  <c r="H466" i="94"/>
  <c r="H465" i="94"/>
  <c r="H464" i="94"/>
  <c r="H463" i="94"/>
  <c r="H462" i="94"/>
  <c r="H461" i="94"/>
  <c r="H460" i="94"/>
  <c r="H481" i="94"/>
  <c r="H480" i="94"/>
  <c r="H479" i="94"/>
  <c r="H478" i="94"/>
  <c r="H477" i="94"/>
  <c r="H476" i="94"/>
  <c r="H475" i="94"/>
  <c r="H474" i="94"/>
  <c r="H473" i="94"/>
  <c r="G436" i="94"/>
  <c r="G447" i="94" s="1"/>
  <c r="G472" i="94" s="1"/>
  <c r="H445" i="94"/>
  <c r="H444" i="94"/>
  <c r="H443" i="94"/>
  <c r="H442" i="94"/>
  <c r="H441" i="94"/>
  <c r="H440" i="94"/>
  <c r="H439" i="94"/>
  <c r="H438" i="94"/>
  <c r="G402" i="94"/>
  <c r="G448" i="94" s="1"/>
  <c r="H479" i="93"/>
  <c r="H475" i="93"/>
  <c r="H474" i="93"/>
  <c r="H473" i="93"/>
  <c r="H472" i="93"/>
  <c r="H471" i="93"/>
  <c r="H470" i="93"/>
  <c r="H469" i="93"/>
  <c r="H468" i="93"/>
  <c r="H467" i="93"/>
  <c r="H466" i="93"/>
  <c r="H487" i="93"/>
  <c r="H486" i="93"/>
  <c r="H485" i="93"/>
  <c r="H484" i="93"/>
  <c r="H483" i="93"/>
  <c r="H482" i="93"/>
  <c r="H481" i="93"/>
  <c r="H480" i="93"/>
  <c r="G442" i="93"/>
  <c r="G443" i="93" s="1"/>
  <c r="H443" i="93" s="1"/>
  <c r="H451" i="93"/>
  <c r="H450" i="93"/>
  <c r="H449" i="93"/>
  <c r="H448" i="93"/>
  <c r="H447" i="93"/>
  <c r="H446" i="93"/>
  <c r="H445" i="93"/>
  <c r="H444" i="93"/>
  <c r="G453" i="93"/>
  <c r="G478" i="93" s="1"/>
  <c r="H478" i="93" s="1"/>
  <c r="G454" i="93"/>
  <c r="G408" i="93"/>
  <c r="H495" i="92"/>
  <c r="H491" i="92"/>
  <c r="H490" i="92"/>
  <c r="H498" i="92"/>
  <c r="H502" i="92"/>
  <c r="G442" i="91"/>
  <c r="G443" i="91" s="1"/>
  <c r="H443" i="91" s="1"/>
  <c r="G408" i="91"/>
  <c r="G478" i="91"/>
  <c r="G501" i="92"/>
  <c r="H501" i="92" s="1"/>
  <c r="H510" i="92"/>
  <c r="H508" i="92"/>
  <c r="H507" i="92"/>
  <c r="H506" i="92"/>
  <c r="H504" i="92"/>
  <c r="H503" i="92"/>
  <c r="G465" i="92"/>
  <c r="G466" i="92" s="1"/>
  <c r="H466" i="92" s="1"/>
  <c r="G431" i="92"/>
  <c r="H465" i="92"/>
  <c r="H474" i="92"/>
  <c r="H473" i="92"/>
  <c r="H472" i="92"/>
  <c r="H471" i="92"/>
  <c r="H470" i="92"/>
  <c r="H469" i="92"/>
  <c r="H468" i="92"/>
  <c r="H467" i="92"/>
  <c r="H475" i="91"/>
  <c r="H474" i="91"/>
  <c r="H473" i="91"/>
  <c r="H472" i="91"/>
  <c r="H471" i="91"/>
  <c r="H470" i="91"/>
  <c r="H469" i="91"/>
  <c r="H468" i="91"/>
  <c r="H467" i="91"/>
  <c r="H466" i="91"/>
  <c r="H487" i="91"/>
  <c r="H486" i="91"/>
  <c r="H485" i="91"/>
  <c r="H484" i="91"/>
  <c r="H483" i="91"/>
  <c r="H482" i="91"/>
  <c r="H481" i="91"/>
  <c r="H480" i="91"/>
  <c r="H479" i="91"/>
  <c r="H478" i="91"/>
  <c r="H451" i="91"/>
  <c r="H450" i="91"/>
  <c r="H449" i="91"/>
  <c r="H448" i="91"/>
  <c r="H447" i="91"/>
  <c r="H446" i="91"/>
  <c r="H445" i="91"/>
  <c r="H444" i="91"/>
  <c r="H479" i="89"/>
  <c r="H478" i="89"/>
  <c r="G408" i="89"/>
  <c r="H451" i="89"/>
  <c r="H450" i="89"/>
  <c r="H449" i="89"/>
  <c r="H448" i="89"/>
  <c r="H447" i="89"/>
  <c r="H446" i="89"/>
  <c r="H445" i="89"/>
  <c r="H444" i="89"/>
  <c r="G442" i="89"/>
  <c r="G443" i="89" s="1"/>
  <c r="H443" i="89" s="1"/>
  <c r="H475" i="89"/>
  <c r="H474" i="89"/>
  <c r="H473" i="89"/>
  <c r="H472" i="89"/>
  <c r="H471" i="89"/>
  <c r="H470" i="89"/>
  <c r="H469" i="89"/>
  <c r="H468" i="89"/>
  <c r="H467" i="89"/>
  <c r="H466" i="89"/>
  <c r="H487" i="89"/>
  <c r="H486" i="89"/>
  <c r="H485" i="89"/>
  <c r="H484" i="89"/>
  <c r="H483" i="89"/>
  <c r="H482" i="89"/>
  <c r="H481" i="89"/>
  <c r="H480" i="89"/>
  <c r="G454" i="88"/>
  <c r="G442" i="88"/>
  <c r="G478" i="88" s="1"/>
  <c r="G408" i="88"/>
  <c r="H490" i="88"/>
  <c r="H489" i="88"/>
  <c r="H465" i="88"/>
  <c r="H479" i="88"/>
  <c r="H451" i="88"/>
  <c r="H450" i="88"/>
  <c r="H449" i="88"/>
  <c r="H448" i="88"/>
  <c r="H447" i="88"/>
  <c r="H446" i="88"/>
  <c r="H445" i="88"/>
  <c r="H444" i="88"/>
  <c r="G443" i="88"/>
  <c r="H443" i="88" s="1"/>
  <c r="G442" i="87"/>
  <c r="G443" i="87" s="1"/>
  <c r="G408" i="87"/>
  <c r="H489" i="87"/>
  <c r="H488" i="87" s="1"/>
  <c r="H479" i="87"/>
  <c r="H475" i="87"/>
  <c r="H474" i="87"/>
  <c r="H473" i="87"/>
  <c r="H472" i="87"/>
  <c r="H471" i="87"/>
  <c r="H470" i="87"/>
  <c r="H469" i="87"/>
  <c r="H468" i="87"/>
  <c r="H467" i="87"/>
  <c r="H466" i="87"/>
  <c r="H451" i="87"/>
  <c r="H450" i="87"/>
  <c r="H449" i="87"/>
  <c r="H448" i="87"/>
  <c r="H447" i="87"/>
  <c r="H446" i="87"/>
  <c r="H445" i="87"/>
  <c r="H444" i="87"/>
  <c r="H494" i="88" l="1"/>
  <c r="H484" i="88"/>
  <c r="H498" i="88"/>
  <c r="H487" i="88"/>
  <c r="H480" i="88"/>
  <c r="G453" i="104"/>
  <c r="G478" i="104" s="1"/>
  <c r="H478" i="104" s="1"/>
  <c r="H477" i="104" s="1"/>
  <c r="G453" i="105"/>
  <c r="G478" i="105" s="1"/>
  <c r="H478" i="105" s="1"/>
  <c r="G453" i="106"/>
  <c r="G478" i="106" s="1"/>
  <c r="H478" i="106" s="1"/>
  <c r="G453" i="88"/>
  <c r="H441" i="96"/>
  <c r="H589" i="96" s="1"/>
  <c r="H477" i="100"/>
  <c r="G437" i="94"/>
  <c r="H437" i="94" s="1"/>
  <c r="H472" i="94"/>
  <c r="H471" i="94" s="1"/>
  <c r="H465" i="87"/>
  <c r="H465" i="91"/>
  <c r="H477" i="91"/>
  <c r="H477" i="97"/>
  <c r="H477" i="98"/>
  <c r="H465" i="99"/>
  <c r="H477" i="99"/>
  <c r="H477" i="101"/>
  <c r="H477" i="102"/>
  <c r="H465" i="103"/>
  <c r="H477" i="103"/>
  <c r="H465" i="104"/>
  <c r="H477" i="105"/>
  <c r="H477" i="106"/>
  <c r="H465" i="107"/>
  <c r="G453" i="107"/>
  <c r="G478" i="107" s="1"/>
  <c r="H478" i="107" s="1"/>
  <c r="H477" i="107" s="1"/>
  <c r="H442" i="107"/>
  <c r="H441" i="107" s="1"/>
  <c r="H589" i="107" s="1"/>
  <c r="H465" i="106"/>
  <c r="H442" i="106"/>
  <c r="H441" i="106" s="1"/>
  <c r="H590" i="106" s="1"/>
  <c r="H465" i="105"/>
  <c r="H442" i="105"/>
  <c r="H441" i="105" s="1"/>
  <c r="H589" i="105" s="1"/>
  <c r="H442" i="104"/>
  <c r="H441" i="104" s="1"/>
  <c r="H589" i="104" s="1"/>
  <c r="G443" i="103"/>
  <c r="H443" i="103" s="1"/>
  <c r="H441" i="103" s="1"/>
  <c r="H589" i="103" s="1"/>
  <c r="H465" i="102"/>
  <c r="H442" i="102"/>
  <c r="H441" i="102" s="1"/>
  <c r="H589" i="102" s="1"/>
  <c r="H465" i="101"/>
  <c r="H442" i="101"/>
  <c r="H441" i="101" s="1"/>
  <c r="H589" i="101" s="1"/>
  <c r="H465" i="100"/>
  <c r="H442" i="100"/>
  <c r="H441" i="100" s="1"/>
  <c r="H589" i="100" s="1"/>
  <c r="H442" i="99"/>
  <c r="H441" i="99" s="1"/>
  <c r="H589" i="99" s="1"/>
  <c r="H465" i="98"/>
  <c r="H442" i="98"/>
  <c r="H441" i="98" s="1"/>
  <c r="H589" i="98" s="1"/>
  <c r="H465" i="97"/>
  <c r="H442" i="97"/>
  <c r="H441" i="97" s="1"/>
  <c r="H589" i="97" s="1"/>
  <c r="H465" i="96"/>
  <c r="H442" i="96"/>
  <c r="H478" i="95"/>
  <c r="H477" i="95" s="1"/>
  <c r="H465" i="95"/>
  <c r="H459" i="94"/>
  <c r="H436" i="94"/>
  <c r="H435" i="94" s="1"/>
  <c r="H583" i="94" s="1"/>
  <c r="H465" i="93"/>
  <c r="H477" i="93"/>
  <c r="H442" i="93"/>
  <c r="H441" i="93" s="1"/>
  <c r="H579" i="93" s="1"/>
  <c r="H492" i="92"/>
  <c r="H496" i="92"/>
  <c r="H505" i="92"/>
  <c r="H509" i="92"/>
  <c r="H489" i="92"/>
  <c r="H493" i="92"/>
  <c r="H497" i="92"/>
  <c r="H494" i="92"/>
  <c r="H464" i="92"/>
  <c r="H442" i="91"/>
  <c r="H441" i="91" s="1"/>
  <c r="H579" i="91" s="1"/>
  <c r="H477" i="89"/>
  <c r="H442" i="89"/>
  <c r="H441" i="89" s="1"/>
  <c r="H587" i="89" s="1"/>
  <c r="H465" i="89"/>
  <c r="H491" i="88"/>
  <c r="H495" i="88"/>
  <c r="H492" i="88"/>
  <c r="H496" i="88"/>
  <c r="H493" i="88"/>
  <c r="H497" i="88"/>
  <c r="H481" i="88"/>
  <c r="H485" i="88"/>
  <c r="H478" i="88"/>
  <c r="H482" i="88"/>
  <c r="H486" i="88"/>
  <c r="H483" i="88"/>
  <c r="H442" i="88"/>
  <c r="H441" i="88" s="1"/>
  <c r="H443" i="87"/>
  <c r="H442" i="87"/>
  <c r="H441" i="87" s="1"/>
  <c r="H586" i="87" s="1"/>
  <c r="G453" i="87"/>
  <c r="G478" i="87" s="1"/>
  <c r="H485" i="87" s="1"/>
  <c r="G454" i="87"/>
  <c r="H500" i="92" l="1"/>
  <c r="H488" i="92"/>
  <c r="H488" i="88"/>
  <c r="H586" i="88"/>
  <c r="H477" i="88"/>
  <c r="H478" i="87"/>
  <c r="H483" i="87"/>
  <c r="H487" i="87"/>
  <c r="H484" i="87"/>
  <c r="H480" i="87"/>
  <c r="H486" i="87"/>
  <c r="H481" i="87"/>
  <c r="H482" i="87"/>
  <c r="H479" i="86"/>
  <c r="H451" i="86"/>
  <c r="H450" i="86"/>
  <c r="H449" i="86"/>
  <c r="H448" i="86"/>
  <c r="H447" i="86"/>
  <c r="H446" i="86"/>
  <c r="H445" i="86"/>
  <c r="H444" i="86"/>
  <c r="G442" i="86"/>
  <c r="H442" i="86" s="1"/>
  <c r="G453" i="86"/>
  <c r="G478" i="86" s="1"/>
  <c r="G408" i="86"/>
  <c r="G454" i="86" s="1"/>
  <c r="G442" i="85"/>
  <c r="H442" i="85" s="1"/>
  <c r="G408" i="85"/>
  <c r="G454" i="85" s="1"/>
  <c r="H451" i="85"/>
  <c r="H450" i="85"/>
  <c r="H449" i="85"/>
  <c r="H448" i="85"/>
  <c r="H447" i="85"/>
  <c r="H446" i="85"/>
  <c r="H445" i="85"/>
  <c r="H444" i="85"/>
  <c r="G453" i="84"/>
  <c r="G442" i="84"/>
  <c r="G478" i="84" s="1"/>
  <c r="G408" i="84"/>
  <c r="G454" i="84" s="1"/>
  <c r="H479" i="84"/>
  <c r="H451" i="84"/>
  <c r="H450" i="84"/>
  <c r="H449" i="84"/>
  <c r="H448" i="84"/>
  <c r="H447" i="84"/>
  <c r="H446" i="84"/>
  <c r="H445" i="84"/>
  <c r="H444" i="84"/>
  <c r="H443" i="84"/>
  <c r="H442" i="84"/>
  <c r="H479" i="83"/>
  <c r="G478" i="83"/>
  <c r="H487" i="83" s="1"/>
  <c r="H451" i="83"/>
  <c r="H450" i="83"/>
  <c r="H449" i="83"/>
  <c r="H448" i="83"/>
  <c r="H447" i="83"/>
  <c r="H446" i="83"/>
  <c r="H445" i="83"/>
  <c r="H444" i="83"/>
  <c r="H443" i="83"/>
  <c r="H442" i="83"/>
  <c r="G408" i="83"/>
  <c r="H479" i="80"/>
  <c r="G478" i="80"/>
  <c r="H478" i="80" s="1"/>
  <c r="H443" i="80"/>
  <c r="H442" i="80"/>
  <c r="H451" i="80"/>
  <c r="H450" i="80"/>
  <c r="H449" i="80"/>
  <c r="H448" i="80"/>
  <c r="H447" i="80"/>
  <c r="H446" i="80"/>
  <c r="H445" i="80"/>
  <c r="H444" i="80"/>
  <c r="G408" i="80"/>
  <c r="G454" i="80" s="1"/>
  <c r="H487" i="86" l="1"/>
  <c r="H484" i="86"/>
  <c r="H480" i="86"/>
  <c r="H485" i="84"/>
  <c r="H486" i="84"/>
  <c r="H480" i="84"/>
  <c r="H484" i="84"/>
  <c r="H487" i="84"/>
  <c r="H482" i="84"/>
  <c r="H483" i="84"/>
  <c r="H478" i="84"/>
  <c r="G453" i="80"/>
  <c r="H478" i="83"/>
  <c r="H484" i="83"/>
  <c r="H482" i="83"/>
  <c r="H480" i="83"/>
  <c r="G443" i="85"/>
  <c r="H441" i="83"/>
  <c r="H579" i="83" s="1"/>
  <c r="H441" i="84"/>
  <c r="H589" i="84" s="1"/>
  <c r="H477" i="87"/>
  <c r="H481" i="86"/>
  <c r="H485" i="86"/>
  <c r="H478" i="86"/>
  <c r="H482" i="86"/>
  <c r="H486" i="86"/>
  <c r="H483" i="86"/>
  <c r="G443" i="86"/>
  <c r="H443" i="86" s="1"/>
  <c r="H441" i="86" s="1"/>
  <c r="H579" i="86" s="1"/>
  <c r="H479" i="85"/>
  <c r="H481" i="84"/>
  <c r="H481" i="83"/>
  <c r="H485" i="83"/>
  <c r="H486" i="83"/>
  <c r="H483" i="83"/>
  <c r="H441" i="80"/>
  <c r="H589" i="80" s="1"/>
  <c r="C81" i="87"/>
  <c r="C61" i="87"/>
  <c r="C62" i="87"/>
  <c r="C63" i="87"/>
  <c r="C64" i="87"/>
  <c r="C65" i="87"/>
  <c r="C66" i="87"/>
  <c r="C67" i="87"/>
  <c r="C69" i="87"/>
  <c r="C70" i="87"/>
  <c r="C71" i="87"/>
  <c r="C72" i="87"/>
  <c r="C73" i="87"/>
  <c r="C74" i="87"/>
  <c r="C75" i="87"/>
  <c r="C76" i="87"/>
  <c r="C77" i="87"/>
  <c r="C78" i="87"/>
  <c r="C79" i="87"/>
  <c r="C80" i="87"/>
  <c r="C82" i="87"/>
  <c r="C83" i="87"/>
  <c r="H477" i="86" l="1"/>
  <c r="H477" i="84"/>
  <c r="H443" i="85"/>
  <c r="H441" i="85" s="1"/>
  <c r="H589" i="85" s="1"/>
  <c r="G453" i="85"/>
  <c r="G478" i="85" s="1"/>
  <c r="H477" i="83"/>
  <c r="G37" i="80"/>
  <c r="H487" i="85" l="1"/>
  <c r="H484" i="85"/>
  <c r="H483" i="85"/>
  <c r="H478" i="85"/>
  <c r="H482" i="85"/>
  <c r="H485" i="85"/>
  <c r="H480" i="85"/>
  <c r="H481" i="85"/>
  <c r="H486" i="85"/>
  <c r="G320" i="91"/>
  <c r="C80" i="107"/>
  <c r="C80" i="103"/>
  <c r="C80" i="102"/>
  <c r="H15" i="102"/>
  <c r="C80" i="101"/>
  <c r="C80" i="100"/>
  <c r="C80" i="99"/>
  <c r="C80" i="98"/>
  <c r="C80" i="97"/>
  <c r="H477" i="85" l="1"/>
  <c r="C80" i="96"/>
  <c r="C80" i="95"/>
  <c r="C77" i="94"/>
  <c r="C80" i="88"/>
  <c r="F53" i="84"/>
  <c r="G53" i="84"/>
  <c r="G288" i="80" l="1"/>
  <c r="H498" i="107"/>
  <c r="H497" i="107"/>
  <c r="H496" i="107"/>
  <c r="H495" i="107"/>
  <c r="H494" i="107"/>
  <c r="H493" i="107"/>
  <c r="H492" i="107"/>
  <c r="H491" i="107"/>
  <c r="H490" i="107"/>
  <c r="H489" i="107"/>
  <c r="H462" i="107"/>
  <c r="H461" i="107"/>
  <c r="H460" i="107"/>
  <c r="H459" i="107"/>
  <c r="H458" i="107"/>
  <c r="H457" i="107"/>
  <c r="H456" i="107"/>
  <c r="H455" i="107"/>
  <c r="H454" i="107"/>
  <c r="H453" i="107"/>
  <c r="H440" i="107"/>
  <c r="H439" i="107"/>
  <c r="H438" i="107"/>
  <c r="H437" i="107"/>
  <c r="H436" i="107"/>
  <c r="H435" i="107"/>
  <c r="H434" i="107"/>
  <c r="H433" i="107"/>
  <c r="H432" i="107"/>
  <c r="H431" i="107"/>
  <c r="H428" i="107"/>
  <c r="H427" i="107"/>
  <c r="H425" i="107"/>
  <c r="H424" i="107"/>
  <c r="H423" i="107"/>
  <c r="H422" i="107"/>
  <c r="H421" i="107"/>
  <c r="H420" i="107"/>
  <c r="H419" i="107"/>
  <c r="H417" i="107"/>
  <c r="H416" i="107"/>
  <c r="H415" i="107"/>
  <c r="H414" i="107"/>
  <c r="H413" i="107"/>
  <c r="H412" i="107"/>
  <c r="H411" i="107"/>
  <c r="H410" i="107"/>
  <c r="H409" i="107"/>
  <c r="H408" i="107"/>
  <c r="H286" i="107"/>
  <c r="H285" i="107"/>
  <c r="H284" i="107"/>
  <c r="H283" i="107"/>
  <c r="H282" i="107"/>
  <c r="H281" i="107"/>
  <c r="H280" i="107"/>
  <c r="H279" i="107"/>
  <c r="H278" i="107"/>
  <c r="H277" i="107"/>
  <c r="H275" i="107"/>
  <c r="H274" i="107"/>
  <c r="H273" i="107"/>
  <c r="H272" i="107"/>
  <c r="H271" i="107"/>
  <c r="H270" i="107"/>
  <c r="H269" i="107"/>
  <c r="H268" i="107"/>
  <c r="H267" i="107"/>
  <c r="H266" i="107"/>
  <c r="H592" i="106"/>
  <c r="H591" i="106"/>
  <c r="H585" i="106"/>
  <c r="H584" i="106"/>
  <c r="H564" i="107"/>
  <c r="H560" i="107"/>
  <c r="H559" i="107"/>
  <c r="H556" i="107"/>
  <c r="H555" i="107" s="1"/>
  <c r="H554" i="107"/>
  <c r="H553" i="107"/>
  <c r="H565" i="106"/>
  <c r="H561" i="106"/>
  <c r="H560" i="106"/>
  <c r="H557" i="106"/>
  <c r="H556" i="106" s="1"/>
  <c r="H555" i="106"/>
  <c r="H554" i="106"/>
  <c r="H564" i="105"/>
  <c r="H560" i="105"/>
  <c r="H559" i="105"/>
  <c r="H556" i="105"/>
  <c r="H555" i="105" s="1"/>
  <c r="H554" i="105"/>
  <c r="H553" i="105"/>
  <c r="H564" i="104"/>
  <c r="H560" i="104"/>
  <c r="H559" i="104"/>
  <c r="H556" i="104"/>
  <c r="H554" i="104"/>
  <c r="H553" i="104"/>
  <c r="H498" i="106"/>
  <c r="H497" i="106"/>
  <c r="H496" i="106"/>
  <c r="H495" i="106"/>
  <c r="H494" i="106"/>
  <c r="H493" i="106"/>
  <c r="H492" i="106"/>
  <c r="H491" i="106"/>
  <c r="H490" i="106"/>
  <c r="H489" i="106"/>
  <c r="H462" i="106"/>
  <c r="H461" i="106"/>
  <c r="H460" i="106"/>
  <c r="H459" i="106"/>
  <c r="H458" i="106"/>
  <c r="H457" i="106"/>
  <c r="H456" i="106"/>
  <c r="H455" i="106"/>
  <c r="H452" i="106" s="1"/>
  <c r="H454" i="106"/>
  <c r="H453" i="106"/>
  <c r="H440" i="106"/>
  <c r="H439" i="106"/>
  <c r="H438" i="106"/>
  <c r="H437" i="106"/>
  <c r="H436" i="106"/>
  <c r="H435" i="106"/>
  <c r="H434" i="106"/>
  <c r="H433" i="106"/>
  <c r="H432" i="106"/>
  <c r="H431" i="106"/>
  <c r="H430" i="106" s="1"/>
  <c r="H428" i="106"/>
  <c r="H427" i="106"/>
  <c r="H425" i="106"/>
  <c r="H424" i="106"/>
  <c r="H423" i="106"/>
  <c r="H422" i="106"/>
  <c r="H421" i="106"/>
  <c r="H420" i="106"/>
  <c r="H419" i="106"/>
  <c r="H417" i="106"/>
  <c r="H416" i="106"/>
  <c r="H415" i="106"/>
  <c r="H414" i="106"/>
  <c r="H413" i="106"/>
  <c r="H412" i="106"/>
  <c r="H411" i="106"/>
  <c r="H410" i="106"/>
  <c r="H409" i="106"/>
  <c r="H408" i="106"/>
  <c r="H286" i="106"/>
  <c r="H285" i="106"/>
  <c r="H284" i="106"/>
  <c r="H283" i="106"/>
  <c r="H282" i="106"/>
  <c r="H281" i="106"/>
  <c r="H280" i="106"/>
  <c r="H279" i="106"/>
  <c r="H278" i="106"/>
  <c r="H277" i="106"/>
  <c r="H275" i="106"/>
  <c r="H274" i="106"/>
  <c r="H273" i="106"/>
  <c r="H272" i="106"/>
  <c r="H271" i="106"/>
  <c r="H270" i="106"/>
  <c r="H269" i="106"/>
  <c r="H268" i="106"/>
  <c r="H267" i="106"/>
  <c r="H266" i="106"/>
  <c r="H498" i="105"/>
  <c r="H497" i="105"/>
  <c r="H496" i="105"/>
  <c r="H495" i="105"/>
  <c r="H494" i="105"/>
  <c r="H493" i="105"/>
  <c r="H492" i="105"/>
  <c r="H491" i="105"/>
  <c r="H490" i="105"/>
  <c r="H489" i="105"/>
  <c r="H462" i="105"/>
  <c r="H461" i="105"/>
  <c r="H460" i="105"/>
  <c r="H459" i="105"/>
  <c r="H458" i="105"/>
  <c r="H457" i="105"/>
  <c r="H456" i="105"/>
  <c r="H455" i="105"/>
  <c r="H454" i="105"/>
  <c r="H453" i="105"/>
  <c r="H440" i="105"/>
  <c r="H439" i="105"/>
  <c r="H438" i="105"/>
  <c r="H437" i="105"/>
  <c r="H436" i="105"/>
  <c r="H435" i="105"/>
  <c r="H434" i="105"/>
  <c r="H433" i="105"/>
  <c r="H432" i="105"/>
  <c r="H431" i="105"/>
  <c r="H428" i="105"/>
  <c r="H427" i="105"/>
  <c r="H425" i="105"/>
  <c r="H424" i="105"/>
  <c r="H423" i="105"/>
  <c r="H422" i="105"/>
  <c r="H421" i="105"/>
  <c r="H420" i="105"/>
  <c r="H419" i="105"/>
  <c r="H417" i="105"/>
  <c r="H416" i="105"/>
  <c r="H415" i="105"/>
  <c r="H414" i="105"/>
  <c r="H413" i="105"/>
  <c r="H412" i="105"/>
  <c r="H411" i="105"/>
  <c r="H410" i="105"/>
  <c r="H409" i="105"/>
  <c r="H408" i="105"/>
  <c r="H407" i="105" s="1"/>
  <c r="H286" i="105"/>
  <c r="H285" i="105"/>
  <c r="H284" i="105"/>
  <c r="H283" i="105"/>
  <c r="H282" i="105"/>
  <c r="H281" i="105"/>
  <c r="H280" i="105"/>
  <c r="H279" i="105"/>
  <c r="H278" i="105"/>
  <c r="H277" i="105"/>
  <c r="H275" i="105"/>
  <c r="H274" i="105"/>
  <c r="H273" i="105"/>
  <c r="H272" i="105"/>
  <c r="H271" i="105"/>
  <c r="H270" i="105"/>
  <c r="H269" i="105"/>
  <c r="H268" i="105"/>
  <c r="H267" i="105"/>
  <c r="H266" i="105"/>
  <c r="H498" i="104"/>
  <c r="H497" i="104"/>
  <c r="H496" i="104"/>
  <c r="H495" i="104"/>
  <c r="H494" i="104"/>
  <c r="H493" i="104"/>
  <c r="H492" i="104"/>
  <c r="H491" i="104"/>
  <c r="H490" i="104"/>
  <c r="H489" i="104"/>
  <c r="H462" i="104"/>
  <c r="H461" i="104"/>
  <c r="H460" i="104"/>
  <c r="H459" i="104"/>
  <c r="H458" i="104"/>
  <c r="H457" i="104"/>
  <c r="H456" i="104"/>
  <c r="H455" i="104"/>
  <c r="H454" i="104"/>
  <c r="H453" i="104"/>
  <c r="H440" i="104"/>
  <c r="H439" i="104"/>
  <c r="H438" i="104"/>
  <c r="H437" i="104"/>
  <c r="H436" i="104"/>
  <c r="H435" i="104"/>
  <c r="H434" i="104"/>
  <c r="H433" i="104"/>
  <c r="H432" i="104"/>
  <c r="H431" i="104"/>
  <c r="H428" i="104"/>
  <c r="H427" i="104"/>
  <c r="H425" i="104"/>
  <c r="H424" i="104"/>
  <c r="H423" i="104"/>
  <c r="H422" i="104"/>
  <c r="H421" i="104"/>
  <c r="H420" i="104"/>
  <c r="H419" i="104"/>
  <c r="H417" i="104"/>
  <c r="H416" i="104"/>
  <c r="H415" i="104"/>
  <c r="H414" i="104"/>
  <c r="H413" i="104"/>
  <c r="H412" i="104"/>
  <c r="H411" i="104"/>
  <c r="H410" i="104"/>
  <c r="H409" i="104"/>
  <c r="H408" i="104"/>
  <c r="H407" i="104" s="1"/>
  <c r="H286" i="104"/>
  <c r="H285" i="104"/>
  <c r="H284" i="104"/>
  <c r="H283" i="104"/>
  <c r="H282" i="104"/>
  <c r="H281" i="104"/>
  <c r="H280" i="104"/>
  <c r="H279" i="104"/>
  <c r="H278" i="104"/>
  <c r="H277" i="104"/>
  <c r="H275" i="104"/>
  <c r="H274" i="104"/>
  <c r="H273" i="104"/>
  <c r="H272" i="104"/>
  <c r="H271" i="104"/>
  <c r="H270" i="104"/>
  <c r="H269" i="104"/>
  <c r="H268" i="104"/>
  <c r="H267" i="104"/>
  <c r="H266" i="104"/>
  <c r="H407" i="106" l="1"/>
  <c r="H430" i="104"/>
  <c r="H430" i="105"/>
  <c r="H452" i="105"/>
  <c r="H429" i="105" s="1"/>
  <c r="H430" i="107"/>
  <c r="H429" i="107" s="1"/>
  <c r="H407" i="107"/>
  <c r="H452" i="107"/>
  <c r="H452" i="104"/>
  <c r="H429" i="104" s="1"/>
  <c r="H488" i="106"/>
  <c r="H599" i="106" s="1"/>
  <c r="H276" i="104"/>
  <c r="H589" i="106"/>
  <c r="H265" i="105"/>
  <c r="H265" i="104"/>
  <c r="H265" i="107"/>
  <c r="H276" i="107"/>
  <c r="H418" i="107"/>
  <c r="H406" i="107" s="1"/>
  <c r="H464" i="107"/>
  <c r="H488" i="107"/>
  <c r="H265" i="106"/>
  <c r="H572" i="106" s="1"/>
  <c r="H276" i="106"/>
  <c r="H573" i="106" s="1"/>
  <c r="H418" i="106"/>
  <c r="H587" i="106"/>
  <c r="H596" i="106"/>
  <c r="H464" i="106"/>
  <c r="H276" i="105"/>
  <c r="H418" i="105"/>
  <c r="H406" i="105" s="1"/>
  <c r="H464" i="105"/>
  <c r="H488" i="105"/>
  <c r="H476" i="105" s="1"/>
  <c r="H418" i="104"/>
  <c r="H406" i="104" s="1"/>
  <c r="H464" i="104"/>
  <c r="H488" i="104"/>
  <c r="H476" i="104" s="1"/>
  <c r="H476" i="107"/>
  <c r="H552" i="107"/>
  <c r="H553" i="106"/>
  <c r="H552" i="105"/>
  <c r="H406" i="106"/>
  <c r="H564" i="103"/>
  <c r="AP20" i="108" s="1"/>
  <c r="H560" i="103"/>
  <c r="H559" i="103"/>
  <c r="H556" i="103"/>
  <c r="H555" i="103" s="1"/>
  <c r="H554" i="103"/>
  <c r="H553" i="103"/>
  <c r="H564" i="102"/>
  <c r="AN20" i="108" s="1"/>
  <c r="H560" i="102"/>
  <c r="H559" i="102"/>
  <c r="H556" i="102"/>
  <c r="H555" i="102" s="1"/>
  <c r="H554" i="102"/>
  <c r="H553" i="102"/>
  <c r="H564" i="101"/>
  <c r="AL20" i="108" s="1"/>
  <c r="H560" i="101"/>
  <c r="H559" i="101"/>
  <c r="H556" i="101"/>
  <c r="H555" i="101" s="1"/>
  <c r="H554" i="101"/>
  <c r="H553" i="101"/>
  <c r="H564" i="100"/>
  <c r="AJ20" i="108" s="1"/>
  <c r="H560" i="100"/>
  <c r="H559" i="100"/>
  <c r="H556" i="100"/>
  <c r="H555" i="100" s="1"/>
  <c r="H554" i="100"/>
  <c r="H553" i="100"/>
  <c r="H564" i="99"/>
  <c r="AH20" i="108" s="1"/>
  <c r="H560" i="99"/>
  <c r="H559" i="99"/>
  <c r="H556" i="99"/>
  <c r="H555" i="99" s="1"/>
  <c r="H554" i="99"/>
  <c r="H553" i="99"/>
  <c r="H564" i="98"/>
  <c r="AF20" i="108" s="1"/>
  <c r="H560" i="98"/>
  <c r="H559" i="98"/>
  <c r="H556" i="98"/>
  <c r="H555" i="98" s="1"/>
  <c r="H554" i="98"/>
  <c r="H553" i="98"/>
  <c r="M15" i="76"/>
  <c r="H498" i="103"/>
  <c r="H497" i="103"/>
  <c r="H496" i="103"/>
  <c r="H495" i="103"/>
  <c r="H494" i="103"/>
  <c r="H493" i="103"/>
  <c r="H492" i="103"/>
  <c r="H491" i="103"/>
  <c r="H490" i="103"/>
  <c r="H489" i="103"/>
  <c r="H462" i="103"/>
  <c r="H461" i="103"/>
  <c r="H460" i="103"/>
  <c r="H459" i="103"/>
  <c r="H458" i="103"/>
  <c r="H457" i="103"/>
  <c r="H456" i="103"/>
  <c r="H455" i="103"/>
  <c r="H454" i="103"/>
  <c r="H453" i="103"/>
  <c r="H440" i="103"/>
  <c r="H439" i="103"/>
  <c r="H438" i="103"/>
  <c r="H437" i="103"/>
  <c r="H436" i="103"/>
  <c r="H435" i="103"/>
  <c r="H434" i="103"/>
  <c r="H433" i="103"/>
  <c r="H432" i="103"/>
  <c r="H431" i="103"/>
  <c r="H428" i="103"/>
  <c r="H427" i="103"/>
  <c r="H425" i="103"/>
  <c r="H424" i="103"/>
  <c r="H423" i="103"/>
  <c r="H422" i="103"/>
  <c r="H421" i="103"/>
  <c r="H420" i="103"/>
  <c r="H419" i="103"/>
  <c r="H417" i="103"/>
  <c r="H416" i="103"/>
  <c r="H415" i="103"/>
  <c r="H414" i="103"/>
  <c r="H413" i="103"/>
  <c r="H412" i="103"/>
  <c r="H411" i="103"/>
  <c r="H410" i="103"/>
  <c r="H409" i="103"/>
  <c r="H408" i="103"/>
  <c r="H286" i="103"/>
  <c r="H285" i="103"/>
  <c r="H284" i="103"/>
  <c r="H283" i="103"/>
  <c r="H282" i="103"/>
  <c r="H281" i="103"/>
  <c r="H280" i="103"/>
  <c r="H279" i="103"/>
  <c r="H278" i="103"/>
  <c r="H277" i="103"/>
  <c r="H275" i="103"/>
  <c r="H274" i="103"/>
  <c r="H273" i="103"/>
  <c r="H272" i="103"/>
  <c r="H271" i="103"/>
  <c r="H270" i="103"/>
  <c r="H269" i="103"/>
  <c r="H268" i="103"/>
  <c r="H267" i="103"/>
  <c r="H266" i="103"/>
  <c r="H498" i="102"/>
  <c r="H497" i="102"/>
  <c r="H496" i="102"/>
  <c r="H495" i="102"/>
  <c r="H494" i="102"/>
  <c r="H493" i="102"/>
  <c r="H492" i="102"/>
  <c r="H491" i="102"/>
  <c r="H490" i="102"/>
  <c r="H489" i="102"/>
  <c r="H462" i="102"/>
  <c r="H461" i="102"/>
  <c r="H460" i="102"/>
  <c r="H459" i="102"/>
  <c r="H458" i="102"/>
  <c r="H457" i="102"/>
  <c r="H456" i="102"/>
  <c r="H455" i="102"/>
  <c r="H454" i="102"/>
  <c r="H453" i="102"/>
  <c r="H440" i="102"/>
  <c r="H439" i="102"/>
  <c r="H438" i="102"/>
  <c r="H437" i="102"/>
  <c r="H436" i="102"/>
  <c r="H435" i="102"/>
  <c r="H434" i="102"/>
  <c r="H433" i="102"/>
  <c r="H432" i="102"/>
  <c r="H431" i="102"/>
  <c r="H428" i="102"/>
  <c r="H427" i="102"/>
  <c r="H425" i="102"/>
  <c r="H424" i="102"/>
  <c r="H423" i="102"/>
  <c r="H422" i="102"/>
  <c r="H421" i="102"/>
  <c r="H420" i="102"/>
  <c r="H419" i="102"/>
  <c r="H417" i="102"/>
  <c r="H416" i="102"/>
  <c r="H415" i="102"/>
  <c r="H414" i="102"/>
  <c r="H413" i="102"/>
  <c r="H412" i="102"/>
  <c r="H411" i="102"/>
  <c r="H410" i="102"/>
  <c r="H409" i="102"/>
  <c r="H408" i="102"/>
  <c r="H286" i="102"/>
  <c r="H285" i="102"/>
  <c r="H284" i="102"/>
  <c r="H283" i="102"/>
  <c r="H282" i="102"/>
  <c r="H281" i="102"/>
  <c r="H280" i="102"/>
  <c r="H279" i="102"/>
  <c r="H278" i="102"/>
  <c r="H277" i="102"/>
  <c r="H275" i="102"/>
  <c r="H274" i="102"/>
  <c r="H273" i="102"/>
  <c r="H272" i="102"/>
  <c r="H271" i="102"/>
  <c r="H270" i="102"/>
  <c r="H269" i="102"/>
  <c r="H268" i="102"/>
  <c r="H267" i="102"/>
  <c r="H266" i="102"/>
  <c r="H498" i="101"/>
  <c r="H497" i="101"/>
  <c r="H496" i="101"/>
  <c r="H495" i="101"/>
  <c r="H494" i="101"/>
  <c r="H493" i="101"/>
  <c r="H492" i="101"/>
  <c r="H491" i="101"/>
  <c r="H490" i="101"/>
  <c r="H489" i="101"/>
  <c r="H462" i="101"/>
  <c r="H461" i="101"/>
  <c r="H460" i="101"/>
  <c r="H459" i="101"/>
  <c r="H458" i="101"/>
  <c r="H457" i="101"/>
  <c r="H456" i="101"/>
  <c r="H455" i="101"/>
  <c r="H454" i="101"/>
  <c r="H453" i="101"/>
  <c r="H440" i="101"/>
  <c r="H439" i="101"/>
  <c r="H438" i="101"/>
  <c r="H437" i="101"/>
  <c r="H436" i="101"/>
  <c r="H435" i="101"/>
  <c r="H434" i="101"/>
  <c r="H433" i="101"/>
  <c r="H432" i="101"/>
  <c r="H431" i="101"/>
  <c r="H430" i="101" s="1"/>
  <c r="H428" i="101"/>
  <c r="H427" i="101"/>
  <c r="H425" i="101"/>
  <c r="H424" i="101"/>
  <c r="H423" i="101"/>
  <c r="H422" i="101"/>
  <c r="H421" i="101"/>
  <c r="H420" i="101"/>
  <c r="H419" i="101"/>
  <c r="H417" i="101"/>
  <c r="H416" i="101"/>
  <c r="H415" i="101"/>
  <c r="H414" i="101"/>
  <c r="H413" i="101"/>
  <c r="H412" i="101"/>
  <c r="H411" i="101"/>
  <c r="H410" i="101"/>
  <c r="H409" i="101"/>
  <c r="H408" i="101"/>
  <c r="H286" i="101"/>
  <c r="H285" i="101"/>
  <c r="H284" i="101"/>
  <c r="H283" i="101"/>
  <c r="H282" i="101"/>
  <c r="H281" i="101"/>
  <c r="H280" i="101"/>
  <c r="H279" i="101"/>
  <c r="H278" i="101"/>
  <c r="H277" i="101"/>
  <c r="H275" i="101"/>
  <c r="H274" i="101"/>
  <c r="H273" i="101"/>
  <c r="H272" i="101"/>
  <c r="H271" i="101"/>
  <c r="H270" i="101"/>
  <c r="H269" i="101"/>
  <c r="H268" i="101"/>
  <c r="H267" i="101"/>
  <c r="H266" i="101"/>
  <c r="H498" i="100"/>
  <c r="H497" i="100"/>
  <c r="H496" i="100"/>
  <c r="H495" i="100"/>
  <c r="H494" i="100"/>
  <c r="H493" i="100"/>
  <c r="H492" i="100"/>
  <c r="H491" i="100"/>
  <c r="H490" i="100"/>
  <c r="H489" i="100"/>
  <c r="H462" i="100"/>
  <c r="H461" i="100"/>
  <c r="H460" i="100"/>
  <c r="H459" i="100"/>
  <c r="H458" i="100"/>
  <c r="H457" i="100"/>
  <c r="H456" i="100"/>
  <c r="H455" i="100"/>
  <c r="H454" i="100"/>
  <c r="H453" i="100"/>
  <c r="H440" i="100"/>
  <c r="H439" i="100"/>
  <c r="H438" i="100"/>
  <c r="H437" i="100"/>
  <c r="H436" i="100"/>
  <c r="H435" i="100"/>
  <c r="H434" i="100"/>
  <c r="H433" i="100"/>
  <c r="H432" i="100"/>
  <c r="H431" i="100"/>
  <c r="H428" i="100"/>
  <c r="H427" i="100"/>
  <c r="H425" i="100"/>
  <c r="H424" i="100"/>
  <c r="H423" i="100"/>
  <c r="H422" i="100"/>
  <c r="H421" i="100"/>
  <c r="H418" i="100" s="1"/>
  <c r="H420" i="100"/>
  <c r="H419" i="100"/>
  <c r="H417" i="100"/>
  <c r="H416" i="100"/>
  <c r="H415" i="100"/>
  <c r="H414" i="100"/>
  <c r="H413" i="100"/>
  <c r="H412" i="100"/>
  <c r="H411" i="100"/>
  <c r="H410" i="100"/>
  <c r="H409" i="100"/>
  <c r="H408" i="100"/>
  <c r="H286" i="100"/>
  <c r="H285" i="100"/>
  <c r="H284" i="100"/>
  <c r="H283" i="100"/>
  <c r="H282" i="100"/>
  <c r="H281" i="100"/>
  <c r="H280" i="100"/>
  <c r="H279" i="100"/>
  <c r="H278" i="100"/>
  <c r="H277" i="100"/>
  <c r="H275" i="100"/>
  <c r="H274" i="100"/>
  <c r="H273" i="100"/>
  <c r="H272" i="100"/>
  <c r="H271" i="100"/>
  <c r="H270" i="100"/>
  <c r="H269" i="100"/>
  <c r="H268" i="100"/>
  <c r="H267" i="100"/>
  <c r="H266" i="100"/>
  <c r="H498" i="99"/>
  <c r="H497" i="99"/>
  <c r="H496" i="99"/>
  <c r="H495" i="99"/>
  <c r="H494" i="99"/>
  <c r="H493" i="99"/>
  <c r="H492" i="99"/>
  <c r="H491" i="99"/>
  <c r="H490" i="99"/>
  <c r="H489" i="99"/>
  <c r="H462" i="99"/>
  <c r="H461" i="99"/>
  <c r="H460" i="99"/>
  <c r="H459" i="99"/>
  <c r="H458" i="99"/>
  <c r="H457" i="99"/>
  <c r="H456" i="99"/>
  <c r="H455" i="99"/>
  <c r="H454" i="99"/>
  <c r="H453" i="99"/>
  <c r="H440" i="99"/>
  <c r="H439" i="99"/>
  <c r="H438" i="99"/>
  <c r="H437" i="99"/>
  <c r="H436" i="99"/>
  <c r="H435" i="99"/>
  <c r="H434" i="99"/>
  <c r="H433" i="99"/>
  <c r="H432" i="99"/>
  <c r="H431" i="99"/>
  <c r="H428" i="99"/>
  <c r="H427" i="99"/>
  <c r="H425" i="99"/>
  <c r="H424" i="99"/>
  <c r="H423" i="99"/>
  <c r="H422" i="99"/>
  <c r="H421" i="99"/>
  <c r="H420" i="99"/>
  <c r="H419" i="99"/>
  <c r="H417" i="99"/>
  <c r="H416" i="99"/>
  <c r="H415" i="99"/>
  <c r="H414" i="99"/>
  <c r="H413" i="99"/>
  <c r="H412" i="99"/>
  <c r="H411" i="99"/>
  <c r="H410" i="99"/>
  <c r="H409" i="99"/>
  <c r="H408" i="99"/>
  <c r="H286" i="99"/>
  <c r="H285" i="99"/>
  <c r="H284" i="99"/>
  <c r="H283" i="99"/>
  <c r="H282" i="99"/>
  <c r="H281" i="99"/>
  <c r="H280" i="99"/>
  <c r="H279" i="99"/>
  <c r="H278" i="99"/>
  <c r="H277" i="99"/>
  <c r="H275" i="99"/>
  <c r="H274" i="99"/>
  <c r="H273" i="99"/>
  <c r="H272" i="99"/>
  <c r="H271" i="99"/>
  <c r="H270" i="99"/>
  <c r="H269" i="99"/>
  <c r="H268" i="99"/>
  <c r="H267" i="99"/>
  <c r="H266" i="99"/>
  <c r="H498" i="98"/>
  <c r="H497" i="98"/>
  <c r="H496" i="98"/>
  <c r="H495" i="98"/>
  <c r="H494" i="98"/>
  <c r="H493" i="98"/>
  <c r="H492" i="98"/>
  <c r="H491" i="98"/>
  <c r="H490" i="98"/>
  <c r="H489" i="98"/>
  <c r="H462" i="98"/>
  <c r="H461" i="98"/>
  <c r="H460" i="98"/>
  <c r="H459" i="98"/>
  <c r="H458" i="98"/>
  <c r="H457" i="98"/>
  <c r="H456" i="98"/>
  <c r="H455" i="98"/>
  <c r="H454" i="98"/>
  <c r="H453" i="98"/>
  <c r="H440" i="98"/>
  <c r="H439" i="98"/>
  <c r="H438" i="98"/>
  <c r="H437" i="98"/>
  <c r="H436" i="98"/>
  <c r="H435" i="98"/>
  <c r="H434" i="98"/>
  <c r="H433" i="98"/>
  <c r="H432" i="98"/>
  <c r="H431" i="98"/>
  <c r="H428" i="98"/>
  <c r="H427" i="98"/>
  <c r="H425" i="98"/>
  <c r="H424" i="98"/>
  <c r="H423" i="98"/>
  <c r="H422" i="98"/>
  <c r="H421" i="98"/>
  <c r="H420" i="98"/>
  <c r="H419" i="98"/>
  <c r="H417" i="98"/>
  <c r="H416" i="98"/>
  <c r="H415" i="98"/>
  <c r="H414" i="98"/>
  <c r="H413" i="98"/>
  <c r="H412" i="98"/>
  <c r="H411" i="98"/>
  <c r="H410" i="98"/>
  <c r="H409" i="98"/>
  <c r="H408" i="98"/>
  <c r="H286" i="98"/>
  <c r="H285" i="98"/>
  <c r="H284" i="98"/>
  <c r="H283" i="98"/>
  <c r="H282" i="98"/>
  <c r="H281" i="98"/>
  <c r="H280" i="98"/>
  <c r="H279" i="98"/>
  <c r="H278" i="98"/>
  <c r="H277" i="98"/>
  <c r="H275" i="98"/>
  <c r="H274" i="98"/>
  <c r="H273" i="98"/>
  <c r="H272" i="98"/>
  <c r="H271" i="98"/>
  <c r="H270" i="98"/>
  <c r="H269" i="98"/>
  <c r="H268" i="98"/>
  <c r="H267" i="98"/>
  <c r="H266" i="98"/>
  <c r="H498" i="97"/>
  <c r="H497" i="97"/>
  <c r="H496" i="97"/>
  <c r="H495" i="97"/>
  <c r="H494" i="97"/>
  <c r="H493" i="97"/>
  <c r="H492" i="97"/>
  <c r="H491" i="97"/>
  <c r="H490" i="97"/>
  <c r="H489" i="97"/>
  <c r="H462" i="97"/>
  <c r="H461" i="97"/>
  <c r="H460" i="97"/>
  <c r="H459" i="97"/>
  <c r="H458" i="97"/>
  <c r="H457" i="97"/>
  <c r="H456" i="97"/>
  <c r="H455" i="97"/>
  <c r="H454" i="97"/>
  <c r="H453" i="97"/>
  <c r="H440" i="97"/>
  <c r="H439" i="97"/>
  <c r="H438" i="97"/>
  <c r="H437" i="97"/>
  <c r="H436" i="97"/>
  <c r="H435" i="97"/>
  <c r="H434" i="97"/>
  <c r="H433" i="97"/>
  <c r="H432" i="97"/>
  <c r="H431" i="97"/>
  <c r="H430" i="97" s="1"/>
  <c r="H428" i="97"/>
  <c r="H427" i="97"/>
  <c r="H425" i="97"/>
  <c r="H424" i="97"/>
  <c r="H423" i="97"/>
  <c r="H422" i="97"/>
  <c r="H421" i="97"/>
  <c r="H420" i="97"/>
  <c r="H419" i="97"/>
  <c r="H417" i="97"/>
  <c r="H416" i="97"/>
  <c r="H415" i="97"/>
  <c r="H414" i="97"/>
  <c r="H413" i="97"/>
  <c r="H412" i="97"/>
  <c r="H411" i="97"/>
  <c r="H410" i="97"/>
  <c r="H409" i="97"/>
  <c r="H408" i="97"/>
  <c r="H286" i="97"/>
  <c r="H285" i="97"/>
  <c r="H284" i="97"/>
  <c r="H283" i="97"/>
  <c r="H282" i="97"/>
  <c r="H281" i="97"/>
  <c r="H280" i="97"/>
  <c r="H279" i="97"/>
  <c r="H278" i="97"/>
  <c r="H277" i="97"/>
  <c r="H275" i="97"/>
  <c r="H274" i="97"/>
  <c r="H273" i="97"/>
  <c r="H272" i="97"/>
  <c r="H271" i="97"/>
  <c r="H270" i="97"/>
  <c r="H269" i="97"/>
  <c r="H268" i="97"/>
  <c r="H267" i="97"/>
  <c r="H266" i="97"/>
  <c r="H498" i="96"/>
  <c r="H497" i="96"/>
  <c r="H496" i="96"/>
  <c r="H495" i="96"/>
  <c r="H494" i="96"/>
  <c r="H493" i="96"/>
  <c r="H492" i="96"/>
  <c r="H491" i="96"/>
  <c r="H490" i="96"/>
  <c r="H489" i="96"/>
  <c r="H462" i="96"/>
  <c r="H461" i="96"/>
  <c r="H460" i="96"/>
  <c r="H459" i="96"/>
  <c r="H458" i="96"/>
  <c r="H457" i="96"/>
  <c r="H456" i="96"/>
  <c r="H455" i="96"/>
  <c r="H454" i="96"/>
  <c r="H453" i="96"/>
  <c r="H440" i="96"/>
  <c r="H439" i="96"/>
  <c r="H438" i="96"/>
  <c r="H437" i="96"/>
  <c r="H436" i="96"/>
  <c r="H435" i="96"/>
  <c r="H434" i="96"/>
  <c r="H433" i="96"/>
  <c r="H432" i="96"/>
  <c r="H431" i="96"/>
  <c r="H428" i="96"/>
  <c r="H427" i="96"/>
  <c r="H425" i="96"/>
  <c r="H424" i="96"/>
  <c r="H423" i="96"/>
  <c r="H422" i="96"/>
  <c r="H421" i="96"/>
  <c r="H420" i="96"/>
  <c r="H419" i="96"/>
  <c r="H417" i="96"/>
  <c r="H416" i="96"/>
  <c r="H415" i="96"/>
  <c r="H414" i="96"/>
  <c r="H413" i="96"/>
  <c r="H412" i="96"/>
  <c r="H411" i="96"/>
  <c r="H410" i="96"/>
  <c r="H409" i="96"/>
  <c r="H408" i="96"/>
  <c r="H407" i="96" s="1"/>
  <c r="H286" i="96"/>
  <c r="H285" i="96"/>
  <c r="H284" i="96"/>
  <c r="H283" i="96"/>
  <c r="H282" i="96"/>
  <c r="H281" i="96"/>
  <c r="H280" i="96"/>
  <c r="H279" i="96"/>
  <c r="H278" i="96"/>
  <c r="H277" i="96"/>
  <c r="H275" i="96"/>
  <c r="H274" i="96"/>
  <c r="H273" i="96"/>
  <c r="H272" i="96"/>
  <c r="H271" i="96"/>
  <c r="H270" i="96"/>
  <c r="H269" i="96"/>
  <c r="H268" i="96"/>
  <c r="H267" i="96"/>
  <c r="H266" i="96"/>
  <c r="H564" i="97"/>
  <c r="AD20" i="108" s="1"/>
  <c r="H560" i="97"/>
  <c r="H559" i="97"/>
  <c r="H556" i="97"/>
  <c r="H554" i="97"/>
  <c r="H553" i="97"/>
  <c r="H564" i="96"/>
  <c r="AB20" i="108" s="1"/>
  <c r="H560" i="96"/>
  <c r="H559" i="96"/>
  <c r="H556" i="96"/>
  <c r="H554" i="96"/>
  <c r="H553" i="96"/>
  <c r="H543" i="91"/>
  <c r="H544" i="91"/>
  <c r="H546" i="91"/>
  <c r="H545" i="91" s="1"/>
  <c r="H549" i="91"/>
  <c r="H550" i="91"/>
  <c r="H554" i="91"/>
  <c r="R20" i="108" s="1"/>
  <c r="H543" i="89"/>
  <c r="H544" i="89"/>
  <c r="H546" i="89"/>
  <c r="H545" i="89" s="1"/>
  <c r="H550" i="89"/>
  <c r="H551" i="89"/>
  <c r="H555" i="89"/>
  <c r="P20" i="108" s="1"/>
  <c r="H543" i="88"/>
  <c r="H544" i="88"/>
  <c r="H546" i="88"/>
  <c r="H545" i="88" s="1"/>
  <c r="H549" i="88"/>
  <c r="H550" i="88"/>
  <c r="H554" i="88"/>
  <c r="N20" i="108" s="1"/>
  <c r="H554" i="87"/>
  <c r="L20" i="108" s="1"/>
  <c r="H551" i="87"/>
  <c r="H550" i="87"/>
  <c r="H549" i="87"/>
  <c r="H548" i="87"/>
  <c r="H546" i="87"/>
  <c r="H544" i="87"/>
  <c r="H543" i="87"/>
  <c r="H554" i="86"/>
  <c r="J20" i="108" s="1"/>
  <c r="H551" i="86"/>
  <c r="H550" i="86"/>
  <c r="H549" i="86"/>
  <c r="H548" i="86"/>
  <c r="H546" i="86"/>
  <c r="H544" i="86"/>
  <c r="H543" i="86"/>
  <c r="H564" i="85"/>
  <c r="H20" i="108" s="1"/>
  <c r="H561" i="85"/>
  <c r="H560" i="85"/>
  <c r="H559" i="85"/>
  <c r="H558" i="85"/>
  <c r="H556" i="85"/>
  <c r="H554" i="85"/>
  <c r="H553" i="85"/>
  <c r="H564" i="84"/>
  <c r="F20" i="108" s="1"/>
  <c r="H561" i="84"/>
  <c r="H560" i="84"/>
  <c r="H559" i="84"/>
  <c r="H558" i="84"/>
  <c r="H556" i="84"/>
  <c r="H554" i="84"/>
  <c r="H553" i="84"/>
  <c r="H554" i="83"/>
  <c r="D20" i="108" s="1"/>
  <c r="H551" i="83"/>
  <c r="H550" i="83"/>
  <c r="H549" i="83"/>
  <c r="H548" i="83"/>
  <c r="H546" i="83"/>
  <c r="H544" i="83"/>
  <c r="H543" i="83"/>
  <c r="H564" i="95"/>
  <c r="Z20" i="108" s="1"/>
  <c r="H560" i="95"/>
  <c r="H559" i="95"/>
  <c r="H556" i="95"/>
  <c r="H554" i="95"/>
  <c r="H553" i="95"/>
  <c r="H498" i="95"/>
  <c r="H497" i="95"/>
  <c r="H496" i="95"/>
  <c r="H495" i="95"/>
  <c r="H494" i="95"/>
  <c r="H493" i="95"/>
  <c r="H492" i="95"/>
  <c r="H491" i="95"/>
  <c r="H490" i="95"/>
  <c r="H489" i="95"/>
  <c r="H462" i="95"/>
  <c r="H461" i="95"/>
  <c r="H460" i="95"/>
  <c r="H459" i="95"/>
  <c r="H458" i="95"/>
  <c r="H457" i="95"/>
  <c r="H456" i="95"/>
  <c r="H455" i="95"/>
  <c r="H454" i="95"/>
  <c r="H453" i="95"/>
  <c r="H440" i="95"/>
  <c r="H439" i="95"/>
  <c r="H438" i="95"/>
  <c r="H437" i="95"/>
  <c r="H436" i="95"/>
  <c r="H435" i="95"/>
  <c r="H434" i="95"/>
  <c r="H433" i="95"/>
  <c r="H432" i="95"/>
  <c r="H431" i="95"/>
  <c r="H428" i="95"/>
  <c r="H427" i="95"/>
  <c r="H425" i="95"/>
  <c r="H424" i="95"/>
  <c r="H423" i="95"/>
  <c r="H422" i="95"/>
  <c r="H421" i="95"/>
  <c r="H420" i="95"/>
  <c r="H419" i="95"/>
  <c r="H417" i="95"/>
  <c r="H416" i="95"/>
  <c r="H415" i="95"/>
  <c r="H414" i="95"/>
  <c r="H413" i="95"/>
  <c r="H412" i="95"/>
  <c r="H411" i="95"/>
  <c r="H410" i="95"/>
  <c r="H409" i="95"/>
  <c r="H408" i="95"/>
  <c r="H286" i="95"/>
  <c r="H285" i="95"/>
  <c r="H284" i="95"/>
  <c r="H283" i="95"/>
  <c r="H282" i="95"/>
  <c r="H281" i="95"/>
  <c r="H280" i="95"/>
  <c r="H279" i="95"/>
  <c r="H278" i="95"/>
  <c r="H277" i="95"/>
  <c r="H275" i="95"/>
  <c r="H274" i="95"/>
  <c r="H273" i="95"/>
  <c r="H272" i="95"/>
  <c r="H271" i="95"/>
  <c r="H270" i="95"/>
  <c r="H269" i="95"/>
  <c r="H268" i="95"/>
  <c r="H267" i="95"/>
  <c r="H266" i="95"/>
  <c r="H431" i="92"/>
  <c r="F316" i="91"/>
  <c r="G316" i="91"/>
  <c r="H316" i="91" s="1"/>
  <c r="F317" i="91"/>
  <c r="G317" i="91"/>
  <c r="F318" i="91"/>
  <c r="G318" i="91"/>
  <c r="H407" i="95" l="1"/>
  <c r="H430" i="96"/>
  <c r="H588" i="96" s="1"/>
  <c r="H407" i="99"/>
  <c r="H430" i="100"/>
  <c r="H407" i="103"/>
  <c r="H406" i="100"/>
  <c r="H407" i="100"/>
  <c r="H407" i="97"/>
  <c r="H430" i="98"/>
  <c r="H407" i="101"/>
  <c r="H586" i="101" s="1"/>
  <c r="H585" i="101" s="1"/>
  <c r="H430" i="102"/>
  <c r="H430" i="95"/>
  <c r="H407" i="98"/>
  <c r="H586" i="98" s="1"/>
  <c r="H585" i="98" s="1"/>
  <c r="H430" i="99"/>
  <c r="H407" i="102"/>
  <c r="H430" i="103"/>
  <c r="H452" i="95"/>
  <c r="H592" i="95" s="1"/>
  <c r="H452" i="96"/>
  <c r="H452" i="98"/>
  <c r="H452" i="99"/>
  <c r="H429" i="99" s="1"/>
  <c r="H452" i="100"/>
  <c r="H429" i="100" s="1"/>
  <c r="H452" i="103"/>
  <c r="H463" i="107"/>
  <c r="H593" i="106"/>
  <c r="H429" i="106"/>
  <c r="H405" i="106" s="1"/>
  <c r="H463" i="105"/>
  <c r="H452" i="102"/>
  <c r="H429" i="102" s="1"/>
  <c r="H276" i="102"/>
  <c r="H452" i="101"/>
  <c r="H429" i="101" s="1"/>
  <c r="H452" i="97"/>
  <c r="H429" i="97" s="1"/>
  <c r="H418" i="97"/>
  <c r="H488" i="97"/>
  <c r="H276" i="100"/>
  <c r="H572" i="100" s="1"/>
  <c r="H418" i="103"/>
  <c r="H418" i="95"/>
  <c r="H406" i="95" s="1"/>
  <c r="H405" i="105"/>
  <c r="H405" i="104"/>
  <c r="H405" i="107"/>
  <c r="H318" i="91"/>
  <c r="H317" i="91"/>
  <c r="H265" i="103"/>
  <c r="H265" i="102"/>
  <c r="H265" i="101"/>
  <c r="H571" i="101" s="1"/>
  <c r="H265" i="100"/>
  <c r="H265" i="99"/>
  <c r="H265" i="98"/>
  <c r="H265" i="97"/>
  <c r="H571" i="97" s="1"/>
  <c r="H265" i="96"/>
  <c r="H476" i="106"/>
  <c r="H463" i="106" s="1"/>
  <c r="H598" i="106"/>
  <c r="AV21" i="108" s="1"/>
  <c r="H463" i="104"/>
  <c r="H276" i="103"/>
  <c r="H464" i="103"/>
  <c r="H488" i="103"/>
  <c r="H476" i="103" s="1"/>
  <c r="H406" i="102"/>
  <c r="H418" i="102"/>
  <c r="H464" i="102"/>
  <c r="H488" i="102"/>
  <c r="H476" i="102" s="1"/>
  <c r="H552" i="102"/>
  <c r="H276" i="101"/>
  <c r="H418" i="101"/>
  <c r="H464" i="101"/>
  <c r="H488" i="101"/>
  <c r="H476" i="101" s="1"/>
  <c r="H464" i="100"/>
  <c r="H488" i="100"/>
  <c r="H476" i="100" s="1"/>
  <c r="H276" i="99"/>
  <c r="H418" i="99"/>
  <c r="H464" i="99"/>
  <c r="H488" i="99"/>
  <c r="H476" i="99" s="1"/>
  <c r="H276" i="98"/>
  <c r="H406" i="98"/>
  <c r="H418" i="98"/>
  <c r="H464" i="98"/>
  <c r="H488" i="98"/>
  <c r="H476" i="98" s="1"/>
  <c r="H463" i="98" s="1"/>
  <c r="H276" i="97"/>
  <c r="H572" i="97" s="1"/>
  <c r="H406" i="97"/>
  <c r="H405" i="97" s="1"/>
  <c r="H464" i="97"/>
  <c r="H476" i="97"/>
  <c r="H276" i="96"/>
  <c r="H572" i="96" s="1"/>
  <c r="H418" i="96"/>
  <c r="H406" i="96" s="1"/>
  <c r="H464" i="96"/>
  <c r="H488" i="96"/>
  <c r="H476" i="96" s="1"/>
  <c r="H464" i="95"/>
  <c r="H488" i="95"/>
  <c r="H552" i="103"/>
  <c r="H552" i="99"/>
  <c r="H552" i="101"/>
  <c r="H552" i="100"/>
  <c r="H552" i="98"/>
  <c r="H276" i="95"/>
  <c r="H265" i="95"/>
  <c r="H571" i="95" s="1"/>
  <c r="H542" i="91"/>
  <c r="H542" i="89"/>
  <c r="H542" i="88"/>
  <c r="H424" i="93"/>
  <c r="H425" i="93"/>
  <c r="H426" i="93"/>
  <c r="H585" i="94"/>
  <c r="H584" i="94"/>
  <c r="H578" i="94"/>
  <c r="H577" i="94"/>
  <c r="H558" i="94"/>
  <c r="X20" i="108" s="1"/>
  <c r="H554" i="94"/>
  <c r="H553" i="94"/>
  <c r="H550" i="94"/>
  <c r="H548" i="94"/>
  <c r="H547" i="94"/>
  <c r="H492" i="94"/>
  <c r="H491" i="94"/>
  <c r="H490" i="94"/>
  <c r="H489" i="94"/>
  <c r="H488" i="94"/>
  <c r="H487" i="94"/>
  <c r="H486" i="94"/>
  <c r="H485" i="94"/>
  <c r="H484" i="94"/>
  <c r="H483" i="94"/>
  <c r="H456" i="94"/>
  <c r="H455" i="94"/>
  <c r="H454" i="94"/>
  <c r="H453" i="94"/>
  <c r="H452" i="94"/>
  <c r="H451" i="94"/>
  <c r="H450" i="94"/>
  <c r="H449" i="94"/>
  <c r="H448" i="94"/>
  <c r="H447" i="94"/>
  <c r="H434" i="94"/>
  <c r="H433" i="94"/>
  <c r="H432" i="94"/>
  <c r="H431" i="94"/>
  <c r="H430" i="94"/>
  <c r="H429" i="94"/>
  <c r="H428" i="94"/>
  <c r="H427" i="94"/>
  <c r="H426" i="94"/>
  <c r="H425" i="94"/>
  <c r="H422" i="94"/>
  <c r="H421" i="94"/>
  <c r="H419" i="94"/>
  <c r="H418" i="94"/>
  <c r="H417" i="94"/>
  <c r="H416" i="94"/>
  <c r="H415" i="94"/>
  <c r="H414" i="94"/>
  <c r="H413" i="94"/>
  <c r="H411" i="94"/>
  <c r="H410" i="94"/>
  <c r="H409" i="94"/>
  <c r="H408" i="94"/>
  <c r="H407" i="94"/>
  <c r="H406" i="94"/>
  <c r="H405" i="94"/>
  <c r="H404" i="94"/>
  <c r="H403" i="94"/>
  <c r="H402" i="94"/>
  <c r="H280" i="94"/>
  <c r="H279" i="94"/>
  <c r="H278" i="94"/>
  <c r="H277" i="94"/>
  <c r="H276" i="94"/>
  <c r="H275" i="94"/>
  <c r="H274" i="94"/>
  <c r="H273" i="94"/>
  <c r="H272" i="94"/>
  <c r="H271" i="94"/>
  <c r="H269" i="94"/>
  <c r="H268" i="94"/>
  <c r="H267" i="94"/>
  <c r="H266" i="94"/>
  <c r="H265" i="94"/>
  <c r="H264" i="94"/>
  <c r="H263" i="94"/>
  <c r="H262" i="94"/>
  <c r="H261" i="94"/>
  <c r="H260" i="94"/>
  <c r="H498" i="93"/>
  <c r="H497" i="93"/>
  <c r="H496" i="93"/>
  <c r="H495" i="93"/>
  <c r="H494" i="93"/>
  <c r="H493" i="93"/>
  <c r="H492" i="93"/>
  <c r="H491" i="93"/>
  <c r="H490" i="93"/>
  <c r="H489" i="93"/>
  <c r="H462" i="93"/>
  <c r="H461" i="93"/>
  <c r="H460" i="93"/>
  <c r="H459" i="93"/>
  <c r="H458" i="93"/>
  <c r="H457" i="93"/>
  <c r="H456" i="93"/>
  <c r="H455" i="93"/>
  <c r="H454" i="93"/>
  <c r="H453" i="93"/>
  <c r="H440" i="93"/>
  <c r="H439" i="93"/>
  <c r="H438" i="93"/>
  <c r="H437" i="93"/>
  <c r="H436" i="93"/>
  <c r="H435" i="93"/>
  <c r="H434" i="93"/>
  <c r="H433" i="93"/>
  <c r="H432" i="93"/>
  <c r="H431" i="93"/>
  <c r="H428" i="93"/>
  <c r="H427" i="93"/>
  <c r="H423" i="93"/>
  <c r="H422" i="93"/>
  <c r="H421" i="93"/>
  <c r="H420" i="93"/>
  <c r="H419" i="93"/>
  <c r="H417" i="93"/>
  <c r="H416" i="93"/>
  <c r="H415" i="93"/>
  <c r="H414" i="93"/>
  <c r="H413" i="93"/>
  <c r="H412" i="93"/>
  <c r="H411" i="93"/>
  <c r="H410" i="93"/>
  <c r="H409" i="93"/>
  <c r="H408" i="93"/>
  <c r="H407" i="93" s="1"/>
  <c r="H286" i="93"/>
  <c r="H285" i="93"/>
  <c r="H284" i="93"/>
  <c r="H283" i="93"/>
  <c r="H282" i="93"/>
  <c r="H281" i="93"/>
  <c r="H280" i="93"/>
  <c r="H279" i="93"/>
  <c r="H278" i="93"/>
  <c r="H277" i="93"/>
  <c r="H275" i="93"/>
  <c r="H274" i="93"/>
  <c r="H273" i="93"/>
  <c r="H272" i="93"/>
  <c r="H271" i="93"/>
  <c r="H270" i="93"/>
  <c r="H269" i="93"/>
  <c r="H268" i="93"/>
  <c r="H267" i="93"/>
  <c r="H266" i="93"/>
  <c r="H521" i="92"/>
  <c r="H520" i="92"/>
  <c r="H519" i="92"/>
  <c r="H518" i="92"/>
  <c r="H517" i="92"/>
  <c r="H516" i="92"/>
  <c r="H515" i="92"/>
  <c r="H514" i="92"/>
  <c r="H513" i="92"/>
  <c r="H512" i="92"/>
  <c r="H476" i="92"/>
  <c r="H485" i="92"/>
  <c r="H484" i="92"/>
  <c r="H483" i="92"/>
  <c r="H482" i="92"/>
  <c r="H481" i="92"/>
  <c r="H480" i="92"/>
  <c r="H479" i="92"/>
  <c r="H478" i="92"/>
  <c r="H477" i="92"/>
  <c r="H463" i="92"/>
  <c r="H462" i="92"/>
  <c r="H461" i="92"/>
  <c r="H460" i="92"/>
  <c r="H459" i="92"/>
  <c r="H458" i="92"/>
  <c r="H457" i="92"/>
  <c r="H456" i="92"/>
  <c r="H455" i="92"/>
  <c r="H454" i="92"/>
  <c r="H451" i="92"/>
  <c r="H450" i="92"/>
  <c r="H449" i="92"/>
  <c r="H447" i="92"/>
  <c r="H446" i="92"/>
  <c r="H445" i="92"/>
  <c r="H444" i="92"/>
  <c r="H443" i="92"/>
  <c r="H442" i="92"/>
  <c r="H439" i="92"/>
  <c r="H438" i="92"/>
  <c r="H437" i="92"/>
  <c r="H436" i="92"/>
  <c r="H435" i="92"/>
  <c r="H434" i="92"/>
  <c r="H433" i="92"/>
  <c r="H432" i="92"/>
  <c r="H308" i="92"/>
  <c r="H307" i="92"/>
  <c r="H306" i="92"/>
  <c r="H305" i="92"/>
  <c r="H304" i="92"/>
  <c r="H303" i="92"/>
  <c r="H302" i="92"/>
  <c r="H301" i="92"/>
  <c r="H300" i="92"/>
  <c r="H299" i="92"/>
  <c r="H297" i="92"/>
  <c r="H296" i="92"/>
  <c r="H295" i="92"/>
  <c r="H294" i="92"/>
  <c r="H293" i="92"/>
  <c r="H292" i="92"/>
  <c r="H291" i="92"/>
  <c r="H290" i="92"/>
  <c r="H289" i="92"/>
  <c r="H288" i="92"/>
  <c r="H489" i="91"/>
  <c r="H488" i="91" s="1"/>
  <c r="H588" i="91" s="1"/>
  <c r="R22" i="108" s="1"/>
  <c r="H462" i="91"/>
  <c r="H461" i="91"/>
  <c r="H460" i="91"/>
  <c r="H459" i="91"/>
  <c r="H458" i="91"/>
  <c r="H457" i="91"/>
  <c r="H456" i="91"/>
  <c r="H455" i="91"/>
  <c r="H454" i="91"/>
  <c r="H453" i="91"/>
  <c r="H440" i="91"/>
  <c r="H439" i="91"/>
  <c r="H438" i="91"/>
  <c r="H437" i="91"/>
  <c r="H436" i="91"/>
  <c r="H435" i="91"/>
  <c r="H434" i="91"/>
  <c r="H433" i="91"/>
  <c r="H432" i="91"/>
  <c r="H431" i="91"/>
  <c r="H428" i="91"/>
  <c r="H427" i="91"/>
  <c r="H426" i="91"/>
  <c r="H425" i="91"/>
  <c r="H424" i="91"/>
  <c r="H423" i="91"/>
  <c r="H422" i="91"/>
  <c r="H421" i="91"/>
  <c r="H420" i="91"/>
  <c r="H419" i="91"/>
  <c r="H417" i="91"/>
  <c r="H416" i="91"/>
  <c r="H415" i="91"/>
  <c r="H414" i="91"/>
  <c r="H413" i="91"/>
  <c r="H412" i="91"/>
  <c r="H411" i="91"/>
  <c r="H410" i="91"/>
  <c r="H409" i="91"/>
  <c r="H408" i="91"/>
  <c r="H286" i="91"/>
  <c r="H285" i="91"/>
  <c r="H284" i="91"/>
  <c r="H283" i="91"/>
  <c r="H282" i="91"/>
  <c r="H281" i="91"/>
  <c r="H280" i="91"/>
  <c r="H279" i="91"/>
  <c r="H278" i="91"/>
  <c r="H277" i="91"/>
  <c r="H275" i="91"/>
  <c r="H274" i="91"/>
  <c r="H273" i="91"/>
  <c r="H272" i="91"/>
  <c r="H271" i="91"/>
  <c r="H270" i="91"/>
  <c r="H269" i="91"/>
  <c r="H268" i="91"/>
  <c r="H267" i="91"/>
  <c r="H266" i="91"/>
  <c r="M13" i="76"/>
  <c r="H489" i="89"/>
  <c r="H488" i="89" s="1"/>
  <c r="H596" i="89" s="1"/>
  <c r="P22" i="108" s="1"/>
  <c r="H462" i="89"/>
  <c r="H461" i="89"/>
  <c r="H460" i="89"/>
  <c r="H459" i="89"/>
  <c r="H458" i="89"/>
  <c r="H457" i="89"/>
  <c r="H456" i="89"/>
  <c r="H455" i="89"/>
  <c r="H454" i="89"/>
  <c r="H453" i="89"/>
  <c r="H440" i="89"/>
  <c r="H439" i="89"/>
  <c r="H438" i="89"/>
  <c r="H437" i="89"/>
  <c r="H436" i="89"/>
  <c r="H435" i="89"/>
  <c r="H434" i="89"/>
  <c r="H433" i="89"/>
  <c r="H428" i="89"/>
  <c r="H427" i="89"/>
  <c r="H426" i="89"/>
  <c r="H425" i="89"/>
  <c r="H424" i="89"/>
  <c r="H423" i="89"/>
  <c r="H422" i="89"/>
  <c r="H421" i="89"/>
  <c r="H420" i="89"/>
  <c r="H419" i="89"/>
  <c r="H417" i="89"/>
  <c r="H416" i="89"/>
  <c r="H415" i="89"/>
  <c r="H414" i="89"/>
  <c r="H413" i="89"/>
  <c r="H412" i="89"/>
  <c r="H411" i="89"/>
  <c r="H410" i="89"/>
  <c r="H409" i="89"/>
  <c r="H408" i="89"/>
  <c r="H407" i="89" s="1"/>
  <c r="H286" i="89"/>
  <c r="H285" i="89"/>
  <c r="H284" i="89"/>
  <c r="H283" i="89"/>
  <c r="H282" i="89"/>
  <c r="H281" i="89"/>
  <c r="H280" i="89"/>
  <c r="H279" i="89"/>
  <c r="H278" i="89"/>
  <c r="H277" i="89"/>
  <c r="H275" i="89"/>
  <c r="H274" i="89"/>
  <c r="H273" i="89"/>
  <c r="H272" i="89"/>
  <c r="H271" i="89"/>
  <c r="H270" i="89"/>
  <c r="H269" i="89"/>
  <c r="H268" i="89"/>
  <c r="H267" i="89"/>
  <c r="H266" i="89"/>
  <c r="H595" i="88"/>
  <c r="N22" i="108" s="1"/>
  <c r="H464" i="88"/>
  <c r="H462" i="88"/>
  <c r="H461" i="88"/>
  <c r="H460" i="88"/>
  <c r="H459" i="88"/>
  <c r="H458" i="88"/>
  <c r="H457" i="88"/>
  <c r="H456" i="88"/>
  <c r="H455" i="88"/>
  <c r="H454" i="88"/>
  <c r="H453" i="88"/>
  <c r="H440" i="88"/>
  <c r="H439" i="88"/>
  <c r="H438" i="88"/>
  <c r="H437" i="88"/>
  <c r="H436" i="88"/>
  <c r="H435" i="88"/>
  <c r="H434" i="88"/>
  <c r="H433" i="88"/>
  <c r="H432" i="88"/>
  <c r="H431" i="88"/>
  <c r="H428" i="88"/>
  <c r="H427" i="88"/>
  <c r="H426" i="88"/>
  <c r="H425" i="88"/>
  <c r="H424" i="88"/>
  <c r="H423" i="88"/>
  <c r="H422" i="88"/>
  <c r="H421" i="88"/>
  <c r="H420" i="88"/>
  <c r="H419" i="88"/>
  <c r="H417" i="88"/>
  <c r="H416" i="88"/>
  <c r="H415" i="88"/>
  <c r="H414" i="88"/>
  <c r="H413" i="88"/>
  <c r="H412" i="88"/>
  <c r="H411" i="88"/>
  <c r="H410" i="88"/>
  <c r="H409" i="88"/>
  <c r="H408" i="88"/>
  <c r="H286" i="88"/>
  <c r="H285" i="88"/>
  <c r="H284" i="88"/>
  <c r="H283" i="88"/>
  <c r="H282" i="88"/>
  <c r="H281" i="88"/>
  <c r="H280" i="88"/>
  <c r="H279" i="88"/>
  <c r="H278" i="88"/>
  <c r="H277" i="88"/>
  <c r="H275" i="88"/>
  <c r="H274" i="88"/>
  <c r="H273" i="88"/>
  <c r="H272" i="88"/>
  <c r="H271" i="88"/>
  <c r="H270" i="88"/>
  <c r="H269" i="88"/>
  <c r="H268" i="88"/>
  <c r="H267" i="88"/>
  <c r="H266" i="88"/>
  <c r="H595" i="87"/>
  <c r="L22" i="108" s="1"/>
  <c r="H462" i="87"/>
  <c r="H461" i="87"/>
  <c r="H460" i="87"/>
  <c r="H459" i="87"/>
  <c r="H458" i="87"/>
  <c r="H457" i="87"/>
  <c r="H456" i="87"/>
  <c r="H455" i="87"/>
  <c r="H454" i="87"/>
  <c r="H453" i="87"/>
  <c r="H440" i="87"/>
  <c r="H439" i="87"/>
  <c r="H438" i="87"/>
  <c r="H437" i="87"/>
  <c r="H436" i="87"/>
  <c r="H435" i="87"/>
  <c r="H434" i="87"/>
  <c r="H433" i="87"/>
  <c r="H432" i="87"/>
  <c r="H431" i="87"/>
  <c r="H428" i="87"/>
  <c r="H427" i="87"/>
  <c r="H426" i="87"/>
  <c r="H425" i="87"/>
  <c r="H424" i="87"/>
  <c r="H423" i="87"/>
  <c r="H422" i="87"/>
  <c r="H421" i="87"/>
  <c r="H420" i="87"/>
  <c r="H419" i="87"/>
  <c r="H417" i="87"/>
  <c r="H416" i="87"/>
  <c r="H415" i="87"/>
  <c r="H414" i="87"/>
  <c r="H413" i="87"/>
  <c r="H412" i="87"/>
  <c r="H411" i="87"/>
  <c r="H410" i="87"/>
  <c r="H409" i="87"/>
  <c r="H408" i="87"/>
  <c r="H286" i="87"/>
  <c r="H285" i="87"/>
  <c r="H284" i="87"/>
  <c r="H283" i="87"/>
  <c r="H282" i="87"/>
  <c r="H281" i="87"/>
  <c r="H280" i="87"/>
  <c r="H279" i="87"/>
  <c r="H278" i="87"/>
  <c r="H277" i="87"/>
  <c r="H275" i="87"/>
  <c r="H274" i="87"/>
  <c r="H273" i="87"/>
  <c r="H272" i="87"/>
  <c r="H271" i="87"/>
  <c r="H270" i="87"/>
  <c r="H269" i="87"/>
  <c r="H268" i="87"/>
  <c r="H267" i="87"/>
  <c r="H266" i="87"/>
  <c r="H489" i="86"/>
  <c r="H475" i="86"/>
  <c r="H474" i="86"/>
  <c r="H473" i="86"/>
  <c r="H472" i="86"/>
  <c r="H471" i="86"/>
  <c r="H470" i="86"/>
  <c r="H469" i="86"/>
  <c r="H468" i="86"/>
  <c r="H467" i="86"/>
  <c r="H466" i="86"/>
  <c r="H462" i="86"/>
  <c r="H461" i="86"/>
  <c r="H460" i="86"/>
  <c r="H459" i="86"/>
  <c r="H458" i="86"/>
  <c r="H457" i="86"/>
  <c r="H456" i="86"/>
  <c r="H455" i="86"/>
  <c r="H454" i="86"/>
  <c r="H453" i="86"/>
  <c r="H440" i="86"/>
  <c r="H439" i="86"/>
  <c r="H438" i="86"/>
  <c r="H437" i="86"/>
  <c r="H436" i="86"/>
  <c r="H435" i="86"/>
  <c r="H434" i="86"/>
  <c r="H433" i="86"/>
  <c r="H432" i="86"/>
  <c r="H431" i="86"/>
  <c r="H428" i="86"/>
  <c r="H427" i="86"/>
  <c r="H426" i="86"/>
  <c r="H425" i="86"/>
  <c r="H424" i="86"/>
  <c r="H423" i="86"/>
  <c r="H422" i="86"/>
  <c r="H421" i="86"/>
  <c r="H420" i="86"/>
  <c r="H419" i="86"/>
  <c r="H417" i="86"/>
  <c r="H416" i="86"/>
  <c r="H415" i="86"/>
  <c r="H414" i="86"/>
  <c r="H413" i="86"/>
  <c r="H412" i="86"/>
  <c r="H411" i="86"/>
  <c r="H410" i="86"/>
  <c r="H409" i="86"/>
  <c r="H408" i="86"/>
  <c r="H286" i="86"/>
  <c r="H285" i="86"/>
  <c r="H284" i="86"/>
  <c r="H283" i="86"/>
  <c r="H282" i="86"/>
  <c r="H281" i="86"/>
  <c r="H280" i="86"/>
  <c r="H279" i="86"/>
  <c r="H278" i="86"/>
  <c r="H277" i="86"/>
  <c r="H275" i="86"/>
  <c r="H274" i="86"/>
  <c r="H273" i="86"/>
  <c r="H272" i="86"/>
  <c r="H271" i="86"/>
  <c r="H270" i="86"/>
  <c r="H269" i="86"/>
  <c r="H268" i="86"/>
  <c r="H267" i="86"/>
  <c r="H266" i="86"/>
  <c r="H489" i="85"/>
  <c r="H475" i="85"/>
  <c r="H474" i="85"/>
  <c r="H473" i="85"/>
  <c r="H472" i="85"/>
  <c r="H471" i="85"/>
  <c r="H470" i="85"/>
  <c r="H469" i="85"/>
  <c r="H468" i="85"/>
  <c r="H467" i="85"/>
  <c r="H466" i="85"/>
  <c r="H462" i="85"/>
  <c r="H461" i="85"/>
  <c r="H460" i="85"/>
  <c r="H459" i="85"/>
  <c r="H458" i="85"/>
  <c r="H457" i="85"/>
  <c r="H456" i="85"/>
  <c r="H455" i="85"/>
  <c r="H454" i="85"/>
  <c r="H453" i="85"/>
  <c r="H440" i="85"/>
  <c r="H439" i="85"/>
  <c r="H438" i="85"/>
  <c r="H437" i="85"/>
  <c r="H436" i="85"/>
  <c r="H435" i="85"/>
  <c r="H434" i="85"/>
  <c r="H433" i="85"/>
  <c r="H432" i="85"/>
  <c r="H431" i="85"/>
  <c r="H428" i="85"/>
  <c r="H427" i="85"/>
  <c r="H426" i="85"/>
  <c r="H425" i="85"/>
  <c r="H424" i="85"/>
  <c r="H423" i="85"/>
  <c r="H422" i="85"/>
  <c r="H421" i="85"/>
  <c r="H420" i="85"/>
  <c r="H419" i="85"/>
  <c r="H417" i="85"/>
  <c r="H416" i="85"/>
  <c r="H415" i="85"/>
  <c r="H414" i="85"/>
  <c r="H413" i="85"/>
  <c r="H412" i="85"/>
  <c r="H411" i="85"/>
  <c r="H410" i="85"/>
  <c r="H409" i="85"/>
  <c r="H408" i="85"/>
  <c r="H317" i="85"/>
  <c r="H286" i="85"/>
  <c r="H285" i="85"/>
  <c r="H284" i="85"/>
  <c r="H283" i="85"/>
  <c r="H282" i="85"/>
  <c r="H281" i="85"/>
  <c r="H280" i="85"/>
  <c r="H279" i="85"/>
  <c r="H278" i="85"/>
  <c r="H277" i="85"/>
  <c r="H275" i="85"/>
  <c r="H274" i="85"/>
  <c r="H273" i="85"/>
  <c r="H272" i="85"/>
  <c r="H271" i="85"/>
  <c r="H270" i="85"/>
  <c r="H269" i="85"/>
  <c r="H268" i="85"/>
  <c r="H267" i="85"/>
  <c r="H266" i="85"/>
  <c r="H462" i="84"/>
  <c r="H461" i="84"/>
  <c r="H460" i="84"/>
  <c r="H459" i="84"/>
  <c r="H458" i="84"/>
  <c r="H457" i="84"/>
  <c r="H456" i="84"/>
  <c r="H455" i="84"/>
  <c r="H454" i="84"/>
  <c r="H453" i="84"/>
  <c r="H440" i="84"/>
  <c r="H439" i="84"/>
  <c r="H438" i="84"/>
  <c r="H437" i="84"/>
  <c r="H436" i="84"/>
  <c r="H435" i="84"/>
  <c r="H434" i="84"/>
  <c r="H433" i="84"/>
  <c r="H432" i="84"/>
  <c r="H431" i="84"/>
  <c r="H428" i="84"/>
  <c r="H427" i="84"/>
  <c r="H426" i="84"/>
  <c r="H425" i="84"/>
  <c r="H424" i="84"/>
  <c r="H423" i="84"/>
  <c r="H422" i="84"/>
  <c r="H421" i="84"/>
  <c r="H420" i="84"/>
  <c r="H419" i="84"/>
  <c r="H417" i="84"/>
  <c r="H416" i="84"/>
  <c r="H415" i="84"/>
  <c r="H414" i="84"/>
  <c r="H413" i="84"/>
  <c r="H412" i="84"/>
  <c r="H411" i="84"/>
  <c r="H410" i="84"/>
  <c r="H409" i="84"/>
  <c r="H408" i="84"/>
  <c r="H286" i="84"/>
  <c r="H285" i="84"/>
  <c r="H284" i="84"/>
  <c r="H283" i="84"/>
  <c r="H282" i="84"/>
  <c r="H281" i="84"/>
  <c r="H280" i="84"/>
  <c r="H279" i="84"/>
  <c r="H278" i="84"/>
  <c r="H277" i="84"/>
  <c r="H275" i="84"/>
  <c r="H274" i="84"/>
  <c r="H273" i="84"/>
  <c r="H272" i="84"/>
  <c r="H271" i="84"/>
  <c r="H270" i="84"/>
  <c r="H269" i="84"/>
  <c r="H268" i="84"/>
  <c r="H267" i="84"/>
  <c r="H266" i="84"/>
  <c r="H489" i="84"/>
  <c r="H475" i="84"/>
  <c r="H474" i="84"/>
  <c r="H473" i="84"/>
  <c r="H472" i="84"/>
  <c r="H471" i="84"/>
  <c r="H470" i="84"/>
  <c r="H469" i="84"/>
  <c r="H468" i="84"/>
  <c r="H467" i="84"/>
  <c r="H466" i="84"/>
  <c r="H598" i="107"/>
  <c r="AX22" i="108" s="1"/>
  <c r="H597" i="107"/>
  <c r="AX21" i="108" s="1"/>
  <c r="H595" i="107"/>
  <c r="AX19" i="108" s="1"/>
  <c r="H592" i="107"/>
  <c r="H591" i="107"/>
  <c r="AX17" i="108" s="1"/>
  <c r="H590" i="107"/>
  <c r="AX16" i="108" s="1"/>
  <c r="H588" i="107"/>
  <c r="H586" i="107"/>
  <c r="H585" i="107" s="1"/>
  <c r="H584" i="107"/>
  <c r="AX14" i="108" s="1"/>
  <c r="H583" i="107"/>
  <c r="AX13" i="108" s="1"/>
  <c r="H572" i="107"/>
  <c r="H571" i="107"/>
  <c r="AV22" i="108"/>
  <c r="AV19" i="108"/>
  <c r="AV17" i="108"/>
  <c r="H586" i="106"/>
  <c r="AV14" i="108"/>
  <c r="AV13" i="108"/>
  <c r="H598" i="105"/>
  <c r="AT22" i="108" s="1"/>
  <c r="H597" i="105"/>
  <c r="AT21" i="108" s="1"/>
  <c r="H595" i="105"/>
  <c r="AT19" i="108" s="1"/>
  <c r="H592" i="105"/>
  <c r="H591" i="105"/>
  <c r="AT17" i="108" s="1"/>
  <c r="H590" i="105"/>
  <c r="AT16" i="108" s="1"/>
  <c r="H588" i="105"/>
  <c r="H586" i="105"/>
  <c r="H585" i="105" s="1"/>
  <c r="H584" i="105"/>
  <c r="AT14" i="108" s="1"/>
  <c r="H583" i="105"/>
  <c r="AT13" i="108" s="1"/>
  <c r="H572" i="105"/>
  <c r="H571" i="105"/>
  <c r="H598" i="104"/>
  <c r="H597" i="104"/>
  <c r="H595" i="104"/>
  <c r="H592" i="104"/>
  <c r="H591" i="104"/>
  <c r="H590" i="104"/>
  <c r="H588" i="104"/>
  <c r="H586" i="104"/>
  <c r="H585" i="104" s="1"/>
  <c r="H584" i="104"/>
  <c r="H583" i="104"/>
  <c r="H572" i="104"/>
  <c r="H571" i="104"/>
  <c r="H598" i="103"/>
  <c r="AP22" i="108" s="1"/>
  <c r="H597" i="103"/>
  <c r="AP21" i="108" s="1"/>
  <c r="H595" i="103"/>
  <c r="H592" i="103"/>
  <c r="H591" i="103"/>
  <c r="AP17" i="108" s="1"/>
  <c r="H590" i="103"/>
  <c r="AP16" i="108" s="1"/>
  <c r="H588" i="103"/>
  <c r="H586" i="103"/>
  <c r="H585" i="103" s="1"/>
  <c r="H584" i="103"/>
  <c r="AP14" i="108" s="1"/>
  <c r="H583" i="103"/>
  <c r="AP13" i="108" s="1"/>
  <c r="H572" i="103"/>
  <c r="H571" i="103"/>
  <c r="H598" i="102"/>
  <c r="AN22" i="108" s="1"/>
  <c r="H597" i="102"/>
  <c r="AN21" i="108" s="1"/>
  <c r="H595" i="102"/>
  <c r="H592" i="102"/>
  <c r="H591" i="102"/>
  <c r="AN17" i="108" s="1"/>
  <c r="H590" i="102"/>
  <c r="AN16" i="108" s="1"/>
  <c r="H588" i="102"/>
  <c r="H586" i="102"/>
  <c r="H585" i="102" s="1"/>
  <c r="H584" i="102"/>
  <c r="AN14" i="108" s="1"/>
  <c r="H583" i="102"/>
  <c r="AN13" i="108" s="1"/>
  <c r="H572" i="102"/>
  <c r="H571" i="102"/>
  <c r="H598" i="101"/>
  <c r="AL22" i="108" s="1"/>
  <c r="H597" i="101"/>
  <c r="AL21" i="108" s="1"/>
  <c r="H595" i="101"/>
  <c r="H591" i="101"/>
  <c r="AL17" i="108" s="1"/>
  <c r="H590" i="101"/>
  <c r="AL16" i="108" s="1"/>
  <c r="H588" i="101"/>
  <c r="H584" i="101"/>
  <c r="AL14" i="108" s="1"/>
  <c r="H583" i="101"/>
  <c r="AL13" i="108" s="1"/>
  <c r="H572" i="101"/>
  <c r="H598" i="100"/>
  <c r="AJ22" i="108" s="1"/>
  <c r="H597" i="100"/>
  <c r="AJ21" i="108" s="1"/>
  <c r="H595" i="100"/>
  <c r="H591" i="100"/>
  <c r="AJ17" i="108" s="1"/>
  <c r="H590" i="100"/>
  <c r="AJ16" i="108" s="1"/>
  <c r="H588" i="100"/>
  <c r="H586" i="100"/>
  <c r="H585" i="100" s="1"/>
  <c r="H584" i="100"/>
  <c r="AJ14" i="108" s="1"/>
  <c r="H583" i="100"/>
  <c r="AJ13" i="108" s="1"/>
  <c r="H571" i="100"/>
  <c r="H598" i="99"/>
  <c r="AH22" i="108" s="1"/>
  <c r="H597" i="99"/>
  <c r="AH21" i="108" s="1"/>
  <c r="H595" i="99"/>
  <c r="H592" i="99"/>
  <c r="H591" i="99"/>
  <c r="AH17" i="108" s="1"/>
  <c r="H590" i="99"/>
  <c r="AH16" i="108" s="1"/>
  <c r="H588" i="99"/>
  <c r="H586" i="99"/>
  <c r="H585" i="99" s="1"/>
  <c r="H584" i="99"/>
  <c r="AH14" i="108" s="1"/>
  <c r="H583" i="99"/>
  <c r="AH13" i="108" s="1"/>
  <c r="H572" i="99"/>
  <c r="H571" i="99"/>
  <c r="H598" i="98"/>
  <c r="AF22" i="108" s="1"/>
  <c r="H597" i="98"/>
  <c r="AF21" i="108" s="1"/>
  <c r="H595" i="98"/>
  <c r="H592" i="98"/>
  <c r="H591" i="98"/>
  <c r="AF17" i="108" s="1"/>
  <c r="H590" i="98"/>
  <c r="AF16" i="108" s="1"/>
  <c r="H588" i="98"/>
  <c r="H584" i="98"/>
  <c r="AF14" i="108" s="1"/>
  <c r="H583" i="98"/>
  <c r="AF13" i="108" s="1"/>
  <c r="H572" i="98"/>
  <c r="H571" i="98"/>
  <c r="H598" i="97"/>
  <c r="AD22" i="108" s="1"/>
  <c r="H597" i="97"/>
  <c r="AD21" i="108" s="1"/>
  <c r="H595" i="97"/>
  <c r="H592" i="97"/>
  <c r="H591" i="97"/>
  <c r="AD17" i="108" s="1"/>
  <c r="H590" i="97"/>
  <c r="AD16" i="108" s="1"/>
  <c r="H588" i="97"/>
  <c r="H586" i="97"/>
  <c r="H585" i="97" s="1"/>
  <c r="H584" i="97"/>
  <c r="AD14" i="108" s="1"/>
  <c r="H583" i="97"/>
  <c r="AD13" i="108" s="1"/>
  <c r="H598" i="96"/>
  <c r="AB22" i="108" s="1"/>
  <c r="H597" i="96"/>
  <c r="AB21" i="108" s="1"/>
  <c r="H595" i="96"/>
  <c r="H592" i="96"/>
  <c r="H591" i="96"/>
  <c r="AB17" i="108" s="1"/>
  <c r="H590" i="96"/>
  <c r="AB16" i="108" s="1"/>
  <c r="H586" i="96"/>
  <c r="H585" i="96" s="1"/>
  <c r="H584" i="96"/>
  <c r="AB14" i="108" s="1"/>
  <c r="H583" i="96"/>
  <c r="AB13" i="108" s="1"/>
  <c r="H571" i="96"/>
  <c r="H598" i="95"/>
  <c r="Z22" i="108" s="1"/>
  <c r="H597" i="95"/>
  <c r="Z21" i="108" s="1"/>
  <c r="H595" i="95"/>
  <c r="H591" i="95"/>
  <c r="Z17" i="108" s="1"/>
  <c r="H590" i="95"/>
  <c r="Z16" i="108" s="1"/>
  <c r="H588" i="95"/>
  <c r="H586" i="95"/>
  <c r="H585" i="95" s="1"/>
  <c r="H584" i="95"/>
  <c r="Z14" i="108" s="1"/>
  <c r="H583" i="95"/>
  <c r="Z13" i="108" s="1"/>
  <c r="H572" i="95"/>
  <c r="H581" i="93"/>
  <c r="H580" i="93"/>
  <c r="H574" i="93"/>
  <c r="H573" i="93"/>
  <c r="H581" i="91"/>
  <c r="R17" i="108" s="1"/>
  <c r="H580" i="91"/>
  <c r="R16" i="108" s="1"/>
  <c r="H574" i="91"/>
  <c r="R14" i="108" s="1"/>
  <c r="H573" i="91"/>
  <c r="R13" i="108" s="1"/>
  <c r="H589" i="89"/>
  <c r="P17" i="108" s="1"/>
  <c r="H588" i="89"/>
  <c r="P16" i="108" s="1"/>
  <c r="H582" i="89"/>
  <c r="P14" i="108" s="1"/>
  <c r="H581" i="89"/>
  <c r="P13" i="108" s="1"/>
  <c r="H588" i="88"/>
  <c r="N17" i="108" s="1"/>
  <c r="H587" i="88"/>
  <c r="N16" i="108" s="1"/>
  <c r="H581" i="88"/>
  <c r="N14" i="108" s="1"/>
  <c r="H580" i="88"/>
  <c r="N13" i="108" s="1"/>
  <c r="H588" i="87"/>
  <c r="L17" i="108" s="1"/>
  <c r="H587" i="87"/>
  <c r="L16" i="108" s="1"/>
  <c r="H581" i="87"/>
  <c r="L14" i="108" s="1"/>
  <c r="H580" i="87"/>
  <c r="L13" i="108" s="1"/>
  <c r="H581" i="86"/>
  <c r="J17" i="108" s="1"/>
  <c r="H580" i="86"/>
  <c r="J16" i="108" s="1"/>
  <c r="H574" i="86"/>
  <c r="J14" i="108" s="1"/>
  <c r="H573" i="86"/>
  <c r="J13" i="108" s="1"/>
  <c r="H591" i="85"/>
  <c r="H17" i="108" s="1"/>
  <c r="H590" i="85"/>
  <c r="H16" i="108" s="1"/>
  <c r="H584" i="85"/>
  <c r="H14" i="108" s="1"/>
  <c r="H583" i="85"/>
  <c r="H13" i="108" s="1"/>
  <c r="H591" i="84"/>
  <c r="F17" i="108" s="1"/>
  <c r="H590" i="84"/>
  <c r="F16" i="108" s="1"/>
  <c r="H584" i="84"/>
  <c r="F14" i="108" s="1"/>
  <c r="H583" i="84"/>
  <c r="F13" i="108" s="1"/>
  <c r="H581" i="83"/>
  <c r="D17" i="108" s="1"/>
  <c r="H580" i="83"/>
  <c r="D16" i="108" s="1"/>
  <c r="H574" i="83"/>
  <c r="D14" i="108" s="1"/>
  <c r="H573" i="83"/>
  <c r="D13" i="108" s="1"/>
  <c r="H591" i="80"/>
  <c r="H590" i="80"/>
  <c r="H584" i="80"/>
  <c r="H583" i="80"/>
  <c r="H489" i="83"/>
  <c r="H488" i="83" s="1"/>
  <c r="H588" i="83" s="1"/>
  <c r="D22" i="108" s="1"/>
  <c r="H475" i="83"/>
  <c r="H474" i="83"/>
  <c r="H473" i="83"/>
  <c r="H472" i="83"/>
  <c r="H471" i="83"/>
  <c r="H470" i="83"/>
  <c r="H469" i="83"/>
  <c r="H468" i="83"/>
  <c r="H467" i="83"/>
  <c r="H466" i="83"/>
  <c r="H462" i="83"/>
  <c r="H461" i="83"/>
  <c r="H460" i="83"/>
  <c r="H459" i="83"/>
  <c r="H458" i="83"/>
  <c r="H457" i="83"/>
  <c r="H456" i="83"/>
  <c r="H455" i="83"/>
  <c r="H454" i="83"/>
  <c r="H453" i="83"/>
  <c r="H440" i="83"/>
  <c r="H439" i="83"/>
  <c r="H438" i="83"/>
  <c r="H437" i="83"/>
  <c r="H436" i="83"/>
  <c r="H435" i="83"/>
  <c r="H434" i="83"/>
  <c r="H433" i="83"/>
  <c r="H432" i="83"/>
  <c r="H431" i="83"/>
  <c r="H428" i="83"/>
  <c r="H427" i="83"/>
  <c r="H426" i="83"/>
  <c r="H425" i="83"/>
  <c r="H424" i="83"/>
  <c r="H423" i="83"/>
  <c r="H422" i="83"/>
  <c r="H421" i="83"/>
  <c r="H420" i="83"/>
  <c r="H419" i="83"/>
  <c r="H417" i="83"/>
  <c r="H416" i="83"/>
  <c r="H415" i="83"/>
  <c r="H414" i="83"/>
  <c r="H413" i="83"/>
  <c r="H412" i="83"/>
  <c r="H411" i="83"/>
  <c r="H410" i="83"/>
  <c r="H409" i="83"/>
  <c r="H408" i="83"/>
  <c r="H286" i="83"/>
  <c r="H285" i="83"/>
  <c r="H284" i="83"/>
  <c r="H283" i="83"/>
  <c r="H282" i="83"/>
  <c r="H281" i="83"/>
  <c r="H280" i="83"/>
  <c r="H279" i="83"/>
  <c r="H278" i="83"/>
  <c r="H277" i="83"/>
  <c r="H275" i="83"/>
  <c r="H274" i="83"/>
  <c r="H273" i="83"/>
  <c r="H272" i="83"/>
  <c r="H271" i="83"/>
  <c r="H270" i="83"/>
  <c r="H269" i="83"/>
  <c r="H268" i="83"/>
  <c r="H267" i="83"/>
  <c r="H266" i="83"/>
  <c r="H428" i="80"/>
  <c r="H427" i="80"/>
  <c r="H426" i="80"/>
  <c r="H425" i="80"/>
  <c r="H424" i="80"/>
  <c r="H423" i="80"/>
  <c r="H422" i="80"/>
  <c r="H421" i="80"/>
  <c r="H420" i="80"/>
  <c r="H419" i="80"/>
  <c r="H417" i="80"/>
  <c r="H416" i="80"/>
  <c r="H415" i="80"/>
  <c r="H414" i="80"/>
  <c r="H413" i="80"/>
  <c r="H412" i="80"/>
  <c r="H411" i="80"/>
  <c r="H410" i="80"/>
  <c r="H409" i="80"/>
  <c r="AX20" i="108"/>
  <c r="AV20" i="108"/>
  <c r="AT20" i="108"/>
  <c r="H555" i="104"/>
  <c r="H259" i="107"/>
  <c r="H258" i="107"/>
  <c r="H257" i="107"/>
  <c r="H256" i="107"/>
  <c r="H255" i="107"/>
  <c r="H254" i="107"/>
  <c r="H253" i="107"/>
  <c r="H252" i="107"/>
  <c r="H251" i="107"/>
  <c r="H250" i="107"/>
  <c r="H248" i="107"/>
  <c r="H247" i="107"/>
  <c r="H246" i="107"/>
  <c r="H245" i="107"/>
  <c r="H244" i="107"/>
  <c r="H243" i="107"/>
  <c r="H242" i="107"/>
  <c r="H241" i="107"/>
  <c r="H240" i="107"/>
  <c r="H239" i="107"/>
  <c r="H236" i="107"/>
  <c r="H235" i="107"/>
  <c r="H234" i="107"/>
  <c r="H233" i="107"/>
  <c r="H232" i="107"/>
  <c r="H231" i="107"/>
  <c r="H230" i="107"/>
  <c r="H229" i="107"/>
  <c r="H228" i="107"/>
  <c r="H227" i="107"/>
  <c r="H259" i="106"/>
  <c r="H258" i="106"/>
  <c r="H257" i="106"/>
  <c r="H256" i="106"/>
  <c r="H255" i="106"/>
  <c r="H254" i="106"/>
  <c r="H253" i="106"/>
  <c r="H252" i="106"/>
  <c r="H251" i="106"/>
  <c r="H250" i="106"/>
  <c r="H248" i="106"/>
  <c r="H247" i="106"/>
  <c r="H246" i="106"/>
  <c r="H245" i="106"/>
  <c r="H244" i="106"/>
  <c r="H243" i="106"/>
  <c r="H242" i="106"/>
  <c r="H241" i="106"/>
  <c r="H240" i="106"/>
  <c r="H239" i="106"/>
  <c r="H236" i="106"/>
  <c r="H235" i="106"/>
  <c r="H234" i="106"/>
  <c r="H233" i="106"/>
  <c r="H232" i="106"/>
  <c r="H231" i="106"/>
  <c r="H230" i="106"/>
  <c r="H229" i="106"/>
  <c r="H228" i="106"/>
  <c r="H227" i="106"/>
  <c r="H259" i="105"/>
  <c r="H258" i="105"/>
  <c r="H257" i="105"/>
  <c r="H256" i="105"/>
  <c r="H255" i="105"/>
  <c r="H254" i="105"/>
  <c r="H253" i="105"/>
  <c r="H252" i="105"/>
  <c r="H251" i="105"/>
  <c r="H250" i="105"/>
  <c r="H248" i="105"/>
  <c r="H247" i="105"/>
  <c r="H246" i="105"/>
  <c r="H245" i="105"/>
  <c r="H244" i="105"/>
  <c r="H243" i="105"/>
  <c r="H242" i="105"/>
  <c r="H241" i="105"/>
  <c r="H240" i="105"/>
  <c r="H239" i="105"/>
  <c r="H236" i="105"/>
  <c r="H235" i="105"/>
  <c r="H234" i="105"/>
  <c r="H233" i="105"/>
  <c r="H232" i="105"/>
  <c r="H231" i="105"/>
  <c r="H230" i="105"/>
  <c r="H229" i="105"/>
  <c r="H228" i="105"/>
  <c r="H227" i="105"/>
  <c r="H259" i="104"/>
  <c r="H258" i="104"/>
  <c r="H257" i="104"/>
  <c r="H256" i="104"/>
  <c r="H255" i="104"/>
  <c r="H254" i="104"/>
  <c r="H253" i="104"/>
  <c r="H252" i="104"/>
  <c r="H251" i="104"/>
  <c r="H250" i="104"/>
  <c r="H248" i="104"/>
  <c r="H247" i="104"/>
  <c r="H246" i="104"/>
  <c r="H245" i="104"/>
  <c r="H244" i="104"/>
  <c r="H243" i="104"/>
  <c r="H242" i="104"/>
  <c r="H241" i="104"/>
  <c r="H240" i="104"/>
  <c r="H239" i="104"/>
  <c r="H236" i="104"/>
  <c r="H235" i="104"/>
  <c r="H234" i="104"/>
  <c r="H233" i="104"/>
  <c r="H232" i="104"/>
  <c r="H231" i="104"/>
  <c r="H230" i="104"/>
  <c r="H229" i="104"/>
  <c r="H228" i="104"/>
  <c r="H227" i="104"/>
  <c r="H259" i="103"/>
  <c r="H258" i="103"/>
  <c r="H257" i="103"/>
  <c r="H256" i="103"/>
  <c r="H255" i="103"/>
  <c r="H254" i="103"/>
  <c r="H253" i="103"/>
  <c r="H252" i="103"/>
  <c r="H251" i="103"/>
  <c r="H250" i="103"/>
  <c r="H248" i="103"/>
  <c r="H247" i="103"/>
  <c r="H246" i="103"/>
  <c r="H245" i="103"/>
  <c r="H244" i="103"/>
  <c r="H243" i="103"/>
  <c r="H242" i="103"/>
  <c r="H241" i="103"/>
  <c r="H240" i="103"/>
  <c r="H239" i="103"/>
  <c r="H236" i="103"/>
  <c r="H235" i="103"/>
  <c r="H234" i="103"/>
  <c r="H233" i="103"/>
  <c r="H232" i="103"/>
  <c r="H231" i="103"/>
  <c r="H230" i="103"/>
  <c r="H229" i="103"/>
  <c r="H228" i="103"/>
  <c r="H227" i="103"/>
  <c r="H259" i="102"/>
  <c r="H258" i="102"/>
  <c r="H257" i="102"/>
  <c r="H256" i="102"/>
  <c r="H255" i="102"/>
  <c r="H254" i="102"/>
  <c r="H253" i="102"/>
  <c r="H252" i="102"/>
  <c r="H251" i="102"/>
  <c r="H250" i="102"/>
  <c r="H248" i="102"/>
  <c r="H247" i="102"/>
  <c r="H246" i="102"/>
  <c r="H245" i="102"/>
  <c r="H244" i="102"/>
  <c r="H243" i="102"/>
  <c r="H242" i="102"/>
  <c r="H241" i="102"/>
  <c r="H240" i="102"/>
  <c r="H239" i="102"/>
  <c r="H236" i="102"/>
  <c r="H235" i="102"/>
  <c r="H234" i="102"/>
  <c r="H233" i="102"/>
  <c r="H232" i="102"/>
  <c r="H231" i="102"/>
  <c r="H230" i="102"/>
  <c r="H229" i="102"/>
  <c r="H228" i="102"/>
  <c r="H227" i="102"/>
  <c r="H259" i="101"/>
  <c r="H258" i="101"/>
  <c r="H257" i="101"/>
  <c r="H256" i="101"/>
  <c r="H255" i="101"/>
  <c r="H254" i="101"/>
  <c r="H253" i="101"/>
  <c r="H252" i="101"/>
  <c r="H251" i="101"/>
  <c r="H250" i="101"/>
  <c r="H248" i="101"/>
  <c r="H247" i="101"/>
  <c r="H246" i="101"/>
  <c r="H245" i="101"/>
  <c r="H244" i="101"/>
  <c r="H243" i="101"/>
  <c r="H242" i="101"/>
  <c r="H241" i="101"/>
  <c r="H240" i="101"/>
  <c r="H239" i="101"/>
  <c r="H236" i="101"/>
  <c r="H235" i="101"/>
  <c r="H234" i="101"/>
  <c r="H233" i="101"/>
  <c r="H232" i="101"/>
  <c r="H231" i="101"/>
  <c r="H230" i="101"/>
  <c r="H229" i="101"/>
  <c r="H228" i="101"/>
  <c r="H227" i="101"/>
  <c r="H259" i="100"/>
  <c r="H258" i="100"/>
  <c r="H257" i="100"/>
  <c r="H256" i="100"/>
  <c r="H255" i="100"/>
  <c r="H254" i="100"/>
  <c r="H253" i="100"/>
  <c r="H252" i="100"/>
  <c r="H251" i="100"/>
  <c r="H250" i="100"/>
  <c r="H248" i="100"/>
  <c r="H247" i="100"/>
  <c r="H246" i="100"/>
  <c r="H245" i="100"/>
  <c r="H244" i="100"/>
  <c r="H243" i="100"/>
  <c r="H242" i="100"/>
  <c r="H241" i="100"/>
  <c r="H240" i="100"/>
  <c r="H239" i="100"/>
  <c r="H236" i="100"/>
  <c r="H235" i="100"/>
  <c r="H234" i="100"/>
  <c r="H233" i="100"/>
  <c r="H232" i="100"/>
  <c r="H231" i="100"/>
  <c r="H230" i="100"/>
  <c r="H229" i="100"/>
  <c r="H228" i="100"/>
  <c r="H227" i="100"/>
  <c r="H259" i="99"/>
  <c r="H258" i="99"/>
  <c r="H257" i="99"/>
  <c r="H256" i="99"/>
  <c r="H255" i="99"/>
  <c r="H254" i="99"/>
  <c r="H253" i="99"/>
  <c r="H252" i="99"/>
  <c r="H251" i="99"/>
  <c r="H250" i="99"/>
  <c r="H248" i="99"/>
  <c r="H247" i="99"/>
  <c r="H246" i="99"/>
  <c r="H245" i="99"/>
  <c r="H244" i="99"/>
  <c r="H243" i="99"/>
  <c r="H242" i="99"/>
  <c r="H241" i="99"/>
  <c r="H240" i="99"/>
  <c r="H239" i="99"/>
  <c r="H236" i="99"/>
  <c r="H235" i="99"/>
  <c r="H234" i="99"/>
  <c r="H233" i="99"/>
  <c r="H232" i="99"/>
  <c r="H231" i="99"/>
  <c r="H230" i="99"/>
  <c r="H229" i="99"/>
  <c r="H228" i="99"/>
  <c r="H227" i="99"/>
  <c r="H259" i="98"/>
  <c r="H258" i="98"/>
  <c r="H257" i="98"/>
  <c r="H256" i="98"/>
  <c r="H255" i="98"/>
  <c r="H254" i="98"/>
  <c r="H253" i="98"/>
  <c r="H252" i="98"/>
  <c r="H251" i="98"/>
  <c r="H250" i="98"/>
  <c r="H248" i="98"/>
  <c r="H247" i="98"/>
  <c r="H246" i="98"/>
  <c r="H245" i="98"/>
  <c r="H244" i="98"/>
  <c r="H243" i="98"/>
  <c r="H242" i="98"/>
  <c r="H241" i="98"/>
  <c r="H240" i="98"/>
  <c r="H239" i="98"/>
  <c r="H236" i="98"/>
  <c r="H235" i="98"/>
  <c r="H234" i="98"/>
  <c r="H233" i="98"/>
  <c r="H232" i="98"/>
  <c r="H231" i="98"/>
  <c r="H230" i="98"/>
  <c r="H229" i="98"/>
  <c r="H228" i="98"/>
  <c r="H227" i="98"/>
  <c r="H223" i="106"/>
  <c r="H222" i="106"/>
  <c r="H221" i="106"/>
  <c r="H220" i="106"/>
  <c r="H219" i="106"/>
  <c r="H218" i="106"/>
  <c r="H217" i="106"/>
  <c r="H216" i="106"/>
  <c r="H215" i="106"/>
  <c r="H214" i="106"/>
  <c r="H212" i="106"/>
  <c r="H211" i="106"/>
  <c r="H210" i="106"/>
  <c r="H209" i="106"/>
  <c r="H208" i="106"/>
  <c r="H207" i="106"/>
  <c r="H206" i="106"/>
  <c r="H205" i="106"/>
  <c r="H204" i="106"/>
  <c r="H203" i="106"/>
  <c r="H223" i="107"/>
  <c r="H222" i="107"/>
  <c r="H221" i="107"/>
  <c r="H220" i="107"/>
  <c r="H219" i="107"/>
  <c r="H218" i="107"/>
  <c r="H217" i="107"/>
  <c r="H216" i="107"/>
  <c r="H215" i="107"/>
  <c r="H214" i="107"/>
  <c r="H212" i="107"/>
  <c r="H211" i="107"/>
  <c r="H210" i="107"/>
  <c r="H209" i="107"/>
  <c r="H208" i="107"/>
  <c r="H207" i="107"/>
  <c r="H206" i="107"/>
  <c r="H205" i="107"/>
  <c r="H204" i="107"/>
  <c r="H203" i="107"/>
  <c r="H223" i="105"/>
  <c r="H222" i="105"/>
  <c r="H221" i="105"/>
  <c r="H220" i="105"/>
  <c r="H219" i="105"/>
  <c r="H218" i="105"/>
  <c r="H217" i="105"/>
  <c r="H216" i="105"/>
  <c r="H215" i="105"/>
  <c r="H214" i="105"/>
  <c r="H212" i="105"/>
  <c r="H211" i="105"/>
  <c r="H210" i="105"/>
  <c r="H209" i="105"/>
  <c r="H208" i="105"/>
  <c r="H207" i="105"/>
  <c r="H206" i="105"/>
  <c r="H205" i="105"/>
  <c r="H204" i="105"/>
  <c r="H203" i="105"/>
  <c r="H223" i="104"/>
  <c r="H222" i="104"/>
  <c r="H221" i="104"/>
  <c r="H220" i="104"/>
  <c r="H219" i="104"/>
  <c r="H218" i="104"/>
  <c r="H217" i="104"/>
  <c r="H216" i="104"/>
  <c r="H215" i="104"/>
  <c r="H214" i="104"/>
  <c r="H212" i="104"/>
  <c r="H211" i="104"/>
  <c r="H210" i="104"/>
  <c r="H209" i="104"/>
  <c r="H208" i="104"/>
  <c r="H207" i="104"/>
  <c r="H206" i="104"/>
  <c r="H205" i="104"/>
  <c r="H204" i="104"/>
  <c r="H203" i="104"/>
  <c r="H223" i="103"/>
  <c r="H222" i="103"/>
  <c r="H221" i="103"/>
  <c r="H220" i="103"/>
  <c r="H219" i="103"/>
  <c r="H218" i="103"/>
  <c r="H217" i="103"/>
  <c r="H216" i="103"/>
  <c r="H215" i="103"/>
  <c r="H214" i="103"/>
  <c r="H212" i="103"/>
  <c r="H211" i="103"/>
  <c r="H210" i="103"/>
  <c r="H209" i="103"/>
  <c r="H208" i="103"/>
  <c r="H207" i="103"/>
  <c r="H206" i="103"/>
  <c r="H205" i="103"/>
  <c r="H204" i="103"/>
  <c r="H203" i="103"/>
  <c r="H223" i="102"/>
  <c r="H222" i="102"/>
  <c r="H221" i="102"/>
  <c r="H220" i="102"/>
  <c r="H219" i="102"/>
  <c r="H218" i="102"/>
  <c r="H217" i="102"/>
  <c r="H216" i="102"/>
  <c r="H215" i="102"/>
  <c r="H214" i="102"/>
  <c r="H212" i="102"/>
  <c r="H211" i="102"/>
  <c r="H210" i="102"/>
  <c r="H209" i="102"/>
  <c r="H208" i="102"/>
  <c r="H207" i="102"/>
  <c r="H206" i="102"/>
  <c r="H205" i="102"/>
  <c r="H204" i="102"/>
  <c r="H203" i="102"/>
  <c r="H223" i="101"/>
  <c r="H222" i="101"/>
  <c r="H221" i="101"/>
  <c r="H220" i="101"/>
  <c r="H219" i="101"/>
  <c r="H218" i="101"/>
  <c r="H217" i="101"/>
  <c r="H216" i="101"/>
  <c r="H215" i="101"/>
  <c r="H214" i="101"/>
  <c r="H212" i="101"/>
  <c r="H211" i="101"/>
  <c r="H210" i="101"/>
  <c r="H209" i="101"/>
  <c r="H208" i="101"/>
  <c r="H207" i="101"/>
  <c r="H206" i="101"/>
  <c r="H205" i="101"/>
  <c r="H204" i="101"/>
  <c r="H203" i="101"/>
  <c r="H223" i="100"/>
  <c r="H222" i="100"/>
  <c r="H221" i="100"/>
  <c r="H220" i="100"/>
  <c r="H219" i="100"/>
  <c r="H218" i="100"/>
  <c r="H217" i="100"/>
  <c r="H216" i="100"/>
  <c r="H215" i="100"/>
  <c r="H214" i="100"/>
  <c r="H212" i="100"/>
  <c r="H211" i="100"/>
  <c r="H210" i="100"/>
  <c r="H209" i="100"/>
  <c r="H208" i="100"/>
  <c r="H207" i="100"/>
  <c r="H206" i="100"/>
  <c r="H205" i="100"/>
  <c r="H204" i="100"/>
  <c r="H203" i="100"/>
  <c r="H223" i="99"/>
  <c r="H222" i="99"/>
  <c r="H221" i="99"/>
  <c r="H220" i="99"/>
  <c r="H219" i="99"/>
  <c r="H218" i="99"/>
  <c r="H217" i="99"/>
  <c r="H216" i="99"/>
  <c r="H215" i="99"/>
  <c r="H214" i="99"/>
  <c r="H212" i="99"/>
  <c r="H211" i="99"/>
  <c r="H210" i="99"/>
  <c r="H209" i="99"/>
  <c r="H208" i="99"/>
  <c r="H207" i="99"/>
  <c r="H206" i="99"/>
  <c r="H205" i="99"/>
  <c r="H204" i="99"/>
  <c r="H203" i="99"/>
  <c r="H223" i="98"/>
  <c r="H222" i="98"/>
  <c r="H221" i="98"/>
  <c r="H220" i="98"/>
  <c r="H219" i="98"/>
  <c r="H218" i="98"/>
  <c r="H217" i="98"/>
  <c r="H216" i="98"/>
  <c r="H215" i="98"/>
  <c r="H214" i="98"/>
  <c r="H212" i="98"/>
  <c r="H211" i="98"/>
  <c r="H210" i="98"/>
  <c r="H209" i="98"/>
  <c r="H208" i="98"/>
  <c r="H207" i="98"/>
  <c r="H206" i="98"/>
  <c r="H205" i="98"/>
  <c r="H204" i="98"/>
  <c r="H203" i="98"/>
  <c r="H200" i="107"/>
  <c r="H199" i="107"/>
  <c r="H198" i="107"/>
  <c r="H197" i="107"/>
  <c r="H196" i="107"/>
  <c r="H195" i="107"/>
  <c r="H194" i="107"/>
  <c r="H193" i="107"/>
  <c r="H192" i="107"/>
  <c r="H191" i="107"/>
  <c r="H189" i="107"/>
  <c r="H188" i="107"/>
  <c r="H187" i="107"/>
  <c r="H186" i="107"/>
  <c r="H185" i="107"/>
  <c r="H184" i="107"/>
  <c r="H183" i="107"/>
  <c r="H182" i="107"/>
  <c r="H181" i="107"/>
  <c r="H180" i="107"/>
  <c r="H177" i="107"/>
  <c r="H167" i="107" s="1"/>
  <c r="H166" i="107"/>
  <c r="H156" i="107" s="1"/>
  <c r="H200" i="106"/>
  <c r="H199" i="106"/>
  <c r="H198" i="106"/>
  <c r="H197" i="106"/>
  <c r="H196" i="106"/>
  <c r="H195" i="106"/>
  <c r="H194" i="106"/>
  <c r="H193" i="106"/>
  <c r="H192" i="106"/>
  <c r="H191" i="106"/>
  <c r="H189" i="106"/>
  <c r="H188" i="106"/>
  <c r="H187" i="106"/>
  <c r="H186" i="106"/>
  <c r="H185" i="106"/>
  <c r="H184" i="106"/>
  <c r="H183" i="106"/>
  <c r="H182" i="106"/>
  <c r="H181" i="106"/>
  <c r="H180" i="106"/>
  <c r="H177" i="106"/>
  <c r="H167" i="106" s="1"/>
  <c r="H166" i="106"/>
  <c r="H156" i="106" s="1"/>
  <c r="H200" i="105"/>
  <c r="H199" i="105"/>
  <c r="H198" i="105"/>
  <c r="H197" i="105"/>
  <c r="H196" i="105"/>
  <c r="H195" i="105"/>
  <c r="H194" i="105"/>
  <c r="H193" i="105"/>
  <c r="H192" i="105"/>
  <c r="H191" i="105"/>
  <c r="H189" i="105"/>
  <c r="H188" i="105"/>
  <c r="H187" i="105"/>
  <c r="H186" i="105"/>
  <c r="H185" i="105"/>
  <c r="H184" i="105"/>
  <c r="H183" i="105"/>
  <c r="H182" i="105"/>
  <c r="H181" i="105"/>
  <c r="H180" i="105"/>
  <c r="H177" i="105"/>
  <c r="H167" i="105" s="1"/>
  <c r="H166" i="105"/>
  <c r="H156" i="105" s="1"/>
  <c r="H200" i="104"/>
  <c r="H199" i="104"/>
  <c r="H198" i="104"/>
  <c r="H197" i="104"/>
  <c r="H196" i="104"/>
  <c r="H195" i="104"/>
  <c r="H194" i="104"/>
  <c r="H193" i="104"/>
  <c r="H192" i="104"/>
  <c r="H191" i="104"/>
  <c r="H189" i="104"/>
  <c r="H188" i="104"/>
  <c r="H187" i="104"/>
  <c r="H186" i="104"/>
  <c r="H185" i="104"/>
  <c r="H184" i="104"/>
  <c r="H183" i="104"/>
  <c r="H182" i="104"/>
  <c r="H181" i="104"/>
  <c r="H180" i="104"/>
  <c r="H177" i="104"/>
  <c r="H167" i="104" s="1"/>
  <c r="H166" i="104"/>
  <c r="H156" i="104" s="1"/>
  <c r="H200" i="103"/>
  <c r="H199" i="103"/>
  <c r="H198" i="103"/>
  <c r="H197" i="103"/>
  <c r="H196" i="103"/>
  <c r="H195" i="103"/>
  <c r="H194" i="103"/>
  <c r="H193" i="103"/>
  <c r="H192" i="103"/>
  <c r="H191" i="103"/>
  <c r="H189" i="103"/>
  <c r="H188" i="103"/>
  <c r="H187" i="103"/>
  <c r="H186" i="103"/>
  <c r="H185" i="103"/>
  <c r="H184" i="103"/>
  <c r="H183" i="103"/>
  <c r="H182" i="103"/>
  <c r="H181" i="103"/>
  <c r="H180" i="103"/>
  <c r="H177" i="103"/>
  <c r="H167" i="103" s="1"/>
  <c r="H166" i="103"/>
  <c r="H156" i="103" s="1"/>
  <c r="H200" i="102"/>
  <c r="H199" i="102"/>
  <c r="H198" i="102"/>
  <c r="H197" i="102"/>
  <c r="H196" i="102"/>
  <c r="H195" i="102"/>
  <c r="H194" i="102"/>
  <c r="H193" i="102"/>
  <c r="H192" i="102"/>
  <c r="H191" i="102"/>
  <c r="H189" i="102"/>
  <c r="H188" i="102"/>
  <c r="H187" i="102"/>
  <c r="H186" i="102"/>
  <c r="H185" i="102"/>
  <c r="H184" i="102"/>
  <c r="H183" i="102"/>
  <c r="H182" i="102"/>
  <c r="H181" i="102"/>
  <c r="H180" i="102"/>
  <c r="H177" i="102"/>
  <c r="H167" i="102" s="1"/>
  <c r="H166" i="102"/>
  <c r="H156" i="102" s="1"/>
  <c r="H200" i="101"/>
  <c r="H199" i="101"/>
  <c r="H198" i="101"/>
  <c r="H197" i="101"/>
  <c r="H196" i="101"/>
  <c r="H195" i="101"/>
  <c r="H194" i="101"/>
  <c r="H193" i="101"/>
  <c r="H192" i="101"/>
  <c r="H191" i="101"/>
  <c r="H189" i="101"/>
  <c r="H188" i="101"/>
  <c r="H187" i="101"/>
  <c r="H186" i="101"/>
  <c r="H185" i="101"/>
  <c r="H184" i="101"/>
  <c r="H183" i="101"/>
  <c r="H182" i="101"/>
  <c r="H181" i="101"/>
  <c r="H180" i="101"/>
  <c r="H177" i="101"/>
  <c r="H167" i="101" s="1"/>
  <c r="H166" i="101"/>
  <c r="H156" i="101" s="1"/>
  <c r="H200" i="100"/>
  <c r="H199" i="100"/>
  <c r="H198" i="100"/>
  <c r="H197" i="100"/>
  <c r="H196" i="100"/>
  <c r="H195" i="100"/>
  <c r="H194" i="100"/>
  <c r="H193" i="100"/>
  <c r="H192" i="100"/>
  <c r="H191" i="100"/>
  <c r="H189" i="100"/>
  <c r="H188" i="100"/>
  <c r="H187" i="100"/>
  <c r="H186" i="100"/>
  <c r="H185" i="100"/>
  <c r="H184" i="100"/>
  <c r="H183" i="100"/>
  <c r="H182" i="100"/>
  <c r="H181" i="100"/>
  <c r="H180" i="100"/>
  <c r="H177" i="100"/>
  <c r="H167" i="100" s="1"/>
  <c r="H166" i="100"/>
  <c r="H156" i="100" s="1"/>
  <c r="H200" i="99"/>
  <c r="H199" i="99"/>
  <c r="H198" i="99"/>
  <c r="H197" i="99"/>
  <c r="H196" i="99"/>
  <c r="H195" i="99"/>
  <c r="H194" i="99"/>
  <c r="H193" i="99"/>
  <c r="H192" i="99"/>
  <c r="H191" i="99"/>
  <c r="H189" i="99"/>
  <c r="H188" i="99"/>
  <c r="H187" i="99"/>
  <c r="H186" i="99"/>
  <c r="H185" i="99"/>
  <c r="H184" i="99"/>
  <c r="H183" i="99"/>
  <c r="H182" i="99"/>
  <c r="H181" i="99"/>
  <c r="H180" i="99"/>
  <c r="H177" i="99"/>
  <c r="H167" i="99" s="1"/>
  <c r="H166" i="99"/>
  <c r="H156" i="99" s="1"/>
  <c r="H200" i="98"/>
  <c r="H199" i="98"/>
  <c r="H198" i="98"/>
  <c r="H197" i="98"/>
  <c r="H196" i="98"/>
  <c r="H195" i="98"/>
  <c r="H194" i="98"/>
  <c r="H193" i="98"/>
  <c r="H192" i="98"/>
  <c r="H191" i="98"/>
  <c r="H189" i="98"/>
  <c r="H188" i="98"/>
  <c r="H187" i="98"/>
  <c r="H186" i="98"/>
  <c r="H185" i="98"/>
  <c r="H184" i="98"/>
  <c r="H183" i="98"/>
  <c r="H182" i="98"/>
  <c r="H181" i="98"/>
  <c r="H180" i="98"/>
  <c r="H177" i="98"/>
  <c r="H167" i="98" s="1"/>
  <c r="H166" i="98"/>
  <c r="H156" i="98" s="1"/>
  <c r="H35" i="107"/>
  <c r="H34" i="107"/>
  <c r="H33" i="107"/>
  <c r="H32" i="107"/>
  <c r="H31" i="107"/>
  <c r="H30" i="107"/>
  <c r="H29" i="107"/>
  <c r="H28" i="107"/>
  <c r="H27" i="107"/>
  <c r="H26" i="107"/>
  <c r="H24" i="107"/>
  <c r="H23" i="107"/>
  <c r="H22" i="107"/>
  <c r="H21" i="107"/>
  <c r="H20" i="107"/>
  <c r="H19" i="107"/>
  <c r="H18" i="107"/>
  <c r="H17" i="107"/>
  <c r="H16" i="107"/>
  <c r="H15" i="107"/>
  <c r="H35" i="106"/>
  <c r="H34" i="106"/>
  <c r="H33" i="106"/>
  <c r="H32" i="106"/>
  <c r="H31" i="106"/>
  <c r="H30" i="106"/>
  <c r="H29" i="106"/>
  <c r="H28" i="106"/>
  <c r="H27" i="106"/>
  <c r="H26" i="106"/>
  <c r="H24" i="106"/>
  <c r="H23" i="106"/>
  <c r="H22" i="106"/>
  <c r="H21" i="106"/>
  <c r="H20" i="106"/>
  <c r="H19" i="106"/>
  <c r="H18" i="106"/>
  <c r="H17" i="106"/>
  <c r="H16" i="106"/>
  <c r="H15" i="106"/>
  <c r="H35" i="105"/>
  <c r="H34" i="105"/>
  <c r="H33" i="105"/>
  <c r="H32" i="105"/>
  <c r="H31" i="105"/>
  <c r="H30" i="105"/>
  <c r="H29" i="105"/>
  <c r="H28" i="105"/>
  <c r="H27" i="105"/>
  <c r="H26" i="105"/>
  <c r="H24" i="105"/>
  <c r="H23" i="105"/>
  <c r="H22" i="105"/>
  <c r="H21" i="105"/>
  <c r="H20" i="105"/>
  <c r="H19" i="105"/>
  <c r="H18" i="105"/>
  <c r="H17" i="105"/>
  <c r="H16" i="105"/>
  <c r="H15" i="105"/>
  <c r="H35" i="104"/>
  <c r="H34" i="104"/>
  <c r="H33" i="104"/>
  <c r="H32" i="104"/>
  <c r="H31" i="104"/>
  <c r="H30" i="104"/>
  <c r="H29" i="104"/>
  <c r="H28" i="104"/>
  <c r="H27" i="104"/>
  <c r="H26" i="104"/>
  <c r="H24" i="104"/>
  <c r="H23" i="104"/>
  <c r="H22" i="104"/>
  <c r="H21" i="104"/>
  <c r="H20" i="104"/>
  <c r="H19" i="104"/>
  <c r="H18" i="104"/>
  <c r="H17" i="104"/>
  <c r="H16" i="104"/>
  <c r="H15" i="104"/>
  <c r="H35" i="103"/>
  <c r="H34" i="103"/>
  <c r="H33" i="103"/>
  <c r="H32" i="103"/>
  <c r="H31" i="103"/>
  <c r="H30" i="103"/>
  <c r="H29" i="103"/>
  <c r="H28" i="103"/>
  <c r="H27" i="103"/>
  <c r="H26" i="103"/>
  <c r="H24" i="103"/>
  <c r="H23" i="103"/>
  <c r="H22" i="103"/>
  <c r="H21" i="103"/>
  <c r="H20" i="103"/>
  <c r="H19" i="103"/>
  <c r="H18" i="103"/>
  <c r="H17" i="103"/>
  <c r="H16" i="103"/>
  <c r="H15" i="103"/>
  <c r="H35" i="102"/>
  <c r="H34" i="102"/>
  <c r="H33" i="102"/>
  <c r="H32" i="102"/>
  <c r="H31" i="102"/>
  <c r="H30" i="102"/>
  <c r="H29" i="102"/>
  <c r="H28" i="102"/>
  <c r="H27" i="102"/>
  <c r="H26" i="102"/>
  <c r="H24" i="102"/>
  <c r="H23" i="102"/>
  <c r="H22" i="102"/>
  <c r="H21" i="102"/>
  <c r="H20" i="102"/>
  <c r="H19" i="102"/>
  <c r="H18" i="102"/>
  <c r="H17" i="102"/>
  <c r="H16" i="102"/>
  <c r="H35" i="101"/>
  <c r="H34" i="101"/>
  <c r="H33" i="101"/>
  <c r="H32" i="101"/>
  <c r="H31" i="101"/>
  <c r="H30" i="101"/>
  <c r="H29" i="101"/>
  <c r="H28" i="101"/>
  <c r="H27" i="101"/>
  <c r="H26" i="101"/>
  <c r="H24" i="101"/>
  <c r="H23" i="101"/>
  <c r="H22" i="101"/>
  <c r="H21" i="101"/>
  <c r="H20" i="101"/>
  <c r="H19" i="101"/>
  <c r="H18" i="101"/>
  <c r="H17" i="101"/>
  <c r="H16" i="101"/>
  <c r="H15" i="101"/>
  <c r="H35" i="100"/>
  <c r="H34" i="100"/>
  <c r="H33" i="100"/>
  <c r="H32" i="100"/>
  <c r="H31" i="100"/>
  <c r="H30" i="100"/>
  <c r="H29" i="100"/>
  <c r="H28" i="100"/>
  <c r="H27" i="100"/>
  <c r="H26" i="100"/>
  <c r="H24" i="100"/>
  <c r="H23" i="100"/>
  <c r="H22" i="100"/>
  <c r="H21" i="100"/>
  <c r="H20" i="100"/>
  <c r="H19" i="100"/>
  <c r="H18" i="100"/>
  <c r="H17" i="100"/>
  <c r="H16" i="100"/>
  <c r="H15" i="100"/>
  <c r="H35" i="99"/>
  <c r="H34" i="99"/>
  <c r="H33" i="99"/>
  <c r="H32" i="99"/>
  <c r="H31" i="99"/>
  <c r="H30" i="99"/>
  <c r="H29" i="99"/>
  <c r="H28" i="99"/>
  <c r="H27" i="99"/>
  <c r="H26" i="99"/>
  <c r="H24" i="99"/>
  <c r="H23" i="99"/>
  <c r="H22" i="99"/>
  <c r="H21" i="99"/>
  <c r="H20" i="99"/>
  <c r="H19" i="99"/>
  <c r="H18" i="99"/>
  <c r="H17" i="99"/>
  <c r="H16" i="99"/>
  <c r="H15" i="99"/>
  <c r="H35" i="98"/>
  <c r="H34" i="98"/>
  <c r="H33" i="98"/>
  <c r="H32" i="98"/>
  <c r="H31" i="98"/>
  <c r="H30" i="98"/>
  <c r="H29" i="98"/>
  <c r="H28" i="98"/>
  <c r="H27" i="98"/>
  <c r="H26" i="98"/>
  <c r="H24" i="98"/>
  <c r="H23" i="98"/>
  <c r="H22" i="98"/>
  <c r="H21" i="98"/>
  <c r="H20" i="98"/>
  <c r="H19" i="98"/>
  <c r="H18" i="98"/>
  <c r="H17" i="98"/>
  <c r="H16" i="98"/>
  <c r="H15" i="98"/>
  <c r="F83" i="106"/>
  <c r="G83" i="106"/>
  <c r="F84" i="106"/>
  <c r="G84" i="106"/>
  <c r="F85" i="106"/>
  <c r="G85" i="106"/>
  <c r="H407" i="84" l="1"/>
  <c r="H586" i="84" s="1"/>
  <c r="H585" i="84" s="1"/>
  <c r="H407" i="86"/>
  <c r="H407" i="88"/>
  <c r="H463" i="99"/>
  <c r="H406" i="101"/>
  <c r="H429" i="98"/>
  <c r="H405" i="98" s="1"/>
  <c r="H418" i="80"/>
  <c r="H429" i="103"/>
  <c r="H429" i="96"/>
  <c r="H592" i="100"/>
  <c r="H587" i="100" s="1"/>
  <c r="H592" i="101"/>
  <c r="H452" i="93"/>
  <c r="H424" i="94"/>
  <c r="H401" i="94"/>
  <c r="H580" i="94" s="1"/>
  <c r="H579" i="94" s="1"/>
  <c r="H407" i="91"/>
  <c r="H452" i="91"/>
  <c r="H452" i="83"/>
  <c r="H582" i="83" s="1"/>
  <c r="D18" i="108" s="1"/>
  <c r="H465" i="85"/>
  <c r="H595" i="85" s="1"/>
  <c r="H19" i="108" s="1"/>
  <c r="H598" i="85"/>
  <c r="H22" i="108" s="1"/>
  <c r="H488" i="85"/>
  <c r="H452" i="86"/>
  <c r="H452" i="89"/>
  <c r="H430" i="91"/>
  <c r="H429" i="91" s="1"/>
  <c r="H453" i="92"/>
  <c r="H475" i="92"/>
  <c r="H430" i="93"/>
  <c r="H429" i="93" s="1"/>
  <c r="H446" i="94"/>
  <c r="H423" i="94" s="1"/>
  <c r="H463" i="103"/>
  <c r="H463" i="102"/>
  <c r="H249" i="101"/>
  <c r="H463" i="97"/>
  <c r="H452" i="88"/>
  <c r="H265" i="88"/>
  <c r="H568" i="88" s="1"/>
  <c r="H589" i="88"/>
  <c r="H430" i="88"/>
  <c r="H585" i="88" s="1"/>
  <c r="H488" i="86"/>
  <c r="H588" i="86" s="1"/>
  <c r="J22" i="108" s="1"/>
  <c r="H465" i="86"/>
  <c r="H430" i="86"/>
  <c r="H598" i="84"/>
  <c r="F22" i="108" s="1"/>
  <c r="H488" i="84"/>
  <c r="H84" i="106"/>
  <c r="H463" i="101"/>
  <c r="H407" i="85"/>
  <c r="H406" i="85" s="1"/>
  <c r="H590" i="89"/>
  <c r="H406" i="99"/>
  <c r="H405" i="99" s="1"/>
  <c r="H406" i="103"/>
  <c r="H405" i="103" s="1"/>
  <c r="H412" i="94"/>
  <c r="H463" i="96"/>
  <c r="H190" i="104"/>
  <c r="H405" i="100"/>
  <c r="H276" i="91"/>
  <c r="H562" i="91" s="1"/>
  <c r="H276" i="89"/>
  <c r="H570" i="89" s="1"/>
  <c r="X14" i="108"/>
  <c r="H430" i="85"/>
  <c r="H276" i="85"/>
  <c r="H265" i="85"/>
  <c r="H571" i="85" s="1"/>
  <c r="H276" i="84"/>
  <c r="H572" i="84" s="1"/>
  <c r="H276" i="83"/>
  <c r="H562" i="83" s="1"/>
  <c r="H265" i="83"/>
  <c r="H561" i="83" s="1"/>
  <c r="X13" i="108"/>
  <c r="AV16" i="108"/>
  <c r="H155" i="107"/>
  <c r="H25" i="107"/>
  <c r="H249" i="107"/>
  <c r="H249" i="106"/>
  <c r="H213" i="106"/>
  <c r="H238" i="106"/>
  <c r="H83" i="106"/>
  <c r="H179" i="106"/>
  <c r="H178" i="106" s="1"/>
  <c r="H179" i="105"/>
  <c r="H178" i="105" s="1"/>
  <c r="H249" i="105"/>
  <c r="H213" i="105"/>
  <c r="AR19" i="108"/>
  <c r="AR21" i="108"/>
  <c r="AR13" i="108"/>
  <c r="AR14" i="108"/>
  <c r="AR20" i="108"/>
  <c r="AR22" i="108"/>
  <c r="AR16" i="108"/>
  <c r="AR17" i="108"/>
  <c r="H249" i="104"/>
  <c r="H238" i="104"/>
  <c r="H594" i="107"/>
  <c r="H595" i="106"/>
  <c r="H594" i="105"/>
  <c r="H594" i="103"/>
  <c r="AP19" i="108"/>
  <c r="H594" i="102"/>
  <c r="AN19" i="108"/>
  <c r="H594" i="101"/>
  <c r="AL19" i="108"/>
  <c r="H594" i="100"/>
  <c r="AJ19" i="108"/>
  <c r="H594" i="99"/>
  <c r="AH19" i="108"/>
  <c r="H594" i="98"/>
  <c r="AF19" i="108"/>
  <c r="H594" i="97"/>
  <c r="AD19" i="108"/>
  <c r="H594" i="96"/>
  <c r="AB19" i="108"/>
  <c r="H594" i="95"/>
  <c r="Z19" i="108"/>
  <c r="X17" i="108"/>
  <c r="X16" i="108"/>
  <c r="H405" i="102"/>
  <c r="H405" i="101"/>
  <c r="H463" i="100"/>
  <c r="H405" i="96"/>
  <c r="H476" i="95"/>
  <c r="H463" i="95" s="1"/>
  <c r="H594" i="104"/>
  <c r="H249" i="99"/>
  <c r="H202" i="99"/>
  <c r="H213" i="99"/>
  <c r="H561" i="99" s="1"/>
  <c r="AH18" i="108" s="1"/>
  <c r="H226" i="98"/>
  <c r="H225" i="98" s="1"/>
  <c r="H249" i="103"/>
  <c r="H25" i="103"/>
  <c r="H542" i="103" s="1"/>
  <c r="AP5" i="108" s="1"/>
  <c r="H179" i="103"/>
  <c r="H178" i="103" s="1"/>
  <c r="H190" i="103"/>
  <c r="H238" i="102"/>
  <c r="H249" i="102"/>
  <c r="H190" i="102"/>
  <c r="H202" i="101"/>
  <c r="H558" i="101" s="1"/>
  <c r="H589" i="94"/>
  <c r="H441" i="92"/>
  <c r="H440" i="92" s="1"/>
  <c r="H430" i="92" s="1"/>
  <c r="H287" i="92"/>
  <c r="H298" i="92"/>
  <c r="H511" i="92"/>
  <c r="H585" i="91"/>
  <c r="H582" i="91"/>
  <c r="H418" i="91"/>
  <c r="H265" i="91"/>
  <c r="H561" i="91" s="1"/>
  <c r="H265" i="89"/>
  <c r="H569" i="89" s="1"/>
  <c r="H418" i="89"/>
  <c r="H464" i="89"/>
  <c r="H592" i="88"/>
  <c r="H476" i="89"/>
  <c r="H593" i="89"/>
  <c r="H430" i="84"/>
  <c r="H418" i="88"/>
  <c r="H406" i="88" s="1"/>
  <c r="H276" i="88"/>
  <c r="H569" i="88" s="1"/>
  <c r="H265" i="87"/>
  <c r="H568" i="87" s="1"/>
  <c r="H276" i="87"/>
  <c r="H569" i="87" s="1"/>
  <c r="H430" i="87"/>
  <c r="H585" i="87" s="1"/>
  <c r="L15" i="108" s="1"/>
  <c r="H452" i="87"/>
  <c r="H589" i="87" s="1"/>
  <c r="L18" i="108" s="1"/>
  <c r="H464" i="87"/>
  <c r="H464" i="84"/>
  <c r="H464" i="83"/>
  <c r="H418" i="85"/>
  <c r="H452" i="85"/>
  <c r="H592" i="85" s="1"/>
  <c r="H18" i="108" s="1"/>
  <c r="H265" i="84"/>
  <c r="H452" i="84"/>
  <c r="H465" i="84"/>
  <c r="H595" i="84" s="1"/>
  <c r="H407" i="83"/>
  <c r="H418" i="83"/>
  <c r="H430" i="83"/>
  <c r="H465" i="83"/>
  <c r="H585" i="83" s="1"/>
  <c r="H591" i="94"/>
  <c r="X21" i="108" s="1"/>
  <c r="H582" i="94"/>
  <c r="H458" i="94"/>
  <c r="H265" i="93"/>
  <c r="H561" i="93" s="1"/>
  <c r="H276" i="93"/>
  <c r="H562" i="93" s="1"/>
  <c r="H270" i="94"/>
  <c r="H566" i="94" s="1"/>
  <c r="H482" i="94"/>
  <c r="H592" i="94" s="1"/>
  <c r="X22" i="108" s="1"/>
  <c r="H259" i="94"/>
  <c r="H565" i="94" s="1"/>
  <c r="H585" i="93"/>
  <c r="H488" i="93"/>
  <c r="H588" i="93" s="1"/>
  <c r="V22" i="108" s="1"/>
  <c r="H418" i="93"/>
  <c r="H464" i="93"/>
  <c r="H582" i="93"/>
  <c r="H576" i="93"/>
  <c r="H575" i="93" s="1"/>
  <c r="H499" i="92"/>
  <c r="H487" i="92"/>
  <c r="H476" i="91"/>
  <c r="H587" i="91"/>
  <c r="H576" i="91"/>
  <c r="H575" i="91" s="1"/>
  <c r="H406" i="91"/>
  <c r="H578" i="91"/>
  <c r="H464" i="91"/>
  <c r="H406" i="89"/>
  <c r="H463" i="89"/>
  <c r="H595" i="89"/>
  <c r="H584" i="89"/>
  <c r="H583" i="89" s="1"/>
  <c r="H583" i="88"/>
  <c r="H582" i="88" s="1"/>
  <c r="H594" i="88"/>
  <c r="H476" i="88"/>
  <c r="H463" i="88" s="1"/>
  <c r="H407" i="87"/>
  <c r="H583" i="87" s="1"/>
  <c r="H582" i="87" s="1"/>
  <c r="H418" i="87"/>
  <c r="H592" i="87"/>
  <c r="H594" i="87"/>
  <c r="H476" i="87"/>
  <c r="H463" i="87" s="1"/>
  <c r="H265" i="86"/>
  <c r="H561" i="86" s="1"/>
  <c r="H276" i="86"/>
  <c r="H562" i="86" s="1"/>
  <c r="H587" i="86"/>
  <c r="H582" i="86"/>
  <c r="J18" i="108" s="1"/>
  <c r="H578" i="86"/>
  <c r="J15" i="108" s="1"/>
  <c r="H464" i="86"/>
  <c r="H576" i="86"/>
  <c r="H575" i="86" s="1"/>
  <c r="H418" i="86"/>
  <c r="H585" i="86"/>
  <c r="H597" i="85"/>
  <c r="H476" i="85"/>
  <c r="H572" i="85"/>
  <c r="H588" i="85"/>
  <c r="H15" i="108" s="1"/>
  <c r="H464" i="85"/>
  <c r="H418" i="84"/>
  <c r="H406" i="84" s="1"/>
  <c r="H571" i="84"/>
  <c r="H588" i="84"/>
  <c r="F15" i="108" s="1"/>
  <c r="H597" i="84"/>
  <c r="H476" i="84"/>
  <c r="H463" i="84" s="1"/>
  <c r="H596" i="107"/>
  <c r="H587" i="107"/>
  <c r="H582" i="107"/>
  <c r="H583" i="106"/>
  <c r="H597" i="106"/>
  <c r="H588" i="106"/>
  <c r="H582" i="105"/>
  <c r="H596" i="105"/>
  <c r="H587" i="105"/>
  <c r="H582" i="104"/>
  <c r="H596" i="104"/>
  <c r="H596" i="101"/>
  <c r="H582" i="102"/>
  <c r="H587" i="104"/>
  <c r="H582" i="103"/>
  <c r="H596" i="103"/>
  <c r="H587" i="103"/>
  <c r="H596" i="102"/>
  <c r="H587" i="102"/>
  <c r="H582" i="101"/>
  <c r="H587" i="101"/>
  <c r="H582" i="100"/>
  <c r="H596" i="100"/>
  <c r="H582" i="99"/>
  <c r="H596" i="99"/>
  <c r="H587" i="99"/>
  <c r="H582" i="98"/>
  <c r="H596" i="98"/>
  <c r="H587" i="98"/>
  <c r="H582" i="97"/>
  <c r="H596" i="97"/>
  <c r="H587" i="97"/>
  <c r="H582" i="96"/>
  <c r="H596" i="96"/>
  <c r="H587" i="96"/>
  <c r="H582" i="95"/>
  <c r="H596" i="95"/>
  <c r="H576" i="94"/>
  <c r="H572" i="93"/>
  <c r="H579" i="87"/>
  <c r="H580" i="89"/>
  <c r="H572" i="91"/>
  <c r="H579" i="88"/>
  <c r="H572" i="86"/>
  <c r="H582" i="85"/>
  <c r="H582" i="84"/>
  <c r="H572" i="83"/>
  <c r="H202" i="107"/>
  <c r="H558" i="107" s="1"/>
  <c r="H213" i="107"/>
  <c r="H238" i="107"/>
  <c r="H237" i="107" s="1"/>
  <c r="H226" i="107"/>
  <c r="H225" i="107" s="1"/>
  <c r="H179" i="107"/>
  <c r="H178" i="107" s="1"/>
  <c r="H190" i="107"/>
  <c r="H226" i="106"/>
  <c r="H225" i="106" s="1"/>
  <c r="H202" i="106"/>
  <c r="H190" i="106"/>
  <c r="H155" i="106"/>
  <c r="H85" i="106"/>
  <c r="H238" i="105"/>
  <c r="H237" i="105" s="1"/>
  <c r="H155" i="105"/>
  <c r="H202" i="105"/>
  <c r="H558" i="105" s="1"/>
  <c r="H226" i="105"/>
  <c r="H225" i="105" s="1"/>
  <c r="H190" i="105"/>
  <c r="H25" i="105"/>
  <c r="H155" i="104"/>
  <c r="H213" i="104"/>
  <c r="H561" i="104" s="1"/>
  <c r="H226" i="104"/>
  <c r="H225" i="104" s="1"/>
  <c r="H237" i="104"/>
  <c r="H179" i="104"/>
  <c r="H178" i="104" s="1"/>
  <c r="H202" i="104"/>
  <c r="H558" i="104" s="1"/>
  <c r="H226" i="103"/>
  <c r="H225" i="103" s="1"/>
  <c r="H202" i="103"/>
  <c r="H558" i="103" s="1"/>
  <c r="H213" i="103"/>
  <c r="H561" i="103" s="1"/>
  <c r="AP18" i="108" s="1"/>
  <c r="H238" i="103"/>
  <c r="H155" i="103"/>
  <c r="H237" i="102"/>
  <c r="H226" i="102"/>
  <c r="H225" i="102" s="1"/>
  <c r="H202" i="102"/>
  <c r="H558" i="102" s="1"/>
  <c r="H213" i="102"/>
  <c r="H561" i="102" s="1"/>
  <c r="AN18" i="108" s="1"/>
  <c r="H155" i="102"/>
  <c r="H179" i="102"/>
  <c r="H178" i="102" s="1"/>
  <c r="H226" i="101"/>
  <c r="H225" i="101" s="1"/>
  <c r="H213" i="101"/>
  <c r="H561" i="101" s="1"/>
  <c r="H238" i="101"/>
  <c r="H237" i="101" s="1"/>
  <c r="H190" i="101"/>
  <c r="H155" i="101"/>
  <c r="H179" i="101"/>
  <c r="H178" i="101" s="1"/>
  <c r="H14" i="101"/>
  <c r="H541" i="101" s="1"/>
  <c r="H25" i="101"/>
  <c r="H542" i="101" s="1"/>
  <c r="AL5" i="108" s="1"/>
  <c r="H238" i="100"/>
  <c r="H202" i="100"/>
  <c r="H558" i="100" s="1"/>
  <c r="H213" i="100"/>
  <c r="H561" i="100" s="1"/>
  <c r="AJ18" i="108" s="1"/>
  <c r="H249" i="100"/>
  <c r="H226" i="100"/>
  <c r="H225" i="100" s="1"/>
  <c r="H179" i="100"/>
  <c r="H178" i="100" s="1"/>
  <c r="H190" i="100"/>
  <c r="H155" i="100"/>
  <c r="H14" i="100"/>
  <c r="H541" i="100" s="1"/>
  <c r="H238" i="99"/>
  <c r="H237" i="99" s="1"/>
  <c r="H226" i="99"/>
  <c r="H225" i="99" s="1"/>
  <c r="H179" i="99"/>
  <c r="H178" i="99" s="1"/>
  <c r="H155" i="99"/>
  <c r="H190" i="99"/>
  <c r="H14" i="99"/>
  <c r="H541" i="99" s="1"/>
  <c r="H249" i="98"/>
  <c r="H213" i="98"/>
  <c r="H561" i="98" s="1"/>
  <c r="AF18" i="108" s="1"/>
  <c r="H202" i="98"/>
  <c r="H558" i="98" s="1"/>
  <c r="H238" i="98"/>
  <c r="H237" i="98" s="1"/>
  <c r="H224" i="98" s="1"/>
  <c r="H179" i="98"/>
  <c r="H178" i="98" s="1"/>
  <c r="H190" i="98"/>
  <c r="H155" i="98"/>
  <c r="H552" i="104"/>
  <c r="H14" i="107"/>
  <c r="H25" i="106"/>
  <c r="H14" i="106"/>
  <c r="H14" i="105"/>
  <c r="H25" i="104"/>
  <c r="H542" i="104" s="1"/>
  <c r="H14" i="104"/>
  <c r="H541" i="104" s="1"/>
  <c r="H14" i="103"/>
  <c r="H541" i="103" s="1"/>
  <c r="H25" i="102"/>
  <c r="H542" i="102" s="1"/>
  <c r="AN5" i="108" s="1"/>
  <c r="H14" i="102"/>
  <c r="H541" i="102" s="1"/>
  <c r="H25" i="100"/>
  <c r="H542" i="100" s="1"/>
  <c r="AJ5" i="108" s="1"/>
  <c r="H25" i="99"/>
  <c r="H542" i="99" s="1"/>
  <c r="AH5" i="108" s="1"/>
  <c r="H25" i="98"/>
  <c r="H542" i="98" s="1"/>
  <c r="AF5" i="108" s="1"/>
  <c r="H14" i="98"/>
  <c r="H541" i="98" s="1"/>
  <c r="H555" i="97"/>
  <c r="H555" i="96"/>
  <c r="H555" i="95"/>
  <c r="H549" i="94"/>
  <c r="H554" i="93"/>
  <c r="V20" i="108" s="1"/>
  <c r="H550" i="93"/>
  <c r="V17" i="108" s="1"/>
  <c r="H549" i="93"/>
  <c r="V16" i="108" s="1"/>
  <c r="H546" i="93"/>
  <c r="H545" i="93" s="1"/>
  <c r="H544" i="93"/>
  <c r="V14" i="108" s="1"/>
  <c r="H543" i="93"/>
  <c r="V13" i="108" s="1"/>
  <c r="H259" i="97"/>
  <c r="H258" i="97"/>
  <c r="H257" i="97"/>
  <c r="H256" i="97"/>
  <c r="H255" i="97"/>
  <c r="H254" i="97"/>
  <c r="H253" i="97"/>
  <c r="H252" i="97"/>
  <c r="H251" i="97"/>
  <c r="H250" i="97"/>
  <c r="H248" i="97"/>
  <c r="H247" i="97"/>
  <c r="H246" i="97"/>
  <c r="H245" i="97"/>
  <c r="H244" i="97"/>
  <c r="H243" i="97"/>
  <c r="H242" i="97"/>
  <c r="H241" i="97"/>
  <c r="H240" i="97"/>
  <c r="H239" i="97"/>
  <c r="H236" i="97"/>
  <c r="H235" i="97"/>
  <c r="H234" i="97"/>
  <c r="H233" i="97"/>
  <c r="H232" i="97"/>
  <c r="H231" i="97"/>
  <c r="H230" i="97"/>
  <c r="H229" i="97"/>
  <c r="H228" i="97"/>
  <c r="H227" i="97"/>
  <c r="H259" i="96"/>
  <c r="H258" i="96"/>
  <c r="H257" i="96"/>
  <c r="H256" i="96"/>
  <c r="H255" i="96"/>
  <c r="H254" i="96"/>
  <c r="H253" i="96"/>
  <c r="H252" i="96"/>
  <c r="H251" i="96"/>
  <c r="H250" i="96"/>
  <c r="H248" i="96"/>
  <c r="H247" i="96"/>
  <c r="H246" i="96"/>
  <c r="H245" i="96"/>
  <c r="H244" i="96"/>
  <c r="H243" i="96"/>
  <c r="H242" i="96"/>
  <c r="H241" i="96"/>
  <c r="H240" i="96"/>
  <c r="H239" i="96"/>
  <c r="H236" i="96"/>
  <c r="H235" i="96"/>
  <c r="H234" i="96"/>
  <c r="H233" i="96"/>
  <c r="H232" i="96"/>
  <c r="H231" i="96"/>
  <c r="H230" i="96"/>
  <c r="H229" i="96"/>
  <c r="H228" i="96"/>
  <c r="H227" i="96"/>
  <c r="H259" i="95"/>
  <c r="H258" i="95"/>
  <c r="H257" i="95"/>
  <c r="H256" i="95"/>
  <c r="H255" i="95"/>
  <c r="H254" i="95"/>
  <c r="H253" i="95"/>
  <c r="H252" i="95"/>
  <c r="H251" i="95"/>
  <c r="H250" i="95"/>
  <c r="H248" i="95"/>
  <c r="H247" i="95"/>
  <c r="H246" i="95"/>
  <c r="H245" i="95"/>
  <c r="H244" i="95"/>
  <c r="H243" i="95"/>
  <c r="H242" i="95"/>
  <c r="H241" i="95"/>
  <c r="H240" i="95"/>
  <c r="H239" i="95"/>
  <c r="H236" i="95"/>
  <c r="H235" i="95"/>
  <c r="H234" i="95"/>
  <c r="H233" i="95"/>
  <c r="H232" i="95"/>
  <c r="H231" i="95"/>
  <c r="H230" i="95"/>
  <c r="H229" i="95"/>
  <c r="H228" i="95"/>
  <c r="H227" i="95"/>
  <c r="H223" i="97"/>
  <c r="H222" i="97"/>
  <c r="H221" i="97"/>
  <c r="H220" i="97"/>
  <c r="H219" i="97"/>
  <c r="H218" i="97"/>
  <c r="H217" i="97"/>
  <c r="H216" i="97"/>
  <c r="H215" i="97"/>
  <c r="H214" i="97"/>
  <c r="H212" i="97"/>
  <c r="H211" i="97"/>
  <c r="H210" i="97"/>
  <c r="H209" i="97"/>
  <c r="H208" i="97"/>
  <c r="H207" i="97"/>
  <c r="H206" i="97"/>
  <c r="H205" i="97"/>
  <c r="H204" i="97"/>
  <c r="H203" i="97"/>
  <c r="H223" i="96"/>
  <c r="H222" i="96"/>
  <c r="H221" i="96"/>
  <c r="H220" i="96"/>
  <c r="H219" i="96"/>
  <c r="H218" i="96"/>
  <c r="H217" i="96"/>
  <c r="H216" i="96"/>
  <c r="H215" i="96"/>
  <c r="H214" i="96"/>
  <c r="H212" i="96"/>
  <c r="H211" i="96"/>
  <c r="H210" i="96"/>
  <c r="H209" i="96"/>
  <c r="H208" i="96"/>
  <c r="H207" i="96"/>
  <c r="H206" i="96"/>
  <c r="H205" i="96"/>
  <c r="H204" i="96"/>
  <c r="H203" i="96"/>
  <c r="H223" i="95"/>
  <c r="H222" i="95"/>
  <c r="H221" i="95"/>
  <c r="H220" i="95"/>
  <c r="H219" i="95"/>
  <c r="H218" i="95"/>
  <c r="H217" i="95"/>
  <c r="H216" i="95"/>
  <c r="H215" i="95"/>
  <c r="H214" i="95"/>
  <c r="H212" i="95"/>
  <c r="H211" i="95"/>
  <c r="H210" i="95"/>
  <c r="H209" i="95"/>
  <c r="H208" i="95"/>
  <c r="H207" i="95"/>
  <c r="H206" i="95"/>
  <c r="H205" i="95"/>
  <c r="H204" i="95"/>
  <c r="H203" i="95"/>
  <c r="H200" i="97"/>
  <c r="H199" i="97"/>
  <c r="H198" i="97"/>
  <c r="H197" i="97"/>
  <c r="H196" i="97"/>
  <c r="H195" i="97"/>
  <c r="H194" i="97"/>
  <c r="H193" i="97"/>
  <c r="H192" i="97"/>
  <c r="H191" i="97"/>
  <c r="H189" i="97"/>
  <c r="H188" i="97"/>
  <c r="H187" i="97"/>
  <c r="H186" i="97"/>
  <c r="H185" i="97"/>
  <c r="H184" i="97"/>
  <c r="H183" i="97"/>
  <c r="H182" i="97"/>
  <c r="H181" i="97"/>
  <c r="H180" i="97"/>
  <c r="H177" i="97"/>
  <c r="H167" i="97" s="1"/>
  <c r="H166" i="97"/>
  <c r="H156" i="97" s="1"/>
  <c r="H200" i="96"/>
  <c r="H199" i="96"/>
  <c r="H198" i="96"/>
  <c r="H197" i="96"/>
  <c r="H196" i="96"/>
  <c r="H195" i="96"/>
  <c r="H194" i="96"/>
  <c r="H193" i="96"/>
  <c r="H192" i="96"/>
  <c r="H191" i="96"/>
  <c r="H189" i="96"/>
  <c r="H188" i="96"/>
  <c r="H187" i="96"/>
  <c r="H186" i="96"/>
  <c r="H185" i="96"/>
  <c r="H184" i="96"/>
  <c r="H183" i="96"/>
  <c r="H182" i="96"/>
  <c r="H181" i="96"/>
  <c r="H180" i="96"/>
  <c r="H177" i="96"/>
  <c r="H167" i="96" s="1"/>
  <c r="H166" i="96"/>
  <c r="H156" i="96"/>
  <c r="H200" i="95"/>
  <c r="H199" i="95"/>
  <c r="H198" i="95"/>
  <c r="H197" i="95"/>
  <c r="H196" i="95"/>
  <c r="H195" i="95"/>
  <c r="H194" i="95"/>
  <c r="H193" i="95"/>
  <c r="H192" i="95"/>
  <c r="H191" i="95"/>
  <c r="H189" i="95"/>
  <c r="H188" i="95"/>
  <c r="H187" i="95"/>
  <c r="H186" i="95"/>
  <c r="H185" i="95"/>
  <c r="H184" i="95"/>
  <c r="H183" i="95"/>
  <c r="H182" i="95"/>
  <c r="H181" i="95"/>
  <c r="H180" i="95"/>
  <c r="H177" i="95"/>
  <c r="H167" i="95" s="1"/>
  <c r="H166" i="95"/>
  <c r="H156" i="95" s="1"/>
  <c r="H194" i="94"/>
  <c r="H193" i="94"/>
  <c r="H192" i="94"/>
  <c r="H191" i="94"/>
  <c r="H190" i="94"/>
  <c r="H189" i="94"/>
  <c r="H188" i="94"/>
  <c r="H187" i="94"/>
  <c r="H186" i="94"/>
  <c r="H185" i="94"/>
  <c r="H183" i="94"/>
  <c r="H182" i="94"/>
  <c r="H181" i="94"/>
  <c r="H180" i="94"/>
  <c r="H179" i="94"/>
  <c r="H178" i="94"/>
  <c r="H177" i="94"/>
  <c r="H176" i="94"/>
  <c r="H175" i="94"/>
  <c r="H174" i="94"/>
  <c r="H171" i="94"/>
  <c r="H161" i="94" s="1"/>
  <c r="H160" i="94"/>
  <c r="H150" i="94" s="1"/>
  <c r="H217" i="94"/>
  <c r="H216" i="94"/>
  <c r="H215" i="94"/>
  <c r="H214" i="94"/>
  <c r="H213" i="94"/>
  <c r="H212" i="94"/>
  <c r="H211" i="94"/>
  <c r="H210" i="94"/>
  <c r="H209" i="94"/>
  <c r="H208" i="94"/>
  <c r="H206" i="94"/>
  <c r="H205" i="94"/>
  <c r="H204" i="94"/>
  <c r="H203" i="94"/>
  <c r="H202" i="94"/>
  <c r="H201" i="94"/>
  <c r="H200" i="94"/>
  <c r="H199" i="94"/>
  <c r="H198" i="94"/>
  <c r="H197" i="94"/>
  <c r="H253" i="94"/>
  <c r="H252" i="94"/>
  <c r="H251" i="94"/>
  <c r="H250" i="94"/>
  <c r="H249" i="94"/>
  <c r="H248" i="94"/>
  <c r="H247" i="94"/>
  <c r="H246" i="94"/>
  <c r="H245" i="94"/>
  <c r="H244" i="94"/>
  <c r="H242" i="94"/>
  <c r="H241" i="94"/>
  <c r="H240" i="94"/>
  <c r="H239" i="94"/>
  <c r="H238" i="94"/>
  <c r="H237" i="94"/>
  <c r="H236" i="94"/>
  <c r="H235" i="94"/>
  <c r="H234" i="94"/>
  <c r="H233" i="94"/>
  <c r="H230" i="94"/>
  <c r="H229" i="94"/>
  <c r="H228" i="94"/>
  <c r="H227" i="94"/>
  <c r="H226" i="94"/>
  <c r="H225" i="94"/>
  <c r="H224" i="94"/>
  <c r="H223" i="94"/>
  <c r="H222" i="94"/>
  <c r="H221" i="94"/>
  <c r="H259" i="93"/>
  <c r="H258" i="93"/>
  <c r="H257" i="93"/>
  <c r="H256" i="93"/>
  <c r="H255" i="93"/>
  <c r="H254" i="93"/>
  <c r="H253" i="93"/>
  <c r="H252" i="93"/>
  <c r="H251" i="93"/>
  <c r="H250" i="93"/>
  <c r="H248" i="93"/>
  <c r="H247" i="93"/>
  <c r="H246" i="93"/>
  <c r="H245" i="93"/>
  <c r="H244" i="93"/>
  <c r="H243" i="93"/>
  <c r="H242" i="93"/>
  <c r="H241" i="93"/>
  <c r="H240" i="93"/>
  <c r="H239" i="93"/>
  <c r="H236" i="93"/>
  <c r="H235" i="93"/>
  <c r="H234" i="93"/>
  <c r="H233" i="93"/>
  <c r="H232" i="93"/>
  <c r="H231" i="93"/>
  <c r="H230" i="93"/>
  <c r="H229" i="93"/>
  <c r="H228" i="93"/>
  <c r="H227" i="93"/>
  <c r="H223" i="93"/>
  <c r="H222" i="93"/>
  <c r="H221" i="93"/>
  <c r="H220" i="93"/>
  <c r="H219" i="93"/>
  <c r="H218" i="93"/>
  <c r="H217" i="93"/>
  <c r="H216" i="93"/>
  <c r="H215" i="93"/>
  <c r="H214" i="93"/>
  <c r="H212" i="93"/>
  <c r="H211" i="93"/>
  <c r="H210" i="93"/>
  <c r="H209" i="93"/>
  <c r="H208" i="93"/>
  <c r="H207" i="93"/>
  <c r="H206" i="93"/>
  <c r="H205" i="93"/>
  <c r="H204" i="93"/>
  <c r="H203" i="93"/>
  <c r="H200" i="93"/>
  <c r="H199" i="93"/>
  <c r="H198" i="93"/>
  <c r="H197" i="93"/>
  <c r="H196" i="93"/>
  <c r="H195" i="93"/>
  <c r="H194" i="93"/>
  <c r="H193" i="93"/>
  <c r="H192" i="93"/>
  <c r="H191" i="93"/>
  <c r="H189" i="93"/>
  <c r="H188" i="93"/>
  <c r="H187" i="93"/>
  <c r="H186" i="93"/>
  <c r="H185" i="93"/>
  <c r="H184" i="93"/>
  <c r="H183" i="93"/>
  <c r="H182" i="93"/>
  <c r="H181" i="93"/>
  <c r="H180" i="93"/>
  <c r="H177" i="93"/>
  <c r="H167" i="93" s="1"/>
  <c r="H166" i="93"/>
  <c r="H156" i="93" s="1"/>
  <c r="H35" i="97"/>
  <c r="H34" i="97"/>
  <c r="H33" i="97"/>
  <c r="H32" i="97"/>
  <c r="H31" i="97"/>
  <c r="H30" i="97"/>
  <c r="H29" i="97"/>
  <c r="H28" i="97"/>
  <c r="H27" i="97"/>
  <c r="H26" i="97"/>
  <c r="H24" i="97"/>
  <c r="H23" i="97"/>
  <c r="H22" i="97"/>
  <c r="H21" i="97"/>
  <c r="H20" i="97"/>
  <c r="H19" i="97"/>
  <c r="H18" i="97"/>
  <c r="H17" i="97"/>
  <c r="H16" i="97"/>
  <c r="H15" i="97"/>
  <c r="H35" i="96"/>
  <c r="H34" i="96"/>
  <c r="H33" i="96"/>
  <c r="H32" i="96"/>
  <c r="H31" i="96"/>
  <c r="H30" i="96"/>
  <c r="H29" i="96"/>
  <c r="H28" i="96"/>
  <c r="H27" i="96"/>
  <c r="H26" i="96"/>
  <c r="H24" i="96"/>
  <c r="H23" i="96"/>
  <c r="H22" i="96"/>
  <c r="H21" i="96"/>
  <c r="H20" i="96"/>
  <c r="H19" i="96"/>
  <c r="H18" i="96"/>
  <c r="H17" i="96"/>
  <c r="H16" i="96"/>
  <c r="H15" i="96"/>
  <c r="H35" i="95"/>
  <c r="H34" i="95"/>
  <c r="H33" i="95"/>
  <c r="H32" i="95"/>
  <c r="H31" i="95"/>
  <c r="H30" i="95"/>
  <c r="H29" i="95"/>
  <c r="H28" i="95"/>
  <c r="H27" i="95"/>
  <c r="H26" i="95"/>
  <c r="H24" i="95"/>
  <c r="H23" i="95"/>
  <c r="H22" i="95"/>
  <c r="H21" i="95"/>
  <c r="H20" i="95"/>
  <c r="H19" i="95"/>
  <c r="H18" i="95"/>
  <c r="H17" i="95"/>
  <c r="H16" i="95"/>
  <c r="H15" i="95"/>
  <c r="H35" i="94"/>
  <c r="H34" i="94"/>
  <c r="H33" i="94"/>
  <c r="H32" i="94"/>
  <c r="H31" i="94"/>
  <c r="H30" i="94"/>
  <c r="H29" i="94"/>
  <c r="H28" i="94"/>
  <c r="H27" i="94"/>
  <c r="H26" i="94"/>
  <c r="H24" i="94"/>
  <c r="H23" i="94"/>
  <c r="H22" i="94"/>
  <c r="H21" i="94"/>
  <c r="H20" i="94"/>
  <c r="H19" i="94"/>
  <c r="H18" i="94"/>
  <c r="H17" i="94"/>
  <c r="H16" i="94"/>
  <c r="H15" i="94"/>
  <c r="H35" i="93"/>
  <c r="H34" i="93"/>
  <c r="H33" i="93"/>
  <c r="H32" i="93"/>
  <c r="H31" i="93"/>
  <c r="H30" i="93"/>
  <c r="H29" i="93"/>
  <c r="H28" i="93"/>
  <c r="H27" i="93"/>
  <c r="H26" i="93"/>
  <c r="H24" i="93"/>
  <c r="H23" i="93"/>
  <c r="H22" i="93"/>
  <c r="H21" i="93"/>
  <c r="H20" i="93"/>
  <c r="H19" i="93"/>
  <c r="H18" i="93"/>
  <c r="H17" i="93"/>
  <c r="H16" i="93"/>
  <c r="H15" i="93"/>
  <c r="C79" i="97"/>
  <c r="M12" i="76"/>
  <c r="L11" i="76"/>
  <c r="M11" i="76"/>
  <c r="M10" i="76"/>
  <c r="L10" i="76"/>
  <c r="M9" i="76"/>
  <c r="L9" i="76"/>
  <c r="M8" i="76"/>
  <c r="L8" i="76"/>
  <c r="M7" i="76"/>
  <c r="L7" i="76"/>
  <c r="M6" i="76"/>
  <c r="L6" i="76"/>
  <c r="H35" i="92"/>
  <c r="H34" i="92"/>
  <c r="H33" i="92"/>
  <c r="H32" i="92"/>
  <c r="H31" i="92"/>
  <c r="H30" i="92"/>
  <c r="H29" i="92"/>
  <c r="H28" i="92"/>
  <c r="H27" i="92"/>
  <c r="H26" i="92"/>
  <c r="H24" i="92"/>
  <c r="H23" i="92"/>
  <c r="H22" i="92"/>
  <c r="H21" i="92"/>
  <c r="H20" i="92"/>
  <c r="H19" i="92"/>
  <c r="H18" i="92"/>
  <c r="H17" i="92"/>
  <c r="H16" i="92"/>
  <c r="H15" i="92"/>
  <c r="H281" i="92"/>
  <c r="H280" i="92"/>
  <c r="H279" i="92"/>
  <c r="H278" i="92"/>
  <c r="H277" i="92"/>
  <c r="H276" i="92"/>
  <c r="H275" i="92"/>
  <c r="H274" i="92"/>
  <c r="H273" i="92"/>
  <c r="H270" i="92"/>
  <c r="H269" i="92"/>
  <c r="H268" i="92"/>
  <c r="H267" i="92"/>
  <c r="H266" i="92"/>
  <c r="H265" i="92"/>
  <c r="H264" i="92"/>
  <c r="H263" i="92"/>
  <c r="H262" i="92"/>
  <c r="H261" i="92"/>
  <c r="H258" i="92"/>
  <c r="H257" i="92"/>
  <c r="H256" i="92"/>
  <c r="H255" i="92"/>
  <c r="H254" i="92"/>
  <c r="H253" i="92"/>
  <c r="H252" i="92"/>
  <c r="H251" i="92"/>
  <c r="H250" i="92"/>
  <c r="H249" i="92"/>
  <c r="H245" i="92"/>
  <c r="H244" i="92"/>
  <c r="H243" i="92"/>
  <c r="H242" i="92"/>
  <c r="H241" i="92"/>
  <c r="H240" i="92"/>
  <c r="H239" i="92"/>
  <c r="H238" i="92"/>
  <c r="H237" i="92"/>
  <c r="H236" i="92"/>
  <c r="H234" i="92"/>
  <c r="H233" i="92"/>
  <c r="H232" i="92"/>
  <c r="H231" i="92"/>
  <c r="H230" i="92"/>
  <c r="H229" i="92"/>
  <c r="H228" i="92"/>
  <c r="H227" i="92"/>
  <c r="H226" i="92"/>
  <c r="H225" i="92"/>
  <c r="H223" i="92"/>
  <c r="H222" i="92"/>
  <c r="H221" i="92"/>
  <c r="H220" i="92"/>
  <c r="H219" i="92"/>
  <c r="H218" i="92"/>
  <c r="H217" i="92"/>
  <c r="H216" i="92"/>
  <c r="H215" i="92"/>
  <c r="H214" i="92"/>
  <c r="H206" i="92"/>
  <c r="H207" i="92"/>
  <c r="H208" i="92"/>
  <c r="H209" i="92"/>
  <c r="H210" i="92"/>
  <c r="H211" i="92"/>
  <c r="H212" i="92"/>
  <c r="H204" i="92"/>
  <c r="H205" i="92"/>
  <c r="H203" i="92"/>
  <c r="H191" i="92"/>
  <c r="H190" i="92" s="1"/>
  <c r="H180" i="92"/>
  <c r="H179" i="92" s="1"/>
  <c r="F83" i="92"/>
  <c r="G83" i="92"/>
  <c r="F84" i="92"/>
  <c r="G84" i="92"/>
  <c r="F85" i="92"/>
  <c r="G85" i="92"/>
  <c r="H259" i="91"/>
  <c r="H258" i="91"/>
  <c r="H257" i="91"/>
  <c r="H256" i="91"/>
  <c r="H255" i="91"/>
  <c r="H254" i="91"/>
  <c r="H253" i="91"/>
  <c r="H252" i="91"/>
  <c r="H251" i="91"/>
  <c r="H250" i="91"/>
  <c r="H248" i="91"/>
  <c r="H247" i="91"/>
  <c r="H246" i="91"/>
  <c r="H245" i="91"/>
  <c r="H244" i="91"/>
  <c r="H243" i="91"/>
  <c r="H242" i="91"/>
  <c r="H241" i="91"/>
  <c r="H240" i="91"/>
  <c r="H239" i="91"/>
  <c r="H236" i="91"/>
  <c r="H235" i="91"/>
  <c r="H234" i="91"/>
  <c r="H233" i="91"/>
  <c r="H232" i="91"/>
  <c r="H231" i="91"/>
  <c r="H230" i="91"/>
  <c r="H229" i="91"/>
  <c r="H228" i="91"/>
  <c r="H227" i="91"/>
  <c r="H223" i="91"/>
  <c r="H222" i="91"/>
  <c r="H221" i="91"/>
  <c r="H220" i="91"/>
  <c r="H219" i="91"/>
  <c r="H218" i="91"/>
  <c r="H217" i="91"/>
  <c r="H216" i="91"/>
  <c r="H215" i="91"/>
  <c r="H214" i="91"/>
  <c r="H212" i="91"/>
  <c r="H211" i="91"/>
  <c r="H210" i="91"/>
  <c r="H209" i="91"/>
  <c r="H208" i="91"/>
  <c r="H207" i="91"/>
  <c r="H206" i="91"/>
  <c r="H205" i="91"/>
  <c r="H204" i="91"/>
  <c r="H203" i="91"/>
  <c r="H200" i="91"/>
  <c r="H199" i="91"/>
  <c r="H198" i="91"/>
  <c r="H197" i="91"/>
  <c r="H196" i="91"/>
  <c r="H195" i="91"/>
  <c r="H194" i="91"/>
  <c r="H193" i="91"/>
  <c r="H192" i="91"/>
  <c r="H191" i="91"/>
  <c r="H189" i="91"/>
  <c r="H188" i="91"/>
  <c r="H187" i="91"/>
  <c r="H186" i="91"/>
  <c r="H185" i="91"/>
  <c r="H184" i="91"/>
  <c r="H183" i="91"/>
  <c r="H182" i="91"/>
  <c r="H181" i="91"/>
  <c r="H180" i="91"/>
  <c r="H177" i="91"/>
  <c r="H167" i="91" s="1"/>
  <c r="H166" i="91"/>
  <c r="H156" i="91" s="1"/>
  <c r="H35" i="91"/>
  <c r="H34" i="91"/>
  <c r="H33" i="91"/>
  <c r="H32" i="91"/>
  <c r="H31" i="91"/>
  <c r="H30" i="91"/>
  <c r="H29" i="91"/>
  <c r="H28" i="91"/>
  <c r="H27" i="91"/>
  <c r="H26" i="91"/>
  <c r="H24" i="91"/>
  <c r="H23" i="91"/>
  <c r="H22" i="91"/>
  <c r="H21" i="91"/>
  <c r="H20" i="91"/>
  <c r="H19" i="91"/>
  <c r="H18" i="91"/>
  <c r="H17" i="91"/>
  <c r="H16" i="91"/>
  <c r="H15" i="91"/>
  <c r="F83" i="91"/>
  <c r="G83" i="91"/>
  <c r="F84" i="91"/>
  <c r="G84" i="91"/>
  <c r="H259" i="89"/>
  <c r="H258" i="89"/>
  <c r="H257" i="89"/>
  <c r="H256" i="89"/>
  <c r="H255" i="89"/>
  <c r="H254" i="89"/>
  <c r="H253" i="89"/>
  <c r="H252" i="89"/>
  <c r="H251" i="89"/>
  <c r="H250" i="89"/>
  <c r="H248" i="89"/>
  <c r="H247" i="89"/>
  <c r="H246" i="89"/>
  <c r="H245" i="89"/>
  <c r="H244" i="89"/>
  <c r="H243" i="89"/>
  <c r="H242" i="89"/>
  <c r="H241" i="89"/>
  <c r="H240" i="89"/>
  <c r="H239" i="89"/>
  <c r="H236" i="89"/>
  <c r="H235" i="89"/>
  <c r="H234" i="89"/>
  <c r="H233" i="89"/>
  <c r="H232" i="89"/>
  <c r="H231" i="89"/>
  <c r="H230" i="89"/>
  <c r="H229" i="89"/>
  <c r="H228" i="89"/>
  <c r="H227" i="89"/>
  <c r="H223" i="89"/>
  <c r="H222" i="89"/>
  <c r="H221" i="89"/>
  <c r="H220" i="89"/>
  <c r="H219" i="89"/>
  <c r="H218" i="89"/>
  <c r="H217" i="89"/>
  <c r="H216" i="89"/>
  <c r="H215" i="89"/>
  <c r="H214" i="89"/>
  <c r="H212" i="89"/>
  <c r="H211" i="89"/>
  <c r="H210" i="89"/>
  <c r="H209" i="89"/>
  <c r="H208" i="89"/>
  <c r="H207" i="89"/>
  <c r="H206" i="89"/>
  <c r="H205" i="89"/>
  <c r="H204" i="89"/>
  <c r="H203" i="89"/>
  <c r="H200" i="89"/>
  <c r="H199" i="89"/>
  <c r="H198" i="89"/>
  <c r="H197" i="89"/>
  <c r="H196" i="89"/>
  <c r="H195" i="89"/>
  <c r="H194" i="89"/>
  <c r="H193" i="89"/>
  <c r="H192" i="89"/>
  <c r="H191" i="89"/>
  <c r="H189" i="89"/>
  <c r="H188" i="89"/>
  <c r="H187" i="89"/>
  <c r="H186" i="89"/>
  <c r="H185" i="89"/>
  <c r="H184" i="89"/>
  <c r="H183" i="89"/>
  <c r="H182" i="89"/>
  <c r="H181" i="89"/>
  <c r="H180" i="89"/>
  <c r="H177" i="89"/>
  <c r="H167" i="89" s="1"/>
  <c r="H166" i="89"/>
  <c r="H156" i="89" s="1"/>
  <c r="H35" i="89"/>
  <c r="H34" i="89"/>
  <c r="H33" i="89"/>
  <c r="H32" i="89"/>
  <c r="H31" i="89"/>
  <c r="H30" i="89"/>
  <c r="H29" i="89"/>
  <c r="H28" i="89"/>
  <c r="H27" i="89"/>
  <c r="H26" i="89"/>
  <c r="H24" i="89"/>
  <c r="H23" i="89"/>
  <c r="H22" i="89"/>
  <c r="H21" i="89"/>
  <c r="H20" i="89"/>
  <c r="H19" i="89"/>
  <c r="H18" i="89"/>
  <c r="H17" i="89"/>
  <c r="H16" i="89"/>
  <c r="H15" i="89"/>
  <c r="H259" i="88"/>
  <c r="H258" i="88"/>
  <c r="H257" i="88"/>
  <c r="H256" i="88"/>
  <c r="H255" i="88"/>
  <c r="H254" i="88"/>
  <c r="H253" i="88"/>
  <c r="H252" i="88"/>
  <c r="H251" i="88"/>
  <c r="H250" i="88"/>
  <c r="H248" i="88"/>
  <c r="H247" i="88"/>
  <c r="H246" i="88"/>
  <c r="H245" i="88"/>
  <c r="H244" i="88"/>
  <c r="H243" i="88"/>
  <c r="H242" i="88"/>
  <c r="H241" i="88"/>
  <c r="H240" i="88"/>
  <c r="H239" i="88"/>
  <c r="H236" i="88"/>
  <c r="H235" i="88"/>
  <c r="H234" i="88"/>
  <c r="H233" i="88"/>
  <c r="H232" i="88"/>
  <c r="H231" i="88"/>
  <c r="H230" i="88"/>
  <c r="H229" i="88"/>
  <c r="H228" i="88"/>
  <c r="H227" i="88"/>
  <c r="H223" i="88"/>
  <c r="H222" i="88"/>
  <c r="H221" i="88"/>
  <c r="H220" i="88"/>
  <c r="H219" i="88"/>
  <c r="H218" i="88"/>
  <c r="H217" i="88"/>
  <c r="H216" i="88"/>
  <c r="H215" i="88"/>
  <c r="H214" i="88"/>
  <c r="H212" i="88"/>
  <c r="H211" i="88"/>
  <c r="H210" i="88"/>
  <c r="H209" i="88"/>
  <c r="H208" i="88"/>
  <c r="H207" i="88"/>
  <c r="H206" i="88"/>
  <c r="H205" i="88"/>
  <c r="H204" i="88"/>
  <c r="H203" i="88"/>
  <c r="H200" i="88"/>
  <c r="H199" i="88"/>
  <c r="H198" i="88"/>
  <c r="H197" i="88"/>
  <c r="H196" i="88"/>
  <c r="H195" i="88"/>
  <c r="H194" i="88"/>
  <c r="H193" i="88"/>
  <c r="H192" i="88"/>
  <c r="H191" i="88"/>
  <c r="H189" i="88"/>
  <c r="H188" i="88"/>
  <c r="H187" i="88"/>
  <c r="H186" i="88"/>
  <c r="H185" i="88"/>
  <c r="H184" i="88"/>
  <c r="H183" i="88"/>
  <c r="H182" i="88"/>
  <c r="H181" i="88"/>
  <c r="H180" i="88"/>
  <c r="H177" i="88"/>
  <c r="H167" i="88" s="1"/>
  <c r="H166" i="88"/>
  <c r="H156" i="88" s="1"/>
  <c r="H35" i="88"/>
  <c r="H34" i="88"/>
  <c r="H33" i="88"/>
  <c r="H32" i="88"/>
  <c r="H31" i="88"/>
  <c r="H30" i="88"/>
  <c r="H29" i="88"/>
  <c r="H28" i="88"/>
  <c r="H27" i="88"/>
  <c r="H26" i="88"/>
  <c r="H24" i="88"/>
  <c r="H23" i="88"/>
  <c r="H22" i="88"/>
  <c r="H21" i="88"/>
  <c r="H20" i="88"/>
  <c r="H19" i="88"/>
  <c r="H18" i="88"/>
  <c r="H17" i="88"/>
  <c r="H16" i="88"/>
  <c r="H15" i="88"/>
  <c r="H259" i="87"/>
  <c r="H258" i="87"/>
  <c r="H257" i="87"/>
  <c r="H256" i="87"/>
  <c r="H255" i="87"/>
  <c r="H254" i="87"/>
  <c r="H253" i="87"/>
  <c r="H252" i="87"/>
  <c r="H251" i="87"/>
  <c r="H250" i="87"/>
  <c r="H248" i="87"/>
  <c r="H247" i="87"/>
  <c r="H246" i="87"/>
  <c r="H245" i="87"/>
  <c r="H244" i="87"/>
  <c r="H243" i="87"/>
  <c r="H242" i="87"/>
  <c r="H241" i="87"/>
  <c r="H240" i="87"/>
  <c r="H239" i="87"/>
  <c r="H236" i="87"/>
  <c r="H235" i="87"/>
  <c r="H234" i="87"/>
  <c r="H233" i="87"/>
  <c r="H232" i="87"/>
  <c r="H231" i="87"/>
  <c r="H230" i="87"/>
  <c r="H229" i="87"/>
  <c r="H228" i="87"/>
  <c r="H227" i="87"/>
  <c r="H223" i="87"/>
  <c r="H222" i="87"/>
  <c r="H221" i="87"/>
  <c r="H220" i="87"/>
  <c r="H219" i="87"/>
  <c r="H218" i="87"/>
  <c r="H217" i="87"/>
  <c r="H216" i="87"/>
  <c r="H215" i="87"/>
  <c r="H214" i="87"/>
  <c r="H212" i="87"/>
  <c r="H211" i="87"/>
  <c r="H210" i="87"/>
  <c r="H209" i="87"/>
  <c r="H208" i="87"/>
  <c r="H207" i="87"/>
  <c r="H206" i="87"/>
  <c r="H205" i="87"/>
  <c r="H204" i="87"/>
  <c r="H203" i="87"/>
  <c r="H200" i="87"/>
  <c r="H199" i="87"/>
  <c r="H198" i="87"/>
  <c r="H197" i="87"/>
  <c r="H196" i="87"/>
  <c r="H195" i="87"/>
  <c r="H194" i="87"/>
  <c r="H193" i="87"/>
  <c r="H192" i="87"/>
  <c r="H191" i="87"/>
  <c r="H189" i="87"/>
  <c r="H188" i="87"/>
  <c r="H187" i="87"/>
  <c r="H186" i="87"/>
  <c r="H185" i="87"/>
  <c r="H184" i="87"/>
  <c r="H183" i="87"/>
  <c r="H182" i="87"/>
  <c r="H181" i="87"/>
  <c r="H180" i="87"/>
  <c r="H177" i="87"/>
  <c r="H167" i="87" s="1"/>
  <c r="H166" i="87"/>
  <c r="H156" i="87" s="1"/>
  <c r="H35" i="87"/>
  <c r="H34" i="87"/>
  <c r="H33" i="87"/>
  <c r="H32" i="87"/>
  <c r="H31" i="87"/>
  <c r="H30" i="87"/>
  <c r="H29" i="87"/>
  <c r="H28" i="87"/>
  <c r="H27" i="87"/>
  <c r="H26" i="87"/>
  <c r="H24" i="87"/>
  <c r="H23" i="87"/>
  <c r="H22" i="87"/>
  <c r="H21" i="87"/>
  <c r="H20" i="87"/>
  <c r="H19" i="87"/>
  <c r="H18" i="87"/>
  <c r="H17" i="87"/>
  <c r="H16" i="87"/>
  <c r="H15" i="87"/>
  <c r="H259" i="86"/>
  <c r="H258" i="86"/>
  <c r="H257" i="86"/>
  <c r="H256" i="86"/>
  <c r="H255" i="86"/>
  <c r="H254" i="86"/>
  <c r="H253" i="86"/>
  <c r="H252" i="86"/>
  <c r="H251" i="86"/>
  <c r="H250" i="86"/>
  <c r="H248" i="86"/>
  <c r="H247" i="86"/>
  <c r="H246" i="86"/>
  <c r="H245" i="86"/>
  <c r="H244" i="86"/>
  <c r="H243" i="86"/>
  <c r="H242" i="86"/>
  <c r="H241" i="86"/>
  <c r="H240" i="86"/>
  <c r="H239" i="86"/>
  <c r="H236" i="86"/>
  <c r="H235" i="86"/>
  <c r="H234" i="86"/>
  <c r="H233" i="86"/>
  <c r="H232" i="86"/>
  <c r="H231" i="86"/>
  <c r="H230" i="86"/>
  <c r="H229" i="86"/>
  <c r="H228" i="86"/>
  <c r="H227" i="86"/>
  <c r="H223" i="86"/>
  <c r="H222" i="86"/>
  <c r="H221" i="86"/>
  <c r="H220" i="86"/>
  <c r="H219" i="86"/>
  <c r="H218" i="86"/>
  <c r="H217" i="86"/>
  <c r="H216" i="86"/>
  <c r="H215" i="86"/>
  <c r="H214" i="86"/>
  <c r="H212" i="86"/>
  <c r="H211" i="86"/>
  <c r="H210" i="86"/>
  <c r="H209" i="86"/>
  <c r="H208" i="86"/>
  <c r="H207" i="86"/>
  <c r="H206" i="86"/>
  <c r="H205" i="86"/>
  <c r="H204" i="86"/>
  <c r="H203" i="86"/>
  <c r="H200" i="86"/>
  <c r="H199" i="86"/>
  <c r="H198" i="86"/>
  <c r="H197" i="86"/>
  <c r="H196" i="86"/>
  <c r="H195" i="86"/>
  <c r="H194" i="86"/>
  <c r="H193" i="86"/>
  <c r="H192" i="86"/>
  <c r="H191" i="86"/>
  <c r="H189" i="86"/>
  <c r="H188" i="86"/>
  <c r="H187" i="86"/>
  <c r="H186" i="86"/>
  <c r="H185" i="86"/>
  <c r="H184" i="86"/>
  <c r="H183" i="86"/>
  <c r="H182" i="86"/>
  <c r="H181" i="86"/>
  <c r="H180" i="86"/>
  <c r="H177" i="86"/>
  <c r="H167" i="86" s="1"/>
  <c r="H166" i="86"/>
  <c r="H156" i="86" s="1"/>
  <c r="H15" i="86"/>
  <c r="H35" i="86"/>
  <c r="H34" i="86"/>
  <c r="H33" i="86"/>
  <c r="H32" i="86"/>
  <c r="H31" i="86"/>
  <c r="H30" i="86"/>
  <c r="H29" i="86"/>
  <c r="H28" i="86"/>
  <c r="H27" i="86"/>
  <c r="H26" i="86"/>
  <c r="H24" i="86"/>
  <c r="H23" i="86"/>
  <c r="H22" i="86"/>
  <c r="H21" i="86"/>
  <c r="H20" i="86"/>
  <c r="H19" i="86"/>
  <c r="H18" i="86"/>
  <c r="H17" i="86"/>
  <c r="H16" i="86"/>
  <c r="H259" i="85"/>
  <c r="H258" i="85"/>
  <c r="H257" i="85"/>
  <c r="H256" i="85"/>
  <c r="H255" i="85"/>
  <c r="H254" i="85"/>
  <c r="H253" i="85"/>
  <c r="H252" i="85"/>
  <c r="H251" i="85"/>
  <c r="H250" i="85"/>
  <c r="H248" i="85"/>
  <c r="H247" i="85"/>
  <c r="H246" i="85"/>
  <c r="H245" i="85"/>
  <c r="H244" i="85"/>
  <c r="H243" i="85"/>
  <c r="H242" i="85"/>
  <c r="H241" i="85"/>
  <c r="H240" i="85"/>
  <c r="H239" i="85"/>
  <c r="H236" i="85"/>
  <c r="H235" i="85"/>
  <c r="H234" i="85"/>
  <c r="H233" i="85"/>
  <c r="H232" i="85"/>
  <c r="H231" i="85"/>
  <c r="H230" i="85"/>
  <c r="H229" i="85"/>
  <c r="H228" i="85"/>
  <c r="H227" i="85"/>
  <c r="H223" i="85"/>
  <c r="H222" i="85"/>
  <c r="H221" i="85"/>
  <c r="H220" i="85"/>
  <c r="H219" i="85"/>
  <c r="H218" i="85"/>
  <c r="H217" i="85"/>
  <c r="H216" i="85"/>
  <c r="H215" i="85"/>
  <c r="H214" i="85"/>
  <c r="H212" i="85"/>
  <c r="H211" i="85"/>
  <c r="H210" i="85"/>
  <c r="H209" i="85"/>
  <c r="H208" i="85"/>
  <c r="H207" i="85"/>
  <c r="H206" i="85"/>
  <c r="H205" i="85"/>
  <c r="H204" i="85"/>
  <c r="H203" i="85"/>
  <c r="H200" i="85"/>
  <c r="H199" i="85"/>
  <c r="H198" i="85"/>
  <c r="H197" i="85"/>
  <c r="H196" i="85"/>
  <c r="H195" i="85"/>
  <c r="H194" i="85"/>
  <c r="H193" i="85"/>
  <c r="H192" i="85"/>
  <c r="H191" i="85"/>
  <c r="H189" i="85"/>
  <c r="H188" i="85"/>
  <c r="H187" i="85"/>
  <c r="H186" i="85"/>
  <c r="H185" i="85"/>
  <c r="H184" i="85"/>
  <c r="H183" i="85"/>
  <c r="H182" i="85"/>
  <c r="H181" i="85"/>
  <c r="H180" i="85"/>
  <c r="H177" i="85"/>
  <c r="H167" i="85" s="1"/>
  <c r="H166" i="85"/>
  <c r="H156" i="85" s="1"/>
  <c r="H35" i="85"/>
  <c r="H34" i="85"/>
  <c r="H33" i="85"/>
  <c r="H32" i="85"/>
  <c r="H31" i="85"/>
  <c r="H30" i="85"/>
  <c r="H29" i="85"/>
  <c r="H28" i="85"/>
  <c r="H27" i="85"/>
  <c r="H26" i="85"/>
  <c r="H24" i="85"/>
  <c r="H23" i="85"/>
  <c r="H22" i="85"/>
  <c r="H21" i="85"/>
  <c r="H20" i="85"/>
  <c r="H19" i="85"/>
  <c r="H18" i="85"/>
  <c r="H17" i="85"/>
  <c r="H16" i="85"/>
  <c r="H15" i="85"/>
  <c r="H259" i="84"/>
  <c r="H258" i="84"/>
  <c r="H257" i="84"/>
  <c r="H256" i="84"/>
  <c r="H255" i="84"/>
  <c r="H254" i="84"/>
  <c r="H253" i="84"/>
  <c r="H252" i="84"/>
  <c r="H251" i="84"/>
  <c r="H250" i="84"/>
  <c r="H248" i="84"/>
  <c r="H247" i="84"/>
  <c r="H246" i="84"/>
  <c r="H245" i="84"/>
  <c r="H244" i="84"/>
  <c r="H243" i="84"/>
  <c r="H242" i="84"/>
  <c r="H241" i="84"/>
  <c r="H240" i="84"/>
  <c r="H239" i="84"/>
  <c r="H236" i="84"/>
  <c r="H235" i="84"/>
  <c r="H234" i="84"/>
  <c r="H233" i="84"/>
  <c r="H232" i="84"/>
  <c r="H231" i="84"/>
  <c r="H230" i="84"/>
  <c r="H229" i="84"/>
  <c r="H228" i="84"/>
  <c r="H227" i="84"/>
  <c r="H223" i="84"/>
  <c r="H222" i="84"/>
  <c r="H221" i="84"/>
  <c r="H220" i="84"/>
  <c r="H219" i="84"/>
  <c r="H218" i="84"/>
  <c r="H217" i="84"/>
  <c r="H216" i="84"/>
  <c r="H215" i="84"/>
  <c r="H214" i="84"/>
  <c r="H212" i="84"/>
  <c r="H211" i="84"/>
  <c r="H210" i="84"/>
  <c r="H209" i="84"/>
  <c r="H208" i="84"/>
  <c r="H207" i="84"/>
  <c r="H206" i="84"/>
  <c r="H205" i="84"/>
  <c r="H204" i="84"/>
  <c r="H203" i="84"/>
  <c r="H200" i="84"/>
  <c r="H199" i="84"/>
  <c r="H198" i="84"/>
  <c r="H197" i="84"/>
  <c r="H196" i="84"/>
  <c r="H195" i="84"/>
  <c r="H194" i="84"/>
  <c r="H193" i="84"/>
  <c r="H192" i="84"/>
  <c r="H191" i="84"/>
  <c r="H189" i="84"/>
  <c r="H188" i="84"/>
  <c r="H187" i="84"/>
  <c r="H186" i="84"/>
  <c r="H185" i="84"/>
  <c r="H184" i="84"/>
  <c r="H183" i="84"/>
  <c r="H182" i="84"/>
  <c r="H181" i="84"/>
  <c r="H180" i="84"/>
  <c r="H177" i="84"/>
  <c r="H167" i="84" s="1"/>
  <c r="H166" i="84"/>
  <c r="H156" i="84" s="1"/>
  <c r="F80" i="84"/>
  <c r="G80" i="84"/>
  <c r="F81" i="84"/>
  <c r="G81" i="84"/>
  <c r="F82" i="84"/>
  <c r="G82" i="84"/>
  <c r="F83" i="84"/>
  <c r="G83" i="84"/>
  <c r="F84" i="84"/>
  <c r="G84" i="84"/>
  <c r="F85" i="84"/>
  <c r="G85" i="84"/>
  <c r="F86" i="84"/>
  <c r="G86" i="84"/>
  <c r="F87" i="84"/>
  <c r="G87" i="84"/>
  <c r="F88" i="84"/>
  <c r="G88" i="84"/>
  <c r="G79" i="84"/>
  <c r="F79" i="84"/>
  <c r="F75" i="84"/>
  <c r="G75" i="84"/>
  <c r="F76" i="84"/>
  <c r="G76" i="84"/>
  <c r="F77" i="84"/>
  <c r="G77" i="84"/>
  <c r="F78" i="84"/>
  <c r="G78" i="84"/>
  <c r="F80" i="83"/>
  <c r="G80" i="83"/>
  <c r="F81" i="83"/>
  <c r="G81" i="83"/>
  <c r="F82" i="83"/>
  <c r="G82" i="83"/>
  <c r="F83" i="83"/>
  <c r="G83" i="83"/>
  <c r="F82" i="80"/>
  <c r="H82" i="80" s="1"/>
  <c r="G82" i="80"/>
  <c r="F83" i="80"/>
  <c r="G83" i="80"/>
  <c r="AL18" i="108" l="1"/>
  <c r="H88" i="84"/>
  <c r="H452" i="92"/>
  <c r="H224" i="105"/>
  <c r="H562" i="105" s="1"/>
  <c r="M31" i="76" s="1"/>
  <c r="H586" i="85"/>
  <c r="H585" i="85" s="1"/>
  <c r="H429" i="86"/>
  <c r="H224" i="101"/>
  <c r="H562" i="101" s="1"/>
  <c r="M26" i="76" s="1"/>
  <c r="H586" i="94"/>
  <c r="H581" i="94" s="1"/>
  <c r="H575" i="94" s="1"/>
  <c r="P18" i="76" s="1"/>
  <c r="H578" i="93"/>
  <c r="H577" i="93" s="1"/>
  <c r="H571" i="93" s="1"/>
  <c r="P17" i="76" s="1"/>
  <c r="H429" i="85"/>
  <c r="H429" i="88"/>
  <c r="H594" i="85"/>
  <c r="H237" i="103"/>
  <c r="H224" i="103" s="1"/>
  <c r="H562" i="103" s="1"/>
  <c r="M28" i="76" s="1"/>
  <c r="H224" i="102"/>
  <c r="H562" i="102" s="1"/>
  <c r="M27" i="76" s="1"/>
  <c r="H201" i="101"/>
  <c r="H429" i="87"/>
  <c r="H476" i="86"/>
  <c r="H463" i="86" s="1"/>
  <c r="H592" i="84"/>
  <c r="F18" i="108" s="1"/>
  <c r="H429" i="84"/>
  <c r="H578" i="83"/>
  <c r="H577" i="83" s="1"/>
  <c r="H429" i="83"/>
  <c r="H84" i="92"/>
  <c r="H154" i="101"/>
  <c r="H557" i="102"/>
  <c r="H551" i="102" s="1"/>
  <c r="L27" i="76" s="1"/>
  <c r="H406" i="87"/>
  <c r="H406" i="93"/>
  <c r="H562" i="98"/>
  <c r="M23" i="76" s="1"/>
  <c r="H561" i="107"/>
  <c r="AX18" i="108" s="1"/>
  <c r="H561" i="105"/>
  <c r="AT18" i="108" s="1"/>
  <c r="H155" i="96"/>
  <c r="H557" i="98"/>
  <c r="H551" i="98" s="1"/>
  <c r="L23" i="76" s="1"/>
  <c r="H557" i="100"/>
  <c r="H551" i="100" s="1"/>
  <c r="L25" i="76" s="1"/>
  <c r="H557" i="103"/>
  <c r="H551" i="103" s="1"/>
  <c r="L28" i="76" s="1"/>
  <c r="H542" i="105"/>
  <c r="AT5" i="108" s="1"/>
  <c r="H476" i="93"/>
  <c r="H463" i="93" s="1"/>
  <c r="H400" i="94"/>
  <c r="H557" i="101"/>
  <c r="H551" i="101" s="1"/>
  <c r="L26" i="76" s="1"/>
  <c r="H541" i="107"/>
  <c r="AX4" i="108" s="1"/>
  <c r="H542" i="107"/>
  <c r="AX5" i="108" s="1"/>
  <c r="H541" i="105"/>
  <c r="AT4" i="108" s="1"/>
  <c r="AP15" i="108"/>
  <c r="AP4" i="108"/>
  <c r="AN15" i="108"/>
  <c r="AN4" i="108"/>
  <c r="AL15" i="108"/>
  <c r="AL4" i="108"/>
  <c r="AJ15" i="108"/>
  <c r="AJ4" i="108"/>
  <c r="H201" i="99"/>
  <c r="H154" i="99" s="1"/>
  <c r="H558" i="99"/>
  <c r="AH4" i="108"/>
  <c r="AF15" i="108"/>
  <c r="AF4" i="108"/>
  <c r="H249" i="85"/>
  <c r="H81" i="84"/>
  <c r="H77" i="84"/>
  <c r="H78" i="84"/>
  <c r="H79" i="84"/>
  <c r="H80" i="84"/>
  <c r="H83" i="84"/>
  <c r="H84" i="84"/>
  <c r="H85" i="84"/>
  <c r="H86" i="84"/>
  <c r="H87" i="84"/>
  <c r="H405" i="88"/>
  <c r="H237" i="106"/>
  <c r="H224" i="106" s="1"/>
  <c r="H563" i="106" s="1"/>
  <c r="M32" i="76" s="1"/>
  <c r="H543" i="106"/>
  <c r="AV5" i="108" s="1"/>
  <c r="H542" i="106"/>
  <c r="AV4" i="108" s="1"/>
  <c r="H559" i="106"/>
  <c r="H562" i="106"/>
  <c r="H593" i="98"/>
  <c r="Q23" i="76" s="1"/>
  <c r="H593" i="105"/>
  <c r="H154" i="106"/>
  <c r="H201" i="106"/>
  <c r="AR5" i="108"/>
  <c r="AR4" i="108"/>
  <c r="AR18" i="108"/>
  <c r="H593" i="107"/>
  <c r="Q33" i="76" s="1"/>
  <c r="H594" i="106"/>
  <c r="Q32" i="76" s="1"/>
  <c r="H593" i="95"/>
  <c r="H593" i="99"/>
  <c r="Q24" i="76" s="1"/>
  <c r="H593" i="97"/>
  <c r="H593" i="103"/>
  <c r="Q28" i="76" s="1"/>
  <c r="H593" i="101"/>
  <c r="Q26" i="76" s="1"/>
  <c r="H593" i="96"/>
  <c r="H593" i="100"/>
  <c r="Q25" i="76" s="1"/>
  <c r="H593" i="102"/>
  <c r="Q27" i="76" s="1"/>
  <c r="H588" i="94"/>
  <c r="X19" i="108"/>
  <c r="H584" i="93"/>
  <c r="V19" i="108"/>
  <c r="H584" i="91"/>
  <c r="R19" i="108"/>
  <c r="H586" i="91"/>
  <c r="R21" i="108"/>
  <c r="H594" i="89"/>
  <c r="P21" i="108"/>
  <c r="H592" i="89"/>
  <c r="P19" i="108"/>
  <c r="H593" i="88"/>
  <c r="N21" i="108"/>
  <c r="H584" i="88"/>
  <c r="H578" i="88" s="1"/>
  <c r="P12" i="76" s="1"/>
  <c r="H591" i="88"/>
  <c r="N19" i="108"/>
  <c r="H591" i="87"/>
  <c r="L19" i="108"/>
  <c r="H593" i="87"/>
  <c r="L21" i="108"/>
  <c r="H586" i="86"/>
  <c r="J21" i="108"/>
  <c r="H584" i="86"/>
  <c r="J19" i="108"/>
  <c r="H596" i="85"/>
  <c r="H21" i="108"/>
  <c r="H596" i="84"/>
  <c r="F21" i="108"/>
  <c r="H594" i="84"/>
  <c r="F19" i="108"/>
  <c r="H584" i="83"/>
  <c r="D19" i="108"/>
  <c r="H593" i="104"/>
  <c r="Q30" i="76" s="1"/>
  <c r="H213" i="97"/>
  <c r="H561" i="97" s="1"/>
  <c r="AD18" i="108" s="1"/>
  <c r="H226" i="97"/>
  <c r="H225" i="97" s="1"/>
  <c r="H202" i="97"/>
  <c r="H558" i="97" s="1"/>
  <c r="AD15" i="108" s="1"/>
  <c r="H14" i="97"/>
  <c r="H541" i="97" s="1"/>
  <c r="H25" i="97"/>
  <c r="H542" i="97" s="1"/>
  <c r="AD5" i="108" s="1"/>
  <c r="H249" i="97"/>
  <c r="H249" i="96"/>
  <c r="H201" i="100"/>
  <c r="H154" i="100" s="1"/>
  <c r="H14" i="95"/>
  <c r="H541" i="95" s="1"/>
  <c r="Z4" i="108" s="1"/>
  <c r="H590" i="94"/>
  <c r="H429" i="92"/>
  <c r="H428" i="92" s="1"/>
  <c r="H427" i="92" s="1"/>
  <c r="H577" i="91"/>
  <c r="H486" i="92"/>
  <c r="H584" i="87"/>
  <c r="H578" i="87" s="1"/>
  <c r="P11" i="76" s="1"/>
  <c r="H463" i="91"/>
  <c r="H577" i="86"/>
  <c r="H571" i="86" s="1"/>
  <c r="P10" i="76" s="1"/>
  <c r="H463" i="85"/>
  <c r="H25" i="93"/>
  <c r="H532" i="93" s="1"/>
  <c r="V5" i="108" s="1"/>
  <c r="H405" i="85"/>
  <c r="H406" i="83"/>
  <c r="H576" i="83"/>
  <c r="H575" i="83" s="1"/>
  <c r="H476" i="83"/>
  <c r="H463" i="83" s="1"/>
  <c r="H587" i="83"/>
  <c r="H470" i="94"/>
  <c r="H457" i="94" s="1"/>
  <c r="H405" i="93"/>
  <c r="H587" i="93"/>
  <c r="H399" i="94"/>
  <c r="H243" i="94"/>
  <c r="H149" i="94"/>
  <c r="H249" i="93"/>
  <c r="H190" i="93"/>
  <c r="H213" i="93"/>
  <c r="H551" i="93" s="1"/>
  <c r="V18" i="108" s="1"/>
  <c r="H238" i="93"/>
  <c r="H85" i="92"/>
  <c r="H83" i="92"/>
  <c r="H14" i="92"/>
  <c r="H224" i="92"/>
  <c r="H235" i="92"/>
  <c r="H260" i="92"/>
  <c r="H25" i="92"/>
  <c r="H405" i="91"/>
  <c r="H84" i="91"/>
  <c r="H25" i="91"/>
  <c r="H532" i="91" s="1"/>
  <c r="R5" i="108" s="1"/>
  <c r="H249" i="89"/>
  <c r="H249" i="88"/>
  <c r="H179" i="88"/>
  <c r="H178" i="88" s="1"/>
  <c r="H190" i="88"/>
  <c r="H202" i="88"/>
  <c r="H548" i="88" s="1"/>
  <c r="H213" i="88"/>
  <c r="H551" i="88" s="1"/>
  <c r="N18" i="108" s="1"/>
  <c r="H238" i="88"/>
  <c r="H237" i="88" s="1"/>
  <c r="H155" i="88"/>
  <c r="H406" i="86"/>
  <c r="H249" i="86"/>
  <c r="H190" i="86"/>
  <c r="H238" i="86"/>
  <c r="H179" i="89"/>
  <c r="H178" i="89" s="1"/>
  <c r="H14" i="88"/>
  <c r="H531" i="88" s="1"/>
  <c r="H213" i="87"/>
  <c r="H226" i="87"/>
  <c r="H225" i="87" s="1"/>
  <c r="H179" i="86"/>
  <c r="H178" i="86" s="1"/>
  <c r="H25" i="86"/>
  <c r="H532" i="86" s="1"/>
  <c r="J5" i="108" s="1"/>
  <c r="H587" i="85"/>
  <c r="H179" i="85"/>
  <c r="H178" i="85" s="1"/>
  <c r="H226" i="85"/>
  <c r="H225" i="85" s="1"/>
  <c r="H238" i="85"/>
  <c r="H237" i="85" s="1"/>
  <c r="H213" i="85"/>
  <c r="H155" i="85"/>
  <c r="H405" i="84"/>
  <c r="H82" i="84"/>
  <c r="H249" i="84"/>
  <c r="H581" i="107"/>
  <c r="P33" i="76" s="1"/>
  <c r="H581" i="105"/>
  <c r="H582" i="106"/>
  <c r="P32" i="76" s="1"/>
  <c r="H581" i="101"/>
  <c r="P26" i="76" s="1"/>
  <c r="H581" i="102"/>
  <c r="P27" i="76" s="1"/>
  <c r="H581" i="103"/>
  <c r="P28" i="76" s="1"/>
  <c r="H581" i="104"/>
  <c r="P30" i="76" s="1"/>
  <c r="H581" i="97"/>
  <c r="H581" i="100"/>
  <c r="P25" i="76" s="1"/>
  <c r="H581" i="98"/>
  <c r="P23" i="76" s="1"/>
  <c r="H581" i="99"/>
  <c r="P24" i="76" s="1"/>
  <c r="H581" i="96"/>
  <c r="H82" i="83"/>
  <c r="H83" i="80"/>
  <c r="H224" i="107"/>
  <c r="H562" i="107" s="1"/>
  <c r="M33" i="76" s="1"/>
  <c r="H201" i="107"/>
  <c r="H154" i="107" s="1"/>
  <c r="AX15" i="108"/>
  <c r="H201" i="105"/>
  <c r="H154" i="105" s="1"/>
  <c r="AT15" i="108"/>
  <c r="H224" i="104"/>
  <c r="H562" i="104" s="1"/>
  <c r="M30" i="76" s="1"/>
  <c r="H201" i="104"/>
  <c r="H154" i="104" s="1"/>
  <c r="H201" i="103"/>
  <c r="H154" i="103" s="1"/>
  <c r="H201" i="102"/>
  <c r="H154" i="102" s="1"/>
  <c r="H237" i="100"/>
  <c r="H224" i="100" s="1"/>
  <c r="H562" i="100" s="1"/>
  <c r="M25" i="76" s="1"/>
  <c r="H224" i="99"/>
  <c r="H238" i="97"/>
  <c r="H237" i="97" s="1"/>
  <c r="H224" i="97" s="1"/>
  <c r="H562" i="97" s="1"/>
  <c r="H155" i="97"/>
  <c r="H190" i="97"/>
  <c r="H179" i="97"/>
  <c r="H178" i="97" s="1"/>
  <c r="H201" i="98"/>
  <c r="H154" i="98" s="1"/>
  <c r="H552" i="97"/>
  <c r="H190" i="96"/>
  <c r="H179" i="96"/>
  <c r="H178" i="96" s="1"/>
  <c r="H238" i="96"/>
  <c r="H237" i="96" s="1"/>
  <c r="H202" i="96"/>
  <c r="H558" i="96" s="1"/>
  <c r="AB15" i="108" s="1"/>
  <c r="H213" i="96"/>
  <c r="H561" i="96" s="1"/>
  <c r="AB18" i="108" s="1"/>
  <c r="H226" i="96"/>
  <c r="H225" i="96" s="1"/>
  <c r="H179" i="95"/>
  <c r="H178" i="95" s="1"/>
  <c r="H190" i="95"/>
  <c r="H155" i="95"/>
  <c r="H226" i="95"/>
  <c r="H225" i="95" s="1"/>
  <c r="H249" i="95"/>
  <c r="H552" i="95"/>
  <c r="H202" i="95"/>
  <c r="H558" i="95" s="1"/>
  <c r="Z15" i="108" s="1"/>
  <c r="H213" i="95"/>
  <c r="H561" i="95" s="1"/>
  <c r="Z18" i="108" s="1"/>
  <c r="H238" i="95"/>
  <c r="H237" i="95" s="1"/>
  <c r="H220" i="94"/>
  <c r="H219" i="94" s="1"/>
  <c r="H173" i="94"/>
  <c r="H172" i="94" s="1"/>
  <c r="H184" i="94"/>
  <c r="H196" i="94"/>
  <c r="H552" i="94" s="1"/>
  <c r="X15" i="108" s="1"/>
  <c r="H207" i="94"/>
  <c r="H555" i="94" s="1"/>
  <c r="H232" i="94"/>
  <c r="H179" i="93"/>
  <c r="H178" i="93" s="1"/>
  <c r="H202" i="93"/>
  <c r="H548" i="93" s="1"/>
  <c r="V15" i="108" s="1"/>
  <c r="H226" i="93"/>
  <c r="H225" i="93" s="1"/>
  <c r="H155" i="93"/>
  <c r="H552" i="96"/>
  <c r="H546" i="94"/>
  <c r="H542" i="93"/>
  <c r="H201" i="97"/>
  <c r="H226" i="91"/>
  <c r="H225" i="91" s="1"/>
  <c r="H14" i="94"/>
  <c r="H535" i="94" s="1"/>
  <c r="X4" i="108" s="1"/>
  <c r="H25" i="94"/>
  <c r="H536" i="94" s="1"/>
  <c r="X5" i="108" s="1"/>
  <c r="H25" i="96"/>
  <c r="H542" i="96" s="1"/>
  <c r="AB5" i="108" s="1"/>
  <c r="H14" i="96"/>
  <c r="H541" i="96" s="1"/>
  <c r="H25" i="95"/>
  <c r="H542" i="95" s="1"/>
  <c r="Z5" i="108" s="1"/>
  <c r="H14" i="93"/>
  <c r="H531" i="93" s="1"/>
  <c r="H213" i="92"/>
  <c r="H83" i="83"/>
  <c r="H271" i="92"/>
  <c r="H248" i="92"/>
  <c r="H247" i="92" s="1"/>
  <c r="H202" i="92"/>
  <c r="H178" i="92"/>
  <c r="H249" i="91"/>
  <c r="H202" i="91"/>
  <c r="H548" i="91" s="1"/>
  <c r="H213" i="91"/>
  <c r="H551" i="91" s="1"/>
  <c r="R18" i="108" s="1"/>
  <c r="H238" i="91"/>
  <c r="H155" i="91"/>
  <c r="H179" i="91"/>
  <c r="H178" i="91" s="1"/>
  <c r="H190" i="91"/>
  <c r="H83" i="91"/>
  <c r="H202" i="89"/>
  <c r="H548" i="89" s="1"/>
  <c r="H213" i="89"/>
  <c r="H552" i="89" s="1"/>
  <c r="P18" i="108" s="1"/>
  <c r="H226" i="89"/>
  <c r="H225" i="89" s="1"/>
  <c r="H238" i="89"/>
  <c r="H237" i="89" s="1"/>
  <c r="H155" i="89"/>
  <c r="H190" i="89"/>
  <c r="H25" i="89"/>
  <c r="H532" i="89" s="1"/>
  <c r="H14" i="89"/>
  <c r="H531" i="89" s="1"/>
  <c r="H226" i="88"/>
  <c r="H225" i="88" s="1"/>
  <c r="H179" i="87"/>
  <c r="H178" i="87" s="1"/>
  <c r="H190" i="87"/>
  <c r="H202" i="87"/>
  <c r="H155" i="87"/>
  <c r="H25" i="87"/>
  <c r="H532" i="87" s="1"/>
  <c r="L5" i="108" s="1"/>
  <c r="H14" i="87"/>
  <c r="H531" i="87" s="1"/>
  <c r="H213" i="86"/>
  <c r="H202" i="86"/>
  <c r="H226" i="86"/>
  <c r="H225" i="86" s="1"/>
  <c r="H155" i="86"/>
  <c r="H14" i="86"/>
  <c r="H531" i="86" s="1"/>
  <c r="H190" i="85"/>
  <c r="H202" i="85"/>
  <c r="H201" i="85" s="1"/>
  <c r="H154" i="85" s="1"/>
  <c r="H25" i="85"/>
  <c r="H542" i="85" s="1"/>
  <c r="H5" i="108" s="1"/>
  <c r="H14" i="85"/>
  <c r="H541" i="85" s="1"/>
  <c r="H4" i="108" s="1"/>
  <c r="H179" i="84"/>
  <c r="H178" i="84" s="1"/>
  <c r="H202" i="84"/>
  <c r="H226" i="84"/>
  <c r="H225" i="84" s="1"/>
  <c r="H213" i="84"/>
  <c r="H155" i="84"/>
  <c r="H190" i="84"/>
  <c r="H238" i="84"/>
  <c r="H237" i="84" s="1"/>
  <c r="H75" i="84"/>
  <c r="H76" i="84"/>
  <c r="H81" i="83"/>
  <c r="H80" i="83"/>
  <c r="H14" i="91"/>
  <c r="H531" i="91" s="1"/>
  <c r="H249" i="87"/>
  <c r="H238" i="87"/>
  <c r="H25" i="88"/>
  <c r="H532" i="88" s="1"/>
  <c r="N5" i="108" s="1"/>
  <c r="H561" i="80"/>
  <c r="H560" i="80"/>
  <c r="B17" i="108" s="1"/>
  <c r="H559" i="80"/>
  <c r="B16" i="108" s="1"/>
  <c r="H558" i="80"/>
  <c r="H556" i="80"/>
  <c r="H554" i="80"/>
  <c r="B14" i="108" s="1"/>
  <c r="H553" i="80"/>
  <c r="B13" i="108" s="1"/>
  <c r="H177" i="83"/>
  <c r="H167" i="83" s="1"/>
  <c r="H166" i="83"/>
  <c r="H156" i="83" s="1"/>
  <c r="H200" i="83"/>
  <c r="H199" i="83"/>
  <c r="H198" i="83"/>
  <c r="H197" i="83"/>
  <c r="H196" i="83"/>
  <c r="H195" i="83"/>
  <c r="H194" i="83"/>
  <c r="H193" i="83"/>
  <c r="H192" i="83"/>
  <c r="H191" i="83"/>
  <c r="H189" i="83"/>
  <c r="H188" i="83"/>
  <c r="H187" i="83"/>
  <c r="H186" i="83"/>
  <c r="H185" i="83"/>
  <c r="H184" i="83"/>
  <c r="H183" i="83"/>
  <c r="H182" i="83"/>
  <c r="H181" i="83"/>
  <c r="H180" i="83"/>
  <c r="H177" i="80"/>
  <c r="H167" i="80" s="1"/>
  <c r="H166" i="80"/>
  <c r="H156" i="80" s="1"/>
  <c r="H200" i="80"/>
  <c r="H190" i="80" s="1"/>
  <c r="H564" i="80"/>
  <c r="B20" i="108" s="1"/>
  <c r="H224" i="88" l="1"/>
  <c r="X18" i="108"/>
  <c r="H581" i="85"/>
  <c r="P9" i="76" s="1"/>
  <c r="H405" i="83"/>
  <c r="H224" i="95"/>
  <c r="H405" i="87"/>
  <c r="P4" i="108"/>
  <c r="H593" i="85"/>
  <c r="Q9" i="76" s="1"/>
  <c r="H587" i="84"/>
  <c r="H581" i="84" s="1"/>
  <c r="P8" i="76" s="1"/>
  <c r="H154" i="97"/>
  <c r="H405" i="86"/>
  <c r="D15" i="108"/>
  <c r="H547" i="88"/>
  <c r="H541" i="88" s="1"/>
  <c r="L12" i="76" s="1"/>
  <c r="H547" i="91"/>
  <c r="H541" i="91" s="1"/>
  <c r="L15" i="76" s="1"/>
  <c r="H557" i="107"/>
  <c r="H551" i="107" s="1"/>
  <c r="L33" i="76" s="1"/>
  <c r="H557" i="105"/>
  <c r="H551" i="105" s="1"/>
  <c r="L31" i="76" s="1"/>
  <c r="H547" i="89"/>
  <c r="H541" i="89" s="1"/>
  <c r="L13" i="76" s="1"/>
  <c r="N15" i="108"/>
  <c r="H224" i="89"/>
  <c r="H562" i="99"/>
  <c r="M24" i="76" s="1"/>
  <c r="R15" i="108"/>
  <c r="H557" i="99"/>
  <c r="H551" i="99" s="1"/>
  <c r="L24" i="76" s="1"/>
  <c r="AH15" i="108"/>
  <c r="H224" i="96"/>
  <c r="H231" i="94"/>
  <c r="H218" i="94" s="1"/>
  <c r="H556" i="94" s="1"/>
  <c r="M18" i="76" s="1"/>
  <c r="R4" i="108"/>
  <c r="P5" i="108"/>
  <c r="N4" i="108"/>
  <c r="H201" i="87"/>
  <c r="H154" i="87" s="1"/>
  <c r="L4" i="108"/>
  <c r="J4" i="108"/>
  <c r="P31" i="76"/>
  <c r="Q31" i="76"/>
  <c r="AV18" i="108"/>
  <c r="H558" i="106"/>
  <c r="AV15" i="108"/>
  <c r="Q20" i="76"/>
  <c r="Q21" i="76"/>
  <c r="Q22" i="76"/>
  <c r="AR15" i="108"/>
  <c r="H557" i="104"/>
  <c r="H551" i="104" s="1"/>
  <c r="L30" i="76" s="1"/>
  <c r="AD4" i="108"/>
  <c r="AB4" i="108"/>
  <c r="H590" i="88"/>
  <c r="Q12" i="76" s="1"/>
  <c r="H587" i="94"/>
  <c r="Q18" i="76" s="1"/>
  <c r="H583" i="91"/>
  <c r="Q15" i="76" s="1"/>
  <c r="H586" i="93"/>
  <c r="H583" i="93" s="1"/>
  <c r="Q17" i="76" s="1"/>
  <c r="V21" i="108"/>
  <c r="I531" i="93"/>
  <c r="V4" i="108"/>
  <c r="H590" i="87"/>
  <c r="Q11" i="76" s="1"/>
  <c r="H591" i="89"/>
  <c r="Q13" i="76" s="1"/>
  <c r="H583" i="86"/>
  <c r="Q10" i="76" s="1"/>
  <c r="H571" i="83"/>
  <c r="P7" i="76" s="1"/>
  <c r="H593" i="84"/>
  <c r="Q8" i="76" s="1"/>
  <c r="H586" i="83"/>
  <c r="H583" i="83" s="1"/>
  <c r="Q7" i="76" s="1"/>
  <c r="D21" i="108"/>
  <c r="P21" i="76"/>
  <c r="M22" i="76"/>
  <c r="P22" i="76"/>
  <c r="H557" i="97"/>
  <c r="H551" i="97" s="1"/>
  <c r="H571" i="91"/>
  <c r="P15" i="76" s="1"/>
  <c r="H547" i="93"/>
  <c r="H541" i="93" s="1"/>
  <c r="L17" i="76" s="1"/>
  <c r="H237" i="93"/>
  <c r="H224" i="93" s="1"/>
  <c r="H201" i="93"/>
  <c r="H154" i="93" s="1"/>
  <c r="H259" i="92"/>
  <c r="H246" i="92" s="1"/>
  <c r="H237" i="91"/>
  <c r="H224" i="91" s="1"/>
  <c r="H201" i="88"/>
  <c r="H154" i="88" s="1"/>
  <c r="H237" i="86"/>
  <c r="H224" i="86" s="1"/>
  <c r="H224" i="85"/>
  <c r="H224" i="84"/>
  <c r="H190" i="83"/>
  <c r="H155" i="83"/>
  <c r="H562" i="96"/>
  <c r="H201" i="96"/>
  <c r="H154" i="96" s="1"/>
  <c r="H557" i="96"/>
  <c r="H551" i="96" s="1"/>
  <c r="H562" i="95"/>
  <c r="H201" i="95"/>
  <c r="H154" i="95" s="1"/>
  <c r="H557" i="95"/>
  <c r="H551" i="95" s="1"/>
  <c r="H195" i="94"/>
  <c r="H148" i="94" s="1"/>
  <c r="H551" i="94"/>
  <c r="H545" i="94" s="1"/>
  <c r="L18" i="76" s="1"/>
  <c r="H179" i="83"/>
  <c r="H178" i="83" s="1"/>
  <c r="H201" i="92"/>
  <c r="H201" i="91"/>
  <c r="H154" i="91" s="1"/>
  <c r="H201" i="89"/>
  <c r="H154" i="89" s="1"/>
  <c r="H237" i="87"/>
  <c r="H224" i="87" s="1"/>
  <c r="H201" i="86"/>
  <c r="H154" i="86" s="1"/>
  <c r="H201" i="84"/>
  <c r="H154" i="84" s="1"/>
  <c r="H155" i="80"/>
  <c r="H582" i="80"/>
  <c r="G404" i="106"/>
  <c r="F404" i="106"/>
  <c r="C404" i="106"/>
  <c r="G403" i="106"/>
  <c r="F403" i="106"/>
  <c r="C403" i="106"/>
  <c r="G402" i="106"/>
  <c r="F402" i="106"/>
  <c r="C402" i="106"/>
  <c r="G401" i="106"/>
  <c r="F401" i="106"/>
  <c r="C401" i="106"/>
  <c r="G400" i="106"/>
  <c r="F400" i="106"/>
  <c r="C400" i="106"/>
  <c r="G399" i="106"/>
  <c r="F399" i="106"/>
  <c r="C399" i="106"/>
  <c r="G398" i="106"/>
  <c r="F398" i="106"/>
  <c r="C398" i="106"/>
  <c r="G397" i="106"/>
  <c r="F397" i="106"/>
  <c r="C397" i="106"/>
  <c r="G396" i="106"/>
  <c r="F396" i="106"/>
  <c r="C396" i="106"/>
  <c r="G395" i="106"/>
  <c r="F395" i="106"/>
  <c r="C395" i="106"/>
  <c r="G394" i="106"/>
  <c r="F394" i="106"/>
  <c r="C394" i="106"/>
  <c r="G393" i="106"/>
  <c r="F393" i="106"/>
  <c r="C393" i="106"/>
  <c r="G392" i="106"/>
  <c r="F392" i="106"/>
  <c r="C392" i="106"/>
  <c r="G391" i="106"/>
  <c r="F391" i="106"/>
  <c r="C391" i="106"/>
  <c r="G390" i="106"/>
  <c r="F390" i="106"/>
  <c r="C390" i="106"/>
  <c r="G389" i="106"/>
  <c r="F389" i="106"/>
  <c r="C389" i="106"/>
  <c r="G388" i="106"/>
  <c r="F388" i="106"/>
  <c r="C388" i="106"/>
  <c r="G387" i="106"/>
  <c r="F387" i="106"/>
  <c r="C387" i="106"/>
  <c r="G386" i="106"/>
  <c r="F386" i="106"/>
  <c r="C386" i="106"/>
  <c r="G385" i="106"/>
  <c r="F385" i="106"/>
  <c r="C385" i="106"/>
  <c r="G383" i="106"/>
  <c r="F383" i="106"/>
  <c r="C383" i="106"/>
  <c r="G382" i="106"/>
  <c r="F382" i="106"/>
  <c r="C382" i="106"/>
  <c r="G381" i="106"/>
  <c r="F381" i="106"/>
  <c r="C381" i="106"/>
  <c r="G380" i="106"/>
  <c r="F380" i="106"/>
  <c r="C380" i="106"/>
  <c r="G379" i="106"/>
  <c r="F379" i="106"/>
  <c r="C379" i="106"/>
  <c r="G378" i="106"/>
  <c r="F378" i="106"/>
  <c r="C378" i="106"/>
  <c r="G377" i="106"/>
  <c r="F377" i="106"/>
  <c r="C377" i="106"/>
  <c r="G376" i="106"/>
  <c r="F376" i="106"/>
  <c r="C376" i="106"/>
  <c r="G375" i="106"/>
  <c r="F375" i="106"/>
  <c r="C375" i="106"/>
  <c r="G374" i="106"/>
  <c r="F374" i="106"/>
  <c r="C374" i="106"/>
  <c r="G373" i="106"/>
  <c r="F373" i="106"/>
  <c r="C373" i="106"/>
  <c r="G372" i="106"/>
  <c r="F372" i="106"/>
  <c r="C372" i="106"/>
  <c r="G371" i="106"/>
  <c r="F371" i="106"/>
  <c r="C371" i="106"/>
  <c r="G370" i="106"/>
  <c r="F370" i="106"/>
  <c r="C370" i="106"/>
  <c r="G369" i="106"/>
  <c r="F369" i="106"/>
  <c r="C369" i="106"/>
  <c r="G368" i="106"/>
  <c r="F368" i="106"/>
  <c r="C368" i="106"/>
  <c r="G367" i="106"/>
  <c r="F367" i="106"/>
  <c r="C367" i="106"/>
  <c r="G366" i="106"/>
  <c r="F366" i="106"/>
  <c r="C366" i="106"/>
  <c r="G365" i="106"/>
  <c r="F365" i="106"/>
  <c r="C365" i="106"/>
  <c r="G364" i="106"/>
  <c r="F364" i="106"/>
  <c r="C364" i="106"/>
  <c r="G360" i="106"/>
  <c r="F360" i="106"/>
  <c r="C360" i="106"/>
  <c r="G359" i="106"/>
  <c r="F359" i="106"/>
  <c r="C359" i="106"/>
  <c r="G358" i="106"/>
  <c r="F358" i="106"/>
  <c r="C358" i="106"/>
  <c r="G357" i="106"/>
  <c r="F357" i="106"/>
  <c r="C357" i="106"/>
  <c r="G356" i="106"/>
  <c r="F356" i="106"/>
  <c r="C356" i="106"/>
  <c r="G355" i="106"/>
  <c r="F355" i="106"/>
  <c r="C355" i="106"/>
  <c r="G354" i="106"/>
  <c r="F354" i="106"/>
  <c r="C354" i="106"/>
  <c r="G353" i="106"/>
  <c r="F353" i="106"/>
  <c r="C353" i="106"/>
  <c r="G352" i="106"/>
  <c r="F352" i="106"/>
  <c r="C352" i="106"/>
  <c r="G351" i="106"/>
  <c r="F351" i="106"/>
  <c r="C351" i="106"/>
  <c r="G350" i="106"/>
  <c r="F350" i="106"/>
  <c r="C350" i="106"/>
  <c r="G349" i="106"/>
  <c r="F349" i="106"/>
  <c r="C349" i="106"/>
  <c r="G348" i="106"/>
  <c r="F348" i="106"/>
  <c r="C348" i="106"/>
  <c r="G347" i="106"/>
  <c r="F347" i="106"/>
  <c r="C347" i="106"/>
  <c r="G346" i="106"/>
  <c r="F346" i="106"/>
  <c r="C346" i="106"/>
  <c r="G345" i="106"/>
  <c r="F345" i="106"/>
  <c r="C345" i="106"/>
  <c r="G344" i="106"/>
  <c r="F344" i="106"/>
  <c r="C344" i="106"/>
  <c r="G343" i="106"/>
  <c r="F343" i="106"/>
  <c r="C343" i="106"/>
  <c r="G342" i="106"/>
  <c r="F342" i="106"/>
  <c r="C342" i="106"/>
  <c r="G341" i="106"/>
  <c r="F341" i="106"/>
  <c r="C341" i="106"/>
  <c r="G339" i="106"/>
  <c r="F339" i="106"/>
  <c r="C339" i="106"/>
  <c r="G338" i="106"/>
  <c r="F338" i="106"/>
  <c r="C338" i="106"/>
  <c r="G337" i="106"/>
  <c r="F337" i="106"/>
  <c r="C337" i="106"/>
  <c r="G336" i="106"/>
  <c r="F336" i="106"/>
  <c r="C336" i="106"/>
  <c r="G335" i="106"/>
  <c r="F335" i="106"/>
  <c r="C335" i="106"/>
  <c r="G334" i="106"/>
  <c r="F334" i="106"/>
  <c r="C334" i="106"/>
  <c r="G333" i="106"/>
  <c r="F333" i="106"/>
  <c r="C333" i="106"/>
  <c r="G332" i="106"/>
  <c r="F332" i="106"/>
  <c r="C332" i="106"/>
  <c r="G331" i="106"/>
  <c r="F331" i="106"/>
  <c r="C331" i="106"/>
  <c r="G330" i="106"/>
  <c r="F330" i="106"/>
  <c r="C330" i="106"/>
  <c r="G329" i="106"/>
  <c r="F329" i="106"/>
  <c r="C329" i="106"/>
  <c r="G328" i="106"/>
  <c r="F328" i="106"/>
  <c r="C328" i="106"/>
  <c r="G327" i="106"/>
  <c r="F327" i="106"/>
  <c r="C327" i="106"/>
  <c r="G326" i="106"/>
  <c r="F326" i="106"/>
  <c r="C326" i="106"/>
  <c r="G325" i="106"/>
  <c r="F325" i="106"/>
  <c r="C325" i="106"/>
  <c r="G324" i="106"/>
  <c r="F324" i="106"/>
  <c r="C324" i="106"/>
  <c r="G323" i="106"/>
  <c r="F323" i="106"/>
  <c r="C323" i="106"/>
  <c r="G322" i="106"/>
  <c r="F322" i="106"/>
  <c r="C322" i="106"/>
  <c r="G321" i="106"/>
  <c r="F321" i="106"/>
  <c r="C321" i="106"/>
  <c r="G320" i="106"/>
  <c r="F320" i="106"/>
  <c r="C320" i="106"/>
  <c r="F318" i="106"/>
  <c r="C318" i="106"/>
  <c r="G317" i="106"/>
  <c r="F317" i="106"/>
  <c r="C317" i="106"/>
  <c r="G316" i="106"/>
  <c r="F316" i="106"/>
  <c r="C316" i="106"/>
  <c r="G315" i="106"/>
  <c r="F315" i="106"/>
  <c r="C315" i="106"/>
  <c r="G314" i="106"/>
  <c r="F314" i="106"/>
  <c r="C314" i="106"/>
  <c r="G313" i="106"/>
  <c r="F313" i="106"/>
  <c r="C313" i="106"/>
  <c r="G312" i="106"/>
  <c r="F312" i="106"/>
  <c r="C312" i="106"/>
  <c r="G311" i="106"/>
  <c r="F311" i="106"/>
  <c r="C311" i="106"/>
  <c r="G310" i="106"/>
  <c r="F310" i="106"/>
  <c r="C310" i="106"/>
  <c r="G309" i="106"/>
  <c r="F309" i="106"/>
  <c r="C309" i="106"/>
  <c r="G308" i="106"/>
  <c r="F308" i="106"/>
  <c r="C308" i="106"/>
  <c r="G307" i="106"/>
  <c r="F307" i="106"/>
  <c r="C307" i="106"/>
  <c r="G306" i="106"/>
  <c r="F306" i="106"/>
  <c r="C306" i="106"/>
  <c r="G305" i="106"/>
  <c r="F305" i="106"/>
  <c r="C305" i="106"/>
  <c r="G304" i="106"/>
  <c r="F304" i="106"/>
  <c r="C304" i="106"/>
  <c r="G303" i="106"/>
  <c r="F303" i="106"/>
  <c r="C303" i="106"/>
  <c r="G302" i="106"/>
  <c r="F302" i="106"/>
  <c r="C302" i="106"/>
  <c r="G301" i="106"/>
  <c r="F301" i="106"/>
  <c r="C301" i="106"/>
  <c r="G300" i="106"/>
  <c r="F300" i="106"/>
  <c r="C300" i="106"/>
  <c r="G299" i="106"/>
  <c r="F299" i="106"/>
  <c r="C299" i="106"/>
  <c r="G297" i="106"/>
  <c r="G296" i="106"/>
  <c r="H296" i="106" s="1"/>
  <c r="G295" i="106"/>
  <c r="H295" i="106" s="1"/>
  <c r="G294" i="106"/>
  <c r="H294" i="106" s="1"/>
  <c r="G293" i="106"/>
  <c r="H293" i="106" s="1"/>
  <c r="G292" i="106"/>
  <c r="H292" i="106" s="1"/>
  <c r="G291" i="106"/>
  <c r="H291" i="106" s="1"/>
  <c r="G290" i="106"/>
  <c r="H290" i="106" s="1"/>
  <c r="G289" i="106"/>
  <c r="H289" i="106" s="1"/>
  <c r="G288" i="106"/>
  <c r="H288" i="106" s="1"/>
  <c r="G153" i="106"/>
  <c r="F153" i="106"/>
  <c r="C153" i="106"/>
  <c r="G152" i="106"/>
  <c r="F152" i="106"/>
  <c r="C152" i="106"/>
  <c r="G151" i="106"/>
  <c r="F151" i="106"/>
  <c r="C151" i="106"/>
  <c r="G150" i="106"/>
  <c r="F150" i="106"/>
  <c r="C150" i="106"/>
  <c r="G149" i="106"/>
  <c r="F149" i="106"/>
  <c r="C149" i="106"/>
  <c r="G148" i="106"/>
  <c r="F148" i="106"/>
  <c r="C148" i="106"/>
  <c r="G147" i="106"/>
  <c r="F147" i="106"/>
  <c r="C147" i="106"/>
  <c r="G146" i="106"/>
  <c r="F146" i="106"/>
  <c r="C146" i="106"/>
  <c r="G145" i="106"/>
  <c r="F145" i="106"/>
  <c r="C145" i="106"/>
  <c r="G144" i="106"/>
  <c r="F144" i="106"/>
  <c r="C144" i="106"/>
  <c r="G143" i="106"/>
  <c r="F143" i="106"/>
  <c r="C143" i="106"/>
  <c r="G142" i="106"/>
  <c r="F142" i="106"/>
  <c r="C142" i="106"/>
  <c r="G141" i="106"/>
  <c r="F141" i="106"/>
  <c r="C141" i="106"/>
  <c r="G140" i="106"/>
  <c r="F140" i="106"/>
  <c r="C140" i="106"/>
  <c r="G139" i="106"/>
  <c r="F139" i="106"/>
  <c r="C139" i="106"/>
  <c r="G138" i="106"/>
  <c r="F138" i="106"/>
  <c r="C138" i="106"/>
  <c r="G137" i="106"/>
  <c r="F137" i="106"/>
  <c r="C137" i="106"/>
  <c r="G136" i="106"/>
  <c r="F136" i="106"/>
  <c r="C136" i="106"/>
  <c r="G135" i="106"/>
  <c r="F135" i="106"/>
  <c r="C135" i="106"/>
  <c r="G134" i="106"/>
  <c r="F134" i="106"/>
  <c r="C134" i="106"/>
  <c r="G132" i="106"/>
  <c r="F132" i="106"/>
  <c r="C132" i="106"/>
  <c r="G131" i="106"/>
  <c r="F131" i="106"/>
  <c r="C131" i="106"/>
  <c r="G130" i="106"/>
  <c r="F130" i="106"/>
  <c r="C130" i="106"/>
  <c r="G129" i="106"/>
  <c r="F129" i="106"/>
  <c r="C129" i="106"/>
  <c r="G128" i="106"/>
  <c r="F128" i="106"/>
  <c r="C128" i="106"/>
  <c r="G127" i="106"/>
  <c r="F127" i="106"/>
  <c r="C127" i="106"/>
  <c r="G126" i="106"/>
  <c r="F126" i="106"/>
  <c r="C126" i="106"/>
  <c r="G125" i="106"/>
  <c r="F125" i="106"/>
  <c r="C125" i="106"/>
  <c r="G124" i="106"/>
  <c r="F124" i="106"/>
  <c r="C124" i="106"/>
  <c r="G123" i="106"/>
  <c r="F123" i="106"/>
  <c r="C123" i="106"/>
  <c r="G122" i="106"/>
  <c r="F122" i="106"/>
  <c r="C122" i="106"/>
  <c r="G121" i="106"/>
  <c r="F121" i="106"/>
  <c r="C121" i="106"/>
  <c r="G120" i="106"/>
  <c r="F120" i="106"/>
  <c r="C120" i="106"/>
  <c r="G119" i="106"/>
  <c r="F119" i="106"/>
  <c r="C119" i="106"/>
  <c r="G118" i="106"/>
  <c r="F118" i="106"/>
  <c r="C118" i="106"/>
  <c r="G117" i="106"/>
  <c r="F117" i="106"/>
  <c r="C117" i="106"/>
  <c r="G116" i="106"/>
  <c r="F116" i="106"/>
  <c r="C116" i="106"/>
  <c r="G115" i="106"/>
  <c r="F115" i="106"/>
  <c r="C115" i="106"/>
  <c r="G114" i="106"/>
  <c r="F114" i="106"/>
  <c r="C114" i="106"/>
  <c r="G113" i="106"/>
  <c r="F113" i="106"/>
  <c r="C113" i="106"/>
  <c r="G109" i="106"/>
  <c r="F109" i="106"/>
  <c r="C109" i="106"/>
  <c r="G108" i="106"/>
  <c r="F108" i="106"/>
  <c r="C108" i="106"/>
  <c r="G107" i="106"/>
  <c r="F107" i="106"/>
  <c r="C107" i="106"/>
  <c r="G106" i="106"/>
  <c r="F106" i="106"/>
  <c r="C106" i="106"/>
  <c r="G105" i="106"/>
  <c r="F105" i="106"/>
  <c r="C105" i="106"/>
  <c r="G104" i="106"/>
  <c r="F104" i="106"/>
  <c r="C104" i="106"/>
  <c r="G103" i="106"/>
  <c r="F103" i="106"/>
  <c r="C103" i="106"/>
  <c r="G102" i="106"/>
  <c r="F102" i="106"/>
  <c r="C102" i="106"/>
  <c r="G101" i="106"/>
  <c r="F101" i="106"/>
  <c r="C101" i="106"/>
  <c r="G100" i="106"/>
  <c r="F100" i="106"/>
  <c r="C100" i="106"/>
  <c r="G99" i="106"/>
  <c r="F99" i="106"/>
  <c r="C99" i="106"/>
  <c r="G98" i="106"/>
  <c r="F98" i="106"/>
  <c r="C98" i="106"/>
  <c r="G97" i="106"/>
  <c r="F97" i="106"/>
  <c r="C97" i="106"/>
  <c r="G96" i="106"/>
  <c r="F96" i="106"/>
  <c r="C96" i="106"/>
  <c r="G95" i="106"/>
  <c r="F95" i="106"/>
  <c r="C95" i="106"/>
  <c r="G94" i="106"/>
  <c r="F94" i="106"/>
  <c r="C94" i="106"/>
  <c r="G93" i="106"/>
  <c r="F93" i="106"/>
  <c r="C93" i="106"/>
  <c r="G92" i="106"/>
  <c r="F92" i="106"/>
  <c r="C92" i="106"/>
  <c r="G91" i="106"/>
  <c r="F91" i="106"/>
  <c r="C91" i="106"/>
  <c r="G90" i="106"/>
  <c r="F90" i="106"/>
  <c r="C90" i="106"/>
  <c r="G88" i="106"/>
  <c r="F88" i="106"/>
  <c r="C88" i="106"/>
  <c r="G87" i="106"/>
  <c r="F87" i="106"/>
  <c r="C87" i="106"/>
  <c r="G86" i="106"/>
  <c r="F86" i="106"/>
  <c r="C86" i="106"/>
  <c r="C85" i="106"/>
  <c r="C84" i="106"/>
  <c r="G82" i="106"/>
  <c r="F82" i="106"/>
  <c r="C82" i="106"/>
  <c r="G81" i="106"/>
  <c r="F81" i="106"/>
  <c r="C81" i="106"/>
  <c r="G80" i="106"/>
  <c r="F80" i="106"/>
  <c r="C80" i="106"/>
  <c r="G79" i="106"/>
  <c r="F79" i="106"/>
  <c r="C79" i="106"/>
  <c r="G78" i="106"/>
  <c r="F78" i="106"/>
  <c r="C78" i="106"/>
  <c r="G77" i="106"/>
  <c r="F77" i="106"/>
  <c r="C77" i="106"/>
  <c r="G76" i="106"/>
  <c r="F76" i="106"/>
  <c r="C76" i="106"/>
  <c r="G75" i="106"/>
  <c r="F75" i="106"/>
  <c r="C75" i="106"/>
  <c r="G74" i="106"/>
  <c r="F74" i="106"/>
  <c r="C74" i="106"/>
  <c r="G73" i="106"/>
  <c r="F73" i="106"/>
  <c r="C73" i="106"/>
  <c r="G72" i="106"/>
  <c r="F72" i="106"/>
  <c r="C72" i="106"/>
  <c r="G71" i="106"/>
  <c r="F71" i="106"/>
  <c r="C71" i="106"/>
  <c r="G70" i="106"/>
  <c r="F70" i="106"/>
  <c r="C70" i="106"/>
  <c r="G69" i="106"/>
  <c r="F69" i="106"/>
  <c r="C69" i="106"/>
  <c r="G67" i="106"/>
  <c r="F67" i="106"/>
  <c r="C67" i="106"/>
  <c r="G66" i="106"/>
  <c r="F66" i="106"/>
  <c r="C66" i="106"/>
  <c r="G65" i="106"/>
  <c r="F65" i="106"/>
  <c r="C65" i="106"/>
  <c r="G64" i="106"/>
  <c r="F64" i="106"/>
  <c r="C64" i="106"/>
  <c r="G63" i="106"/>
  <c r="F63" i="106"/>
  <c r="C63" i="106"/>
  <c r="G62" i="106"/>
  <c r="F62" i="106"/>
  <c r="C62" i="106"/>
  <c r="G61" i="106"/>
  <c r="F61" i="106"/>
  <c r="C61" i="106"/>
  <c r="G60" i="106"/>
  <c r="F60" i="106"/>
  <c r="C60" i="106"/>
  <c r="G59" i="106"/>
  <c r="F59" i="106"/>
  <c r="C59" i="106"/>
  <c r="G58" i="106"/>
  <c r="F58" i="106"/>
  <c r="C58" i="106"/>
  <c r="G57" i="106"/>
  <c r="F57" i="106"/>
  <c r="C57" i="106"/>
  <c r="G56" i="106"/>
  <c r="F56" i="106"/>
  <c r="C56" i="106"/>
  <c r="G55" i="106"/>
  <c r="F55" i="106"/>
  <c r="C55" i="106"/>
  <c r="G54" i="106"/>
  <c r="F54" i="106"/>
  <c r="C54" i="106"/>
  <c r="G53" i="106"/>
  <c r="F53" i="106"/>
  <c r="C53" i="106"/>
  <c r="G52" i="106"/>
  <c r="F52" i="106"/>
  <c r="C52" i="106"/>
  <c r="G51" i="106"/>
  <c r="F51" i="106"/>
  <c r="C51" i="106"/>
  <c r="G50" i="106"/>
  <c r="F50" i="106"/>
  <c r="C50" i="106"/>
  <c r="G49" i="106"/>
  <c r="F49" i="106"/>
  <c r="C49" i="106"/>
  <c r="G48" i="106"/>
  <c r="F48" i="106"/>
  <c r="C48" i="106"/>
  <c r="G46" i="106"/>
  <c r="H46" i="106" s="1"/>
  <c r="G45" i="106"/>
  <c r="H45" i="106" s="1"/>
  <c r="G44" i="106"/>
  <c r="H44" i="106" s="1"/>
  <c r="G43" i="106"/>
  <c r="H43" i="106" s="1"/>
  <c r="G42" i="106"/>
  <c r="H42" i="106" s="1"/>
  <c r="G41" i="106"/>
  <c r="H41" i="106" s="1"/>
  <c r="G40" i="106"/>
  <c r="H40" i="106" s="1"/>
  <c r="G39" i="106"/>
  <c r="H39" i="106" s="1"/>
  <c r="G38" i="106"/>
  <c r="H38" i="106" s="1"/>
  <c r="G37" i="106"/>
  <c r="H37" i="106" s="1"/>
  <c r="G404" i="107"/>
  <c r="F404" i="107"/>
  <c r="C404" i="107"/>
  <c r="G403" i="107"/>
  <c r="F403" i="107"/>
  <c r="C403" i="107"/>
  <c r="G402" i="107"/>
  <c r="F402" i="107"/>
  <c r="C402" i="107"/>
  <c r="G401" i="107"/>
  <c r="F401" i="107"/>
  <c r="C401" i="107"/>
  <c r="G400" i="107"/>
  <c r="F400" i="107"/>
  <c r="C400" i="107"/>
  <c r="G399" i="107"/>
  <c r="F399" i="107"/>
  <c r="C399" i="107"/>
  <c r="G398" i="107"/>
  <c r="F398" i="107"/>
  <c r="C398" i="107"/>
  <c r="G397" i="107"/>
  <c r="F397" i="107"/>
  <c r="C397" i="107"/>
  <c r="G396" i="107"/>
  <c r="F396" i="107"/>
  <c r="C396" i="107"/>
  <c r="G395" i="107"/>
  <c r="F395" i="107"/>
  <c r="C395" i="107"/>
  <c r="G394" i="107"/>
  <c r="F394" i="107"/>
  <c r="C394" i="107"/>
  <c r="G393" i="107"/>
  <c r="F393" i="107"/>
  <c r="C393" i="107"/>
  <c r="G392" i="107"/>
  <c r="F392" i="107"/>
  <c r="C392" i="107"/>
  <c r="G391" i="107"/>
  <c r="F391" i="107"/>
  <c r="C391" i="107"/>
  <c r="G390" i="107"/>
  <c r="F390" i="107"/>
  <c r="C390" i="107"/>
  <c r="G389" i="107"/>
  <c r="F389" i="107"/>
  <c r="C389" i="107"/>
  <c r="G388" i="107"/>
  <c r="F388" i="107"/>
  <c r="C388" i="107"/>
  <c r="G387" i="107"/>
  <c r="F387" i="107"/>
  <c r="C387" i="107"/>
  <c r="G386" i="107"/>
  <c r="F386" i="107"/>
  <c r="C386" i="107"/>
  <c r="G385" i="107"/>
  <c r="F385" i="107"/>
  <c r="C385" i="107"/>
  <c r="G383" i="107"/>
  <c r="F383" i="107"/>
  <c r="C383" i="107"/>
  <c r="G382" i="107"/>
  <c r="F382" i="107"/>
  <c r="C382" i="107"/>
  <c r="G381" i="107"/>
  <c r="F381" i="107"/>
  <c r="C381" i="107"/>
  <c r="G380" i="107"/>
  <c r="F380" i="107"/>
  <c r="C380" i="107"/>
  <c r="G379" i="107"/>
  <c r="F379" i="107"/>
  <c r="C379" i="107"/>
  <c r="G378" i="107"/>
  <c r="F378" i="107"/>
  <c r="C378" i="107"/>
  <c r="G377" i="107"/>
  <c r="F377" i="107"/>
  <c r="C377" i="107"/>
  <c r="G376" i="107"/>
  <c r="F376" i="107"/>
  <c r="C376" i="107"/>
  <c r="G375" i="107"/>
  <c r="F375" i="107"/>
  <c r="C375" i="107"/>
  <c r="G374" i="107"/>
  <c r="F374" i="107"/>
  <c r="C374" i="107"/>
  <c r="G373" i="107"/>
  <c r="F373" i="107"/>
  <c r="C373" i="107"/>
  <c r="G372" i="107"/>
  <c r="F372" i="107"/>
  <c r="C372" i="107"/>
  <c r="G371" i="107"/>
  <c r="F371" i="107"/>
  <c r="C371" i="107"/>
  <c r="G370" i="107"/>
  <c r="F370" i="107"/>
  <c r="C370" i="107"/>
  <c r="G369" i="107"/>
  <c r="F369" i="107"/>
  <c r="C369" i="107"/>
  <c r="G368" i="107"/>
  <c r="F368" i="107"/>
  <c r="C368" i="107"/>
  <c r="G367" i="107"/>
  <c r="F367" i="107"/>
  <c r="C367" i="107"/>
  <c r="G366" i="107"/>
  <c r="F366" i="107"/>
  <c r="C366" i="107"/>
  <c r="G365" i="107"/>
  <c r="F365" i="107"/>
  <c r="C365" i="107"/>
  <c r="G364" i="107"/>
  <c r="F364" i="107"/>
  <c r="C364" i="107"/>
  <c r="G360" i="107"/>
  <c r="F360" i="107"/>
  <c r="C360" i="107"/>
  <c r="G359" i="107"/>
  <c r="F359" i="107"/>
  <c r="C359" i="107"/>
  <c r="G358" i="107"/>
  <c r="F358" i="107"/>
  <c r="C358" i="107"/>
  <c r="G357" i="107"/>
  <c r="F357" i="107"/>
  <c r="C357" i="107"/>
  <c r="G356" i="107"/>
  <c r="F356" i="107"/>
  <c r="C356" i="107"/>
  <c r="G355" i="107"/>
  <c r="F355" i="107"/>
  <c r="C355" i="107"/>
  <c r="G354" i="107"/>
  <c r="F354" i="107"/>
  <c r="C354" i="107"/>
  <c r="G353" i="107"/>
  <c r="F353" i="107"/>
  <c r="C353" i="107"/>
  <c r="G352" i="107"/>
  <c r="F352" i="107"/>
  <c r="C352" i="107"/>
  <c r="G351" i="107"/>
  <c r="F351" i="107"/>
  <c r="C351" i="107"/>
  <c r="G350" i="107"/>
  <c r="F350" i="107"/>
  <c r="C350" i="107"/>
  <c r="G349" i="107"/>
  <c r="F349" i="107"/>
  <c r="C349" i="107"/>
  <c r="G348" i="107"/>
  <c r="F348" i="107"/>
  <c r="C348" i="107"/>
  <c r="G347" i="107"/>
  <c r="F347" i="107"/>
  <c r="C347" i="107"/>
  <c r="G346" i="107"/>
  <c r="F346" i="107"/>
  <c r="C346" i="107"/>
  <c r="G345" i="107"/>
  <c r="F345" i="107"/>
  <c r="C345" i="107"/>
  <c r="G344" i="107"/>
  <c r="F344" i="107"/>
  <c r="C344" i="107"/>
  <c r="G343" i="107"/>
  <c r="F343" i="107"/>
  <c r="C343" i="107"/>
  <c r="G342" i="107"/>
  <c r="F342" i="107"/>
  <c r="C342" i="107"/>
  <c r="G341" i="107"/>
  <c r="F341" i="107"/>
  <c r="C341" i="107"/>
  <c r="G339" i="107"/>
  <c r="F339" i="107"/>
  <c r="C339" i="107"/>
  <c r="G338" i="107"/>
  <c r="F338" i="107"/>
  <c r="C338" i="107"/>
  <c r="G337" i="107"/>
  <c r="F337" i="107"/>
  <c r="C337" i="107"/>
  <c r="G336" i="107"/>
  <c r="F336" i="107"/>
  <c r="C336" i="107"/>
  <c r="G335" i="107"/>
  <c r="F335" i="107"/>
  <c r="C335" i="107"/>
  <c r="G334" i="107"/>
  <c r="F334" i="107"/>
  <c r="C334" i="107"/>
  <c r="G333" i="107"/>
  <c r="F333" i="107"/>
  <c r="C333" i="107"/>
  <c r="G332" i="107"/>
  <c r="F332" i="107"/>
  <c r="C332" i="107"/>
  <c r="G331" i="107"/>
  <c r="F331" i="107"/>
  <c r="C331" i="107"/>
  <c r="G330" i="107"/>
  <c r="F330" i="107"/>
  <c r="C330" i="107"/>
  <c r="G329" i="107"/>
  <c r="F329" i="107"/>
  <c r="C329" i="107"/>
  <c r="G328" i="107"/>
  <c r="F328" i="107"/>
  <c r="C328" i="107"/>
  <c r="G327" i="107"/>
  <c r="F327" i="107"/>
  <c r="C327" i="107"/>
  <c r="G326" i="107"/>
  <c r="F326" i="107"/>
  <c r="C326" i="107"/>
  <c r="G325" i="107"/>
  <c r="F325" i="107"/>
  <c r="C325" i="107"/>
  <c r="G324" i="107"/>
  <c r="F324" i="107"/>
  <c r="C324" i="107"/>
  <c r="G323" i="107"/>
  <c r="F323" i="107"/>
  <c r="C323" i="107"/>
  <c r="G322" i="107"/>
  <c r="F322" i="107"/>
  <c r="C322" i="107"/>
  <c r="G321" i="107"/>
  <c r="F321" i="107"/>
  <c r="C321" i="107"/>
  <c r="G320" i="107"/>
  <c r="F320" i="107"/>
  <c r="C320" i="107"/>
  <c r="G318" i="107"/>
  <c r="F318" i="107"/>
  <c r="C318" i="107"/>
  <c r="G317" i="107"/>
  <c r="F317" i="107"/>
  <c r="C317" i="107"/>
  <c r="G316" i="107"/>
  <c r="F316" i="107"/>
  <c r="C316" i="107"/>
  <c r="G315" i="107"/>
  <c r="F315" i="107"/>
  <c r="C315" i="107"/>
  <c r="G314" i="107"/>
  <c r="F314" i="107"/>
  <c r="C314" i="107"/>
  <c r="G313" i="107"/>
  <c r="F313" i="107"/>
  <c r="C313" i="107"/>
  <c r="G312" i="107"/>
  <c r="F312" i="107"/>
  <c r="C312" i="107"/>
  <c r="G311" i="107"/>
  <c r="F311" i="107"/>
  <c r="C311" i="107"/>
  <c r="G310" i="107"/>
  <c r="F310" i="107"/>
  <c r="C310" i="107"/>
  <c r="G309" i="107"/>
  <c r="F309" i="107"/>
  <c r="C309" i="107"/>
  <c r="G308" i="107"/>
  <c r="F308" i="107"/>
  <c r="C308" i="107"/>
  <c r="G307" i="107"/>
  <c r="F307" i="107"/>
  <c r="C307" i="107"/>
  <c r="G306" i="107"/>
  <c r="F306" i="107"/>
  <c r="C306" i="107"/>
  <c r="G305" i="107"/>
  <c r="F305" i="107"/>
  <c r="C305" i="107"/>
  <c r="G304" i="107"/>
  <c r="F304" i="107"/>
  <c r="C304" i="107"/>
  <c r="G303" i="107"/>
  <c r="F303" i="107"/>
  <c r="C303" i="107"/>
  <c r="G302" i="107"/>
  <c r="F302" i="107"/>
  <c r="C302" i="107"/>
  <c r="G301" i="107"/>
  <c r="F301" i="107"/>
  <c r="C301" i="107"/>
  <c r="G300" i="107"/>
  <c r="F300" i="107"/>
  <c r="C300" i="107"/>
  <c r="G299" i="107"/>
  <c r="F299" i="107"/>
  <c r="C299" i="107"/>
  <c r="G297" i="107"/>
  <c r="H297" i="107" s="1"/>
  <c r="G296" i="107"/>
  <c r="H296" i="107" s="1"/>
  <c r="G295" i="107"/>
  <c r="H295" i="107" s="1"/>
  <c r="G294" i="107"/>
  <c r="H294" i="107" s="1"/>
  <c r="G293" i="107"/>
  <c r="H293" i="107" s="1"/>
  <c r="G292" i="107"/>
  <c r="H292" i="107" s="1"/>
  <c r="G291" i="107"/>
  <c r="H291" i="107" s="1"/>
  <c r="G290" i="107"/>
  <c r="H290" i="107" s="1"/>
  <c r="G289" i="107"/>
  <c r="H289" i="107" s="1"/>
  <c r="G288" i="107"/>
  <c r="H288" i="107" s="1"/>
  <c r="G153" i="107"/>
  <c r="F153" i="107"/>
  <c r="C153" i="107"/>
  <c r="G152" i="107"/>
  <c r="F152" i="107"/>
  <c r="C152" i="107"/>
  <c r="G151" i="107"/>
  <c r="F151" i="107"/>
  <c r="C151" i="107"/>
  <c r="G150" i="107"/>
  <c r="F150" i="107"/>
  <c r="C150" i="107"/>
  <c r="G149" i="107"/>
  <c r="F149" i="107"/>
  <c r="C149" i="107"/>
  <c r="G148" i="107"/>
  <c r="F148" i="107"/>
  <c r="C148" i="107"/>
  <c r="G147" i="107"/>
  <c r="F147" i="107"/>
  <c r="C147" i="107"/>
  <c r="G146" i="107"/>
  <c r="F146" i="107"/>
  <c r="C146" i="107"/>
  <c r="G145" i="107"/>
  <c r="F145" i="107"/>
  <c r="C145" i="107"/>
  <c r="G144" i="107"/>
  <c r="F144" i="107"/>
  <c r="C144" i="107"/>
  <c r="G143" i="107"/>
  <c r="F143" i="107"/>
  <c r="C143" i="107"/>
  <c r="G142" i="107"/>
  <c r="F142" i="107"/>
  <c r="C142" i="107"/>
  <c r="G141" i="107"/>
  <c r="F141" i="107"/>
  <c r="C141" i="107"/>
  <c r="G140" i="107"/>
  <c r="F140" i="107"/>
  <c r="C140" i="107"/>
  <c r="G139" i="107"/>
  <c r="F139" i="107"/>
  <c r="C139" i="107"/>
  <c r="G138" i="107"/>
  <c r="F138" i="107"/>
  <c r="C138" i="107"/>
  <c r="G137" i="107"/>
  <c r="F137" i="107"/>
  <c r="C137" i="107"/>
  <c r="G136" i="107"/>
  <c r="F136" i="107"/>
  <c r="C136" i="107"/>
  <c r="G135" i="107"/>
  <c r="F135" i="107"/>
  <c r="C135" i="107"/>
  <c r="G134" i="107"/>
  <c r="F134" i="107"/>
  <c r="C134" i="107"/>
  <c r="G132" i="107"/>
  <c r="F132" i="107"/>
  <c r="C132" i="107"/>
  <c r="G131" i="107"/>
  <c r="F131" i="107"/>
  <c r="C131" i="107"/>
  <c r="G130" i="107"/>
  <c r="F130" i="107"/>
  <c r="C130" i="107"/>
  <c r="G129" i="107"/>
  <c r="F129" i="107"/>
  <c r="C129" i="107"/>
  <c r="G128" i="107"/>
  <c r="F128" i="107"/>
  <c r="C128" i="107"/>
  <c r="G127" i="107"/>
  <c r="F127" i="107"/>
  <c r="C127" i="107"/>
  <c r="G126" i="107"/>
  <c r="F126" i="107"/>
  <c r="C126" i="107"/>
  <c r="G125" i="107"/>
  <c r="F125" i="107"/>
  <c r="C125" i="107"/>
  <c r="G124" i="107"/>
  <c r="F124" i="107"/>
  <c r="C124" i="107"/>
  <c r="G123" i="107"/>
  <c r="F123" i="107"/>
  <c r="C123" i="107"/>
  <c r="G122" i="107"/>
  <c r="F122" i="107"/>
  <c r="C122" i="107"/>
  <c r="G121" i="107"/>
  <c r="F121" i="107"/>
  <c r="C121" i="107"/>
  <c r="G120" i="107"/>
  <c r="F120" i="107"/>
  <c r="C120" i="107"/>
  <c r="G119" i="107"/>
  <c r="F119" i="107"/>
  <c r="C119" i="107"/>
  <c r="G118" i="107"/>
  <c r="F118" i="107"/>
  <c r="C118" i="107"/>
  <c r="G117" i="107"/>
  <c r="F117" i="107"/>
  <c r="C117" i="107"/>
  <c r="G116" i="107"/>
  <c r="F116" i="107"/>
  <c r="C116" i="107"/>
  <c r="G115" i="107"/>
  <c r="F115" i="107"/>
  <c r="C115" i="107"/>
  <c r="G114" i="107"/>
  <c r="F114" i="107"/>
  <c r="C114" i="107"/>
  <c r="G113" i="107"/>
  <c r="F113" i="107"/>
  <c r="C113" i="107"/>
  <c r="G109" i="107"/>
  <c r="F109" i="107"/>
  <c r="C109" i="107"/>
  <c r="G108" i="107"/>
  <c r="F108" i="107"/>
  <c r="C108" i="107"/>
  <c r="G107" i="107"/>
  <c r="F107" i="107"/>
  <c r="C107" i="107"/>
  <c r="G106" i="107"/>
  <c r="F106" i="107"/>
  <c r="C106" i="107"/>
  <c r="G105" i="107"/>
  <c r="F105" i="107"/>
  <c r="C105" i="107"/>
  <c r="G104" i="107"/>
  <c r="F104" i="107"/>
  <c r="C104" i="107"/>
  <c r="G103" i="107"/>
  <c r="F103" i="107"/>
  <c r="C103" i="107"/>
  <c r="G102" i="107"/>
  <c r="F102" i="107"/>
  <c r="C102" i="107"/>
  <c r="G101" i="107"/>
  <c r="F101" i="107"/>
  <c r="C101" i="107"/>
  <c r="G100" i="107"/>
  <c r="F100" i="107"/>
  <c r="C100" i="107"/>
  <c r="G99" i="107"/>
  <c r="F99" i="107"/>
  <c r="C99" i="107"/>
  <c r="G98" i="107"/>
  <c r="F98" i="107"/>
  <c r="C98" i="107"/>
  <c r="G97" i="107"/>
  <c r="F97" i="107"/>
  <c r="C97" i="107"/>
  <c r="G96" i="107"/>
  <c r="F96" i="107"/>
  <c r="C96" i="107"/>
  <c r="G95" i="107"/>
  <c r="F95" i="107"/>
  <c r="C95" i="107"/>
  <c r="G94" i="107"/>
  <c r="F94" i="107"/>
  <c r="C94" i="107"/>
  <c r="G93" i="107"/>
  <c r="F93" i="107"/>
  <c r="C93" i="107"/>
  <c r="G92" i="107"/>
  <c r="F92" i="107"/>
  <c r="C92" i="107"/>
  <c r="G91" i="107"/>
  <c r="F91" i="107"/>
  <c r="C91" i="107"/>
  <c r="G90" i="107"/>
  <c r="F90" i="107"/>
  <c r="C90" i="107"/>
  <c r="G88" i="107"/>
  <c r="F88" i="107"/>
  <c r="C88" i="107"/>
  <c r="G87" i="107"/>
  <c r="F87" i="107"/>
  <c r="G86" i="107"/>
  <c r="F86" i="107"/>
  <c r="C86" i="107"/>
  <c r="G85" i="107"/>
  <c r="F85" i="107"/>
  <c r="C85" i="107"/>
  <c r="G84" i="107"/>
  <c r="F84" i="107"/>
  <c r="C84" i="107"/>
  <c r="G83" i="107"/>
  <c r="F83" i="107"/>
  <c r="C83" i="107"/>
  <c r="G82" i="107"/>
  <c r="F82" i="107"/>
  <c r="C82" i="107"/>
  <c r="G81" i="107"/>
  <c r="F81" i="107"/>
  <c r="C81" i="107"/>
  <c r="G80" i="107"/>
  <c r="F80" i="107"/>
  <c r="G79" i="107"/>
  <c r="F79" i="107"/>
  <c r="C79" i="107"/>
  <c r="G78" i="107"/>
  <c r="F78" i="107"/>
  <c r="C78" i="107"/>
  <c r="G77" i="107"/>
  <c r="F77" i="107"/>
  <c r="C77" i="107"/>
  <c r="G76" i="107"/>
  <c r="F76" i="107"/>
  <c r="C76" i="107"/>
  <c r="G75" i="107"/>
  <c r="F75" i="107"/>
  <c r="C75" i="107"/>
  <c r="G74" i="107"/>
  <c r="F74" i="107"/>
  <c r="C74" i="107"/>
  <c r="G73" i="107"/>
  <c r="F73" i="107"/>
  <c r="C73" i="107"/>
  <c r="G72" i="107"/>
  <c r="F72" i="107"/>
  <c r="C72" i="107"/>
  <c r="G71" i="107"/>
  <c r="F71" i="107"/>
  <c r="C71" i="107"/>
  <c r="G70" i="107"/>
  <c r="F70" i="107"/>
  <c r="C70" i="107"/>
  <c r="G69" i="107"/>
  <c r="F69" i="107"/>
  <c r="C69" i="107"/>
  <c r="G67" i="107"/>
  <c r="F67" i="107"/>
  <c r="C67" i="107"/>
  <c r="G66" i="107"/>
  <c r="F66" i="107"/>
  <c r="C66" i="107"/>
  <c r="G65" i="107"/>
  <c r="F65" i="107"/>
  <c r="C65" i="107"/>
  <c r="G64" i="107"/>
  <c r="F64" i="107"/>
  <c r="C64" i="107"/>
  <c r="G63" i="107"/>
  <c r="F63" i="107"/>
  <c r="C63" i="107"/>
  <c r="G62" i="107"/>
  <c r="F62" i="107"/>
  <c r="C62" i="107"/>
  <c r="G61" i="107"/>
  <c r="F61" i="107"/>
  <c r="C61" i="107"/>
  <c r="G60" i="107"/>
  <c r="F60" i="107"/>
  <c r="C60" i="107"/>
  <c r="G59" i="107"/>
  <c r="F59" i="107"/>
  <c r="C59" i="107"/>
  <c r="G58" i="107"/>
  <c r="F58" i="107"/>
  <c r="C58" i="107"/>
  <c r="G57" i="107"/>
  <c r="F57" i="107"/>
  <c r="C57" i="107"/>
  <c r="G56" i="107"/>
  <c r="F56" i="107"/>
  <c r="C56" i="107"/>
  <c r="G55" i="107"/>
  <c r="F55" i="107"/>
  <c r="C55" i="107"/>
  <c r="G54" i="107"/>
  <c r="F54" i="107"/>
  <c r="C54" i="107"/>
  <c r="G53" i="107"/>
  <c r="F53" i="107"/>
  <c r="C53" i="107"/>
  <c r="G52" i="107"/>
  <c r="F52" i="107"/>
  <c r="C52" i="107"/>
  <c r="G51" i="107"/>
  <c r="F51" i="107"/>
  <c r="C51" i="107"/>
  <c r="G50" i="107"/>
  <c r="F50" i="107"/>
  <c r="C50" i="107"/>
  <c r="G49" i="107"/>
  <c r="F49" i="107"/>
  <c r="C49" i="107"/>
  <c r="G48" i="107"/>
  <c r="F48" i="107"/>
  <c r="C48" i="107"/>
  <c r="G46" i="107"/>
  <c r="H46" i="107" s="1"/>
  <c r="G45" i="107"/>
  <c r="H45" i="107" s="1"/>
  <c r="G44" i="107"/>
  <c r="H44" i="107" s="1"/>
  <c r="G43" i="107"/>
  <c r="H43" i="107" s="1"/>
  <c r="G42" i="107"/>
  <c r="H42" i="107" s="1"/>
  <c r="G41" i="107"/>
  <c r="H41" i="107" s="1"/>
  <c r="G40" i="107"/>
  <c r="H40" i="107" s="1"/>
  <c r="G39" i="107"/>
  <c r="H39" i="107" s="1"/>
  <c r="G38" i="107"/>
  <c r="H38" i="107" s="1"/>
  <c r="G37" i="107"/>
  <c r="H37" i="107" s="1"/>
  <c r="G404" i="105"/>
  <c r="F404" i="105"/>
  <c r="C404" i="105"/>
  <c r="G403" i="105"/>
  <c r="F403" i="105"/>
  <c r="C403" i="105"/>
  <c r="G402" i="105"/>
  <c r="F402" i="105"/>
  <c r="C402" i="105"/>
  <c r="G401" i="105"/>
  <c r="F401" i="105"/>
  <c r="C401" i="105"/>
  <c r="G400" i="105"/>
  <c r="F400" i="105"/>
  <c r="C400" i="105"/>
  <c r="G399" i="105"/>
  <c r="F399" i="105"/>
  <c r="C399" i="105"/>
  <c r="G398" i="105"/>
  <c r="F398" i="105"/>
  <c r="C398" i="105"/>
  <c r="G397" i="105"/>
  <c r="F397" i="105"/>
  <c r="C397" i="105"/>
  <c r="G396" i="105"/>
  <c r="F396" i="105"/>
  <c r="C396" i="105"/>
  <c r="G395" i="105"/>
  <c r="F395" i="105"/>
  <c r="C395" i="105"/>
  <c r="G394" i="105"/>
  <c r="F394" i="105"/>
  <c r="C394" i="105"/>
  <c r="G393" i="105"/>
  <c r="F393" i="105"/>
  <c r="C393" i="105"/>
  <c r="G392" i="105"/>
  <c r="F392" i="105"/>
  <c r="C392" i="105"/>
  <c r="G391" i="105"/>
  <c r="F391" i="105"/>
  <c r="C391" i="105"/>
  <c r="G390" i="105"/>
  <c r="F390" i="105"/>
  <c r="C390" i="105"/>
  <c r="G389" i="105"/>
  <c r="F389" i="105"/>
  <c r="C389" i="105"/>
  <c r="G388" i="105"/>
  <c r="F388" i="105"/>
  <c r="C388" i="105"/>
  <c r="G387" i="105"/>
  <c r="F387" i="105"/>
  <c r="C387" i="105"/>
  <c r="G386" i="105"/>
  <c r="F386" i="105"/>
  <c r="C386" i="105"/>
  <c r="G385" i="105"/>
  <c r="F385" i="105"/>
  <c r="C385" i="105"/>
  <c r="G383" i="105"/>
  <c r="F383" i="105"/>
  <c r="C383" i="105"/>
  <c r="G382" i="105"/>
  <c r="F382" i="105"/>
  <c r="C382" i="105"/>
  <c r="G381" i="105"/>
  <c r="F381" i="105"/>
  <c r="C381" i="105"/>
  <c r="G380" i="105"/>
  <c r="F380" i="105"/>
  <c r="C380" i="105"/>
  <c r="G379" i="105"/>
  <c r="F379" i="105"/>
  <c r="C379" i="105"/>
  <c r="G378" i="105"/>
  <c r="F378" i="105"/>
  <c r="C378" i="105"/>
  <c r="G377" i="105"/>
  <c r="F377" i="105"/>
  <c r="C377" i="105"/>
  <c r="G376" i="105"/>
  <c r="F376" i="105"/>
  <c r="C376" i="105"/>
  <c r="G375" i="105"/>
  <c r="F375" i="105"/>
  <c r="C375" i="105"/>
  <c r="G374" i="105"/>
  <c r="F374" i="105"/>
  <c r="C374" i="105"/>
  <c r="G373" i="105"/>
  <c r="F373" i="105"/>
  <c r="C373" i="105"/>
  <c r="G372" i="105"/>
  <c r="F372" i="105"/>
  <c r="C372" i="105"/>
  <c r="G371" i="105"/>
  <c r="F371" i="105"/>
  <c r="C371" i="105"/>
  <c r="G370" i="105"/>
  <c r="F370" i="105"/>
  <c r="C370" i="105"/>
  <c r="G369" i="105"/>
  <c r="F369" i="105"/>
  <c r="C369" i="105"/>
  <c r="G368" i="105"/>
  <c r="F368" i="105"/>
  <c r="C368" i="105"/>
  <c r="G367" i="105"/>
  <c r="F367" i="105"/>
  <c r="C367" i="105"/>
  <c r="G366" i="105"/>
  <c r="F366" i="105"/>
  <c r="C366" i="105"/>
  <c r="G365" i="105"/>
  <c r="F365" i="105"/>
  <c r="C365" i="105"/>
  <c r="G364" i="105"/>
  <c r="F364" i="105"/>
  <c r="C364" i="105"/>
  <c r="G360" i="105"/>
  <c r="F360" i="105"/>
  <c r="C360" i="105"/>
  <c r="G359" i="105"/>
  <c r="F359" i="105"/>
  <c r="C359" i="105"/>
  <c r="G358" i="105"/>
  <c r="F358" i="105"/>
  <c r="C358" i="105"/>
  <c r="G357" i="105"/>
  <c r="F357" i="105"/>
  <c r="C357" i="105"/>
  <c r="G356" i="105"/>
  <c r="F356" i="105"/>
  <c r="C356" i="105"/>
  <c r="G355" i="105"/>
  <c r="F355" i="105"/>
  <c r="C355" i="105"/>
  <c r="G354" i="105"/>
  <c r="F354" i="105"/>
  <c r="C354" i="105"/>
  <c r="G353" i="105"/>
  <c r="F353" i="105"/>
  <c r="C353" i="105"/>
  <c r="G352" i="105"/>
  <c r="F352" i="105"/>
  <c r="C352" i="105"/>
  <c r="G351" i="105"/>
  <c r="F351" i="105"/>
  <c r="C351" i="105"/>
  <c r="G350" i="105"/>
  <c r="F350" i="105"/>
  <c r="C350" i="105"/>
  <c r="G349" i="105"/>
  <c r="F349" i="105"/>
  <c r="C349" i="105"/>
  <c r="G348" i="105"/>
  <c r="F348" i="105"/>
  <c r="C348" i="105"/>
  <c r="G347" i="105"/>
  <c r="F347" i="105"/>
  <c r="C347" i="105"/>
  <c r="G346" i="105"/>
  <c r="F346" i="105"/>
  <c r="C346" i="105"/>
  <c r="G345" i="105"/>
  <c r="F345" i="105"/>
  <c r="C345" i="105"/>
  <c r="G344" i="105"/>
  <c r="F344" i="105"/>
  <c r="C344" i="105"/>
  <c r="G343" i="105"/>
  <c r="F343" i="105"/>
  <c r="C343" i="105"/>
  <c r="G342" i="105"/>
  <c r="F342" i="105"/>
  <c r="C342" i="105"/>
  <c r="G341" i="105"/>
  <c r="F341" i="105"/>
  <c r="C341" i="105"/>
  <c r="G339" i="105"/>
  <c r="F339" i="105"/>
  <c r="C339" i="105"/>
  <c r="G338" i="105"/>
  <c r="F338" i="105"/>
  <c r="C338" i="105"/>
  <c r="G337" i="105"/>
  <c r="F337" i="105"/>
  <c r="C337" i="105"/>
  <c r="G336" i="105"/>
  <c r="F336" i="105"/>
  <c r="C336" i="105"/>
  <c r="G335" i="105"/>
  <c r="F335" i="105"/>
  <c r="C335" i="105"/>
  <c r="G334" i="105"/>
  <c r="F334" i="105"/>
  <c r="C334" i="105"/>
  <c r="G333" i="105"/>
  <c r="F333" i="105"/>
  <c r="C333" i="105"/>
  <c r="G332" i="105"/>
  <c r="F332" i="105"/>
  <c r="C332" i="105"/>
  <c r="G331" i="105"/>
  <c r="F331" i="105"/>
  <c r="C331" i="105"/>
  <c r="G330" i="105"/>
  <c r="F330" i="105"/>
  <c r="C330" i="105"/>
  <c r="G329" i="105"/>
  <c r="F329" i="105"/>
  <c r="C329" i="105"/>
  <c r="G328" i="105"/>
  <c r="F328" i="105"/>
  <c r="C328" i="105"/>
  <c r="G327" i="105"/>
  <c r="F327" i="105"/>
  <c r="C327" i="105"/>
  <c r="G326" i="105"/>
  <c r="F326" i="105"/>
  <c r="C326" i="105"/>
  <c r="G325" i="105"/>
  <c r="F325" i="105"/>
  <c r="C325" i="105"/>
  <c r="G324" i="105"/>
  <c r="F324" i="105"/>
  <c r="C324" i="105"/>
  <c r="G323" i="105"/>
  <c r="F323" i="105"/>
  <c r="C323" i="105"/>
  <c r="G322" i="105"/>
  <c r="F322" i="105"/>
  <c r="C322" i="105"/>
  <c r="G321" i="105"/>
  <c r="F321" i="105"/>
  <c r="C321" i="105"/>
  <c r="G320" i="105"/>
  <c r="F320" i="105"/>
  <c r="C320" i="105"/>
  <c r="G318" i="105"/>
  <c r="F318" i="105"/>
  <c r="C318" i="105"/>
  <c r="G317" i="105"/>
  <c r="F317" i="105"/>
  <c r="C317" i="105"/>
  <c r="G316" i="105"/>
  <c r="F316" i="105"/>
  <c r="C316" i="105"/>
  <c r="G315" i="105"/>
  <c r="F315" i="105"/>
  <c r="C315" i="105"/>
  <c r="G314" i="105"/>
  <c r="F314" i="105"/>
  <c r="C314" i="105"/>
  <c r="G313" i="105"/>
  <c r="F313" i="105"/>
  <c r="C313" i="105"/>
  <c r="G312" i="105"/>
  <c r="F312" i="105"/>
  <c r="C312" i="105"/>
  <c r="G311" i="105"/>
  <c r="F311" i="105"/>
  <c r="C311" i="105"/>
  <c r="G310" i="105"/>
  <c r="F310" i="105"/>
  <c r="C310" i="105"/>
  <c r="G309" i="105"/>
  <c r="F309" i="105"/>
  <c r="C309" i="105"/>
  <c r="G308" i="105"/>
  <c r="F308" i="105"/>
  <c r="C308" i="105"/>
  <c r="G307" i="105"/>
  <c r="F307" i="105"/>
  <c r="C307" i="105"/>
  <c r="G306" i="105"/>
  <c r="F306" i="105"/>
  <c r="C306" i="105"/>
  <c r="G305" i="105"/>
  <c r="F305" i="105"/>
  <c r="C305" i="105"/>
  <c r="G304" i="105"/>
  <c r="F304" i="105"/>
  <c r="C304" i="105"/>
  <c r="G303" i="105"/>
  <c r="F303" i="105"/>
  <c r="C303" i="105"/>
  <c r="G302" i="105"/>
  <c r="F302" i="105"/>
  <c r="C302" i="105"/>
  <c r="G301" i="105"/>
  <c r="F301" i="105"/>
  <c r="C301" i="105"/>
  <c r="G300" i="105"/>
  <c r="F300" i="105"/>
  <c r="C300" i="105"/>
  <c r="G299" i="105"/>
  <c r="F299" i="105"/>
  <c r="C299" i="105"/>
  <c r="G297" i="105"/>
  <c r="H297" i="105" s="1"/>
  <c r="G296" i="105"/>
  <c r="H296" i="105" s="1"/>
  <c r="G295" i="105"/>
  <c r="H295" i="105" s="1"/>
  <c r="G294" i="105"/>
  <c r="H294" i="105" s="1"/>
  <c r="G293" i="105"/>
  <c r="H293" i="105" s="1"/>
  <c r="G292" i="105"/>
  <c r="H292" i="105" s="1"/>
  <c r="G291" i="105"/>
  <c r="H291" i="105" s="1"/>
  <c r="G290" i="105"/>
  <c r="H290" i="105" s="1"/>
  <c r="G289" i="105"/>
  <c r="H289" i="105" s="1"/>
  <c r="G288" i="105"/>
  <c r="H288" i="105" s="1"/>
  <c r="G153" i="105"/>
  <c r="F153" i="105"/>
  <c r="C153" i="105"/>
  <c r="G152" i="105"/>
  <c r="F152" i="105"/>
  <c r="C152" i="105"/>
  <c r="G151" i="105"/>
  <c r="F151" i="105"/>
  <c r="C151" i="105"/>
  <c r="G150" i="105"/>
  <c r="F150" i="105"/>
  <c r="C150" i="105"/>
  <c r="G149" i="105"/>
  <c r="F149" i="105"/>
  <c r="C149" i="105"/>
  <c r="G148" i="105"/>
  <c r="F148" i="105"/>
  <c r="C148" i="105"/>
  <c r="G147" i="105"/>
  <c r="F147" i="105"/>
  <c r="C147" i="105"/>
  <c r="G146" i="105"/>
  <c r="F146" i="105"/>
  <c r="C146" i="105"/>
  <c r="G145" i="105"/>
  <c r="F145" i="105"/>
  <c r="C145" i="105"/>
  <c r="G144" i="105"/>
  <c r="F144" i="105"/>
  <c r="C144" i="105"/>
  <c r="G143" i="105"/>
  <c r="F143" i="105"/>
  <c r="C143" i="105"/>
  <c r="G142" i="105"/>
  <c r="F142" i="105"/>
  <c r="C142" i="105"/>
  <c r="G141" i="105"/>
  <c r="F141" i="105"/>
  <c r="C141" i="105"/>
  <c r="G140" i="105"/>
  <c r="F140" i="105"/>
  <c r="C140" i="105"/>
  <c r="G139" i="105"/>
  <c r="F139" i="105"/>
  <c r="C139" i="105"/>
  <c r="G138" i="105"/>
  <c r="F138" i="105"/>
  <c r="C138" i="105"/>
  <c r="G137" i="105"/>
  <c r="F137" i="105"/>
  <c r="C137" i="105"/>
  <c r="G136" i="105"/>
  <c r="F136" i="105"/>
  <c r="C136" i="105"/>
  <c r="G135" i="105"/>
  <c r="F135" i="105"/>
  <c r="C135" i="105"/>
  <c r="G134" i="105"/>
  <c r="F134" i="105"/>
  <c r="C134" i="105"/>
  <c r="G132" i="105"/>
  <c r="F132" i="105"/>
  <c r="C132" i="105"/>
  <c r="G131" i="105"/>
  <c r="F131" i="105"/>
  <c r="C131" i="105"/>
  <c r="G130" i="105"/>
  <c r="F130" i="105"/>
  <c r="C130" i="105"/>
  <c r="G129" i="105"/>
  <c r="F129" i="105"/>
  <c r="C129" i="105"/>
  <c r="G128" i="105"/>
  <c r="F128" i="105"/>
  <c r="C128" i="105"/>
  <c r="G127" i="105"/>
  <c r="F127" i="105"/>
  <c r="C127" i="105"/>
  <c r="G126" i="105"/>
  <c r="F126" i="105"/>
  <c r="C126" i="105"/>
  <c r="G125" i="105"/>
  <c r="F125" i="105"/>
  <c r="C125" i="105"/>
  <c r="G124" i="105"/>
  <c r="F124" i="105"/>
  <c r="C124" i="105"/>
  <c r="G123" i="105"/>
  <c r="F123" i="105"/>
  <c r="C123" i="105"/>
  <c r="G122" i="105"/>
  <c r="F122" i="105"/>
  <c r="C122" i="105"/>
  <c r="G121" i="105"/>
  <c r="F121" i="105"/>
  <c r="C121" i="105"/>
  <c r="G120" i="105"/>
  <c r="F120" i="105"/>
  <c r="C120" i="105"/>
  <c r="G119" i="105"/>
  <c r="F119" i="105"/>
  <c r="C119" i="105"/>
  <c r="G118" i="105"/>
  <c r="F118" i="105"/>
  <c r="C118" i="105"/>
  <c r="G117" i="105"/>
  <c r="F117" i="105"/>
  <c r="C117" i="105"/>
  <c r="G116" i="105"/>
  <c r="F116" i="105"/>
  <c r="C116" i="105"/>
  <c r="G115" i="105"/>
  <c r="F115" i="105"/>
  <c r="C115" i="105"/>
  <c r="G114" i="105"/>
  <c r="F114" i="105"/>
  <c r="C114" i="105"/>
  <c r="G113" i="105"/>
  <c r="F113" i="105"/>
  <c r="C113" i="105"/>
  <c r="G109" i="105"/>
  <c r="F109" i="105"/>
  <c r="C109" i="105"/>
  <c r="G108" i="105"/>
  <c r="F108" i="105"/>
  <c r="C108" i="105"/>
  <c r="G107" i="105"/>
  <c r="F107" i="105"/>
  <c r="C107" i="105"/>
  <c r="G106" i="105"/>
  <c r="F106" i="105"/>
  <c r="C106" i="105"/>
  <c r="G105" i="105"/>
  <c r="F105" i="105"/>
  <c r="C105" i="105"/>
  <c r="G104" i="105"/>
  <c r="F104" i="105"/>
  <c r="C104" i="105"/>
  <c r="G103" i="105"/>
  <c r="F103" i="105"/>
  <c r="C103" i="105"/>
  <c r="G102" i="105"/>
  <c r="F102" i="105"/>
  <c r="C102" i="105"/>
  <c r="G101" i="105"/>
  <c r="F101" i="105"/>
  <c r="C101" i="105"/>
  <c r="G100" i="105"/>
  <c r="F100" i="105"/>
  <c r="C100" i="105"/>
  <c r="G99" i="105"/>
  <c r="F99" i="105"/>
  <c r="C99" i="105"/>
  <c r="G98" i="105"/>
  <c r="F98" i="105"/>
  <c r="C98" i="105"/>
  <c r="G97" i="105"/>
  <c r="F97" i="105"/>
  <c r="C97" i="105"/>
  <c r="G96" i="105"/>
  <c r="F96" i="105"/>
  <c r="C96" i="105"/>
  <c r="G95" i="105"/>
  <c r="F95" i="105"/>
  <c r="C95" i="105"/>
  <c r="G94" i="105"/>
  <c r="F94" i="105"/>
  <c r="C94" i="105"/>
  <c r="G93" i="105"/>
  <c r="F93" i="105"/>
  <c r="C93" i="105"/>
  <c r="G92" i="105"/>
  <c r="F92" i="105"/>
  <c r="C92" i="105"/>
  <c r="G91" i="105"/>
  <c r="F91" i="105"/>
  <c r="C91" i="105"/>
  <c r="G90" i="105"/>
  <c r="F90" i="105"/>
  <c r="C90" i="105"/>
  <c r="G88" i="105"/>
  <c r="F88" i="105"/>
  <c r="C88" i="105"/>
  <c r="G87" i="105"/>
  <c r="F87" i="105"/>
  <c r="G86" i="105"/>
  <c r="F86" i="105"/>
  <c r="C86" i="105"/>
  <c r="G85" i="105"/>
  <c r="F85" i="105"/>
  <c r="C85" i="105"/>
  <c r="G84" i="105"/>
  <c r="F84" i="105"/>
  <c r="C84" i="105"/>
  <c r="G83" i="105"/>
  <c r="F83" i="105"/>
  <c r="C83" i="105"/>
  <c r="G82" i="105"/>
  <c r="F82" i="105"/>
  <c r="C82" i="105"/>
  <c r="G81" i="105"/>
  <c r="F81" i="105"/>
  <c r="C81" i="105"/>
  <c r="G80" i="105"/>
  <c r="F80" i="105"/>
  <c r="C80" i="105"/>
  <c r="G79" i="105"/>
  <c r="F79" i="105"/>
  <c r="C79" i="105"/>
  <c r="G78" i="105"/>
  <c r="F78" i="105"/>
  <c r="C78" i="105"/>
  <c r="G77" i="105"/>
  <c r="F77" i="105"/>
  <c r="C77" i="105"/>
  <c r="G76" i="105"/>
  <c r="F76" i="105"/>
  <c r="C76" i="105"/>
  <c r="G75" i="105"/>
  <c r="F75" i="105"/>
  <c r="C75" i="105"/>
  <c r="G74" i="105"/>
  <c r="F74" i="105"/>
  <c r="C74" i="105"/>
  <c r="G73" i="105"/>
  <c r="F73" i="105"/>
  <c r="C73" i="105"/>
  <c r="G72" i="105"/>
  <c r="F72" i="105"/>
  <c r="C72" i="105"/>
  <c r="G71" i="105"/>
  <c r="F71" i="105"/>
  <c r="C71" i="105"/>
  <c r="G70" i="105"/>
  <c r="F70" i="105"/>
  <c r="C70" i="105"/>
  <c r="G69" i="105"/>
  <c r="F69" i="105"/>
  <c r="C69" i="105"/>
  <c r="G67" i="105"/>
  <c r="F67" i="105"/>
  <c r="C67" i="105"/>
  <c r="G66" i="105"/>
  <c r="F66" i="105"/>
  <c r="C66" i="105"/>
  <c r="G65" i="105"/>
  <c r="F65" i="105"/>
  <c r="C65" i="105"/>
  <c r="G64" i="105"/>
  <c r="F64" i="105"/>
  <c r="C64" i="105"/>
  <c r="G63" i="105"/>
  <c r="F63" i="105"/>
  <c r="C63" i="105"/>
  <c r="G62" i="105"/>
  <c r="F62" i="105"/>
  <c r="C62" i="105"/>
  <c r="G61" i="105"/>
  <c r="F61" i="105"/>
  <c r="C61" i="105"/>
  <c r="G60" i="105"/>
  <c r="F60" i="105"/>
  <c r="C60" i="105"/>
  <c r="G59" i="105"/>
  <c r="F59" i="105"/>
  <c r="C59" i="105"/>
  <c r="G58" i="105"/>
  <c r="F58" i="105"/>
  <c r="C58" i="105"/>
  <c r="G57" i="105"/>
  <c r="F57" i="105"/>
  <c r="C57" i="105"/>
  <c r="G56" i="105"/>
  <c r="F56" i="105"/>
  <c r="C56" i="105"/>
  <c r="G55" i="105"/>
  <c r="F55" i="105"/>
  <c r="C55" i="105"/>
  <c r="G54" i="105"/>
  <c r="F54" i="105"/>
  <c r="C54" i="105"/>
  <c r="G53" i="105"/>
  <c r="F53" i="105"/>
  <c r="C53" i="105"/>
  <c r="G52" i="105"/>
  <c r="F52" i="105"/>
  <c r="C52" i="105"/>
  <c r="G51" i="105"/>
  <c r="F51" i="105"/>
  <c r="C51" i="105"/>
  <c r="G50" i="105"/>
  <c r="F50" i="105"/>
  <c r="C50" i="105"/>
  <c r="G49" i="105"/>
  <c r="F49" i="105"/>
  <c r="C49" i="105"/>
  <c r="G48" i="105"/>
  <c r="F48" i="105"/>
  <c r="C48" i="105"/>
  <c r="G46" i="105"/>
  <c r="H46" i="105" s="1"/>
  <c r="G45" i="105"/>
  <c r="H45" i="105" s="1"/>
  <c r="G44" i="105"/>
  <c r="H44" i="105" s="1"/>
  <c r="G43" i="105"/>
  <c r="H43" i="105" s="1"/>
  <c r="G42" i="105"/>
  <c r="H42" i="105" s="1"/>
  <c r="G41" i="105"/>
  <c r="H41" i="105" s="1"/>
  <c r="G40" i="105"/>
  <c r="H40" i="105" s="1"/>
  <c r="G39" i="105"/>
  <c r="H39" i="105" s="1"/>
  <c r="G38" i="105"/>
  <c r="H38" i="105" s="1"/>
  <c r="G37" i="105"/>
  <c r="H37" i="105" s="1"/>
  <c r="G404" i="104"/>
  <c r="F404" i="104"/>
  <c r="C404" i="104"/>
  <c r="G403" i="104"/>
  <c r="F403" i="104"/>
  <c r="C403" i="104"/>
  <c r="G402" i="104"/>
  <c r="F402" i="104"/>
  <c r="C402" i="104"/>
  <c r="G401" i="104"/>
  <c r="F401" i="104"/>
  <c r="C401" i="104"/>
  <c r="G400" i="104"/>
  <c r="F400" i="104"/>
  <c r="C400" i="104"/>
  <c r="G399" i="104"/>
  <c r="F399" i="104"/>
  <c r="C399" i="104"/>
  <c r="G398" i="104"/>
  <c r="F398" i="104"/>
  <c r="C398" i="104"/>
  <c r="G397" i="104"/>
  <c r="F397" i="104"/>
  <c r="C397" i="104"/>
  <c r="G396" i="104"/>
  <c r="F396" i="104"/>
  <c r="C396" i="104"/>
  <c r="G395" i="104"/>
  <c r="F395" i="104"/>
  <c r="C395" i="104"/>
  <c r="G394" i="104"/>
  <c r="F394" i="104"/>
  <c r="C394" i="104"/>
  <c r="G393" i="104"/>
  <c r="F393" i="104"/>
  <c r="C393" i="104"/>
  <c r="G392" i="104"/>
  <c r="F392" i="104"/>
  <c r="C392" i="104"/>
  <c r="G391" i="104"/>
  <c r="F391" i="104"/>
  <c r="C391" i="104"/>
  <c r="G390" i="104"/>
  <c r="F390" i="104"/>
  <c r="C390" i="104"/>
  <c r="G389" i="104"/>
  <c r="F389" i="104"/>
  <c r="C389" i="104"/>
  <c r="G388" i="104"/>
  <c r="F388" i="104"/>
  <c r="C388" i="104"/>
  <c r="G387" i="104"/>
  <c r="F387" i="104"/>
  <c r="C387" i="104"/>
  <c r="G386" i="104"/>
  <c r="F386" i="104"/>
  <c r="C386" i="104"/>
  <c r="G385" i="104"/>
  <c r="F385" i="104"/>
  <c r="C385" i="104"/>
  <c r="G383" i="104"/>
  <c r="F383" i="104"/>
  <c r="C383" i="104"/>
  <c r="G382" i="104"/>
  <c r="F382" i="104"/>
  <c r="C382" i="104"/>
  <c r="G381" i="104"/>
  <c r="F381" i="104"/>
  <c r="C381" i="104"/>
  <c r="G380" i="104"/>
  <c r="F380" i="104"/>
  <c r="C380" i="104"/>
  <c r="G379" i="104"/>
  <c r="F379" i="104"/>
  <c r="C379" i="104"/>
  <c r="G378" i="104"/>
  <c r="F378" i="104"/>
  <c r="C378" i="104"/>
  <c r="G377" i="104"/>
  <c r="F377" i="104"/>
  <c r="C377" i="104"/>
  <c r="G376" i="104"/>
  <c r="F376" i="104"/>
  <c r="C376" i="104"/>
  <c r="G375" i="104"/>
  <c r="F375" i="104"/>
  <c r="C375" i="104"/>
  <c r="G374" i="104"/>
  <c r="F374" i="104"/>
  <c r="C374" i="104"/>
  <c r="G373" i="104"/>
  <c r="F373" i="104"/>
  <c r="C373" i="104"/>
  <c r="G372" i="104"/>
  <c r="F372" i="104"/>
  <c r="C372" i="104"/>
  <c r="G371" i="104"/>
  <c r="F371" i="104"/>
  <c r="C371" i="104"/>
  <c r="G370" i="104"/>
  <c r="F370" i="104"/>
  <c r="C370" i="104"/>
  <c r="G369" i="104"/>
  <c r="F369" i="104"/>
  <c r="C369" i="104"/>
  <c r="G368" i="104"/>
  <c r="F368" i="104"/>
  <c r="C368" i="104"/>
  <c r="G367" i="104"/>
  <c r="F367" i="104"/>
  <c r="C367" i="104"/>
  <c r="G366" i="104"/>
  <c r="F366" i="104"/>
  <c r="C366" i="104"/>
  <c r="G365" i="104"/>
  <c r="F365" i="104"/>
  <c r="C365" i="104"/>
  <c r="G364" i="104"/>
  <c r="F364" i="104"/>
  <c r="C364" i="104"/>
  <c r="G360" i="104"/>
  <c r="F360" i="104"/>
  <c r="C360" i="104"/>
  <c r="G359" i="104"/>
  <c r="F359" i="104"/>
  <c r="C359" i="104"/>
  <c r="G358" i="104"/>
  <c r="F358" i="104"/>
  <c r="C358" i="104"/>
  <c r="G357" i="104"/>
  <c r="F357" i="104"/>
  <c r="C357" i="104"/>
  <c r="G356" i="104"/>
  <c r="F356" i="104"/>
  <c r="C356" i="104"/>
  <c r="G355" i="104"/>
  <c r="F355" i="104"/>
  <c r="C355" i="104"/>
  <c r="G354" i="104"/>
  <c r="F354" i="104"/>
  <c r="C354" i="104"/>
  <c r="G353" i="104"/>
  <c r="F353" i="104"/>
  <c r="C353" i="104"/>
  <c r="G352" i="104"/>
  <c r="F352" i="104"/>
  <c r="C352" i="104"/>
  <c r="G351" i="104"/>
  <c r="F351" i="104"/>
  <c r="C351" i="104"/>
  <c r="G350" i="104"/>
  <c r="F350" i="104"/>
  <c r="H350" i="104" s="1"/>
  <c r="C350" i="104"/>
  <c r="G349" i="104"/>
  <c r="F349" i="104"/>
  <c r="C349" i="104"/>
  <c r="G348" i="104"/>
  <c r="F348" i="104"/>
  <c r="C348" i="104"/>
  <c r="G347" i="104"/>
  <c r="F347" i="104"/>
  <c r="C347" i="104"/>
  <c r="G346" i="104"/>
  <c r="F346" i="104"/>
  <c r="H346" i="104" s="1"/>
  <c r="C346" i="104"/>
  <c r="G345" i="104"/>
  <c r="F345" i="104"/>
  <c r="C345" i="104"/>
  <c r="G344" i="104"/>
  <c r="F344" i="104"/>
  <c r="C344" i="104"/>
  <c r="G343" i="104"/>
  <c r="F343" i="104"/>
  <c r="C343" i="104"/>
  <c r="G342" i="104"/>
  <c r="F342" i="104"/>
  <c r="H342" i="104" s="1"/>
  <c r="C342" i="104"/>
  <c r="G341" i="104"/>
  <c r="F341" i="104"/>
  <c r="C341" i="104"/>
  <c r="G339" i="104"/>
  <c r="F339" i="104"/>
  <c r="C339" i="104"/>
  <c r="G338" i="104"/>
  <c r="F338" i="104"/>
  <c r="C338" i="104"/>
  <c r="G337" i="104"/>
  <c r="F337" i="104"/>
  <c r="C337" i="104"/>
  <c r="G336" i="104"/>
  <c r="F336" i="104"/>
  <c r="C336" i="104"/>
  <c r="G335" i="104"/>
  <c r="F335" i="104"/>
  <c r="C335" i="104"/>
  <c r="G334" i="104"/>
  <c r="F334" i="104"/>
  <c r="C334" i="104"/>
  <c r="G333" i="104"/>
  <c r="F333" i="104"/>
  <c r="C333" i="104"/>
  <c r="G332" i="104"/>
  <c r="F332" i="104"/>
  <c r="C332" i="104"/>
  <c r="G331" i="104"/>
  <c r="F331" i="104"/>
  <c r="C331" i="104"/>
  <c r="G330" i="104"/>
  <c r="F330" i="104"/>
  <c r="C330" i="104"/>
  <c r="G329" i="104"/>
  <c r="F329" i="104"/>
  <c r="H329" i="104" s="1"/>
  <c r="C329" i="104"/>
  <c r="G328" i="104"/>
  <c r="F328" i="104"/>
  <c r="C328" i="104"/>
  <c r="G327" i="104"/>
  <c r="F327" i="104"/>
  <c r="C327" i="104"/>
  <c r="G326" i="104"/>
  <c r="F326" i="104"/>
  <c r="C326" i="104"/>
  <c r="G325" i="104"/>
  <c r="F325" i="104"/>
  <c r="H325" i="104" s="1"/>
  <c r="C325" i="104"/>
  <c r="G324" i="104"/>
  <c r="F324" i="104"/>
  <c r="C324" i="104"/>
  <c r="G323" i="104"/>
  <c r="F323" i="104"/>
  <c r="C323" i="104"/>
  <c r="G322" i="104"/>
  <c r="F322" i="104"/>
  <c r="C322" i="104"/>
  <c r="G321" i="104"/>
  <c r="F321" i="104"/>
  <c r="H321" i="104" s="1"/>
  <c r="C321" i="104"/>
  <c r="G320" i="104"/>
  <c r="F320" i="104"/>
  <c r="C320" i="104"/>
  <c r="G318" i="104"/>
  <c r="F318" i="104"/>
  <c r="C318" i="104"/>
  <c r="G317" i="104"/>
  <c r="F317" i="104"/>
  <c r="C317" i="104"/>
  <c r="G316" i="104"/>
  <c r="F316" i="104"/>
  <c r="C316" i="104"/>
  <c r="G315" i="104"/>
  <c r="F315" i="104"/>
  <c r="C315" i="104"/>
  <c r="G314" i="104"/>
  <c r="F314" i="104"/>
  <c r="C314" i="104"/>
  <c r="G313" i="104"/>
  <c r="F313" i="104"/>
  <c r="C313" i="104"/>
  <c r="G312" i="104"/>
  <c r="F312" i="104"/>
  <c r="C312" i="104"/>
  <c r="G311" i="104"/>
  <c r="F311" i="104"/>
  <c r="C311" i="104"/>
  <c r="G310" i="104"/>
  <c r="F310" i="104"/>
  <c r="C310" i="104"/>
  <c r="G309" i="104"/>
  <c r="F309" i="104"/>
  <c r="H309" i="104" s="1"/>
  <c r="C309" i="104"/>
  <c r="G308" i="104"/>
  <c r="F308" i="104"/>
  <c r="H308" i="104" s="1"/>
  <c r="C308" i="104"/>
  <c r="G307" i="104"/>
  <c r="F307" i="104"/>
  <c r="C307" i="104"/>
  <c r="G306" i="104"/>
  <c r="F306" i="104"/>
  <c r="C306" i="104"/>
  <c r="G305" i="104"/>
  <c r="F305" i="104"/>
  <c r="C305" i="104"/>
  <c r="G304" i="104"/>
  <c r="F304" i="104"/>
  <c r="H304" i="104" s="1"/>
  <c r="C304" i="104"/>
  <c r="G303" i="104"/>
  <c r="F303" i="104"/>
  <c r="C303" i="104"/>
  <c r="G302" i="104"/>
  <c r="F302" i="104"/>
  <c r="C302" i="104"/>
  <c r="G301" i="104"/>
  <c r="F301" i="104"/>
  <c r="C301" i="104"/>
  <c r="G300" i="104"/>
  <c r="F300" i="104"/>
  <c r="H300" i="104" s="1"/>
  <c r="C300" i="104"/>
  <c r="G299" i="104"/>
  <c r="F299" i="104"/>
  <c r="H299" i="104" s="1"/>
  <c r="C299" i="104"/>
  <c r="G297" i="104"/>
  <c r="H297" i="104" s="1"/>
  <c r="G296" i="104"/>
  <c r="H296" i="104" s="1"/>
  <c r="G295" i="104"/>
  <c r="H295" i="104" s="1"/>
  <c r="G294" i="104"/>
  <c r="H294" i="104" s="1"/>
  <c r="G293" i="104"/>
  <c r="H293" i="104" s="1"/>
  <c r="G292" i="104"/>
  <c r="H292" i="104" s="1"/>
  <c r="G291" i="104"/>
  <c r="H291" i="104" s="1"/>
  <c r="G290" i="104"/>
  <c r="H290" i="104" s="1"/>
  <c r="G289" i="104"/>
  <c r="H289" i="104" s="1"/>
  <c r="G288" i="104"/>
  <c r="H288" i="104" s="1"/>
  <c r="G153" i="104"/>
  <c r="F153" i="104"/>
  <c r="C153" i="104"/>
  <c r="G152" i="104"/>
  <c r="F152" i="104"/>
  <c r="C152" i="104"/>
  <c r="G151" i="104"/>
  <c r="F151" i="104"/>
  <c r="C151" i="104"/>
  <c r="G150" i="104"/>
  <c r="F150" i="104"/>
  <c r="C150" i="104"/>
  <c r="G149" i="104"/>
  <c r="F149" i="104"/>
  <c r="C149" i="104"/>
  <c r="G148" i="104"/>
  <c r="F148" i="104"/>
  <c r="C148" i="104"/>
  <c r="G147" i="104"/>
  <c r="F147" i="104"/>
  <c r="C147" i="104"/>
  <c r="G146" i="104"/>
  <c r="F146" i="104"/>
  <c r="C146" i="104"/>
  <c r="G145" i="104"/>
  <c r="F145" i="104"/>
  <c r="C145" i="104"/>
  <c r="G144" i="104"/>
  <c r="F144" i="104"/>
  <c r="C144" i="104"/>
  <c r="G143" i="104"/>
  <c r="F143" i="104"/>
  <c r="C143" i="104"/>
  <c r="G142" i="104"/>
  <c r="F142" i="104"/>
  <c r="C142" i="104"/>
  <c r="G141" i="104"/>
  <c r="F141" i="104"/>
  <c r="C141" i="104"/>
  <c r="G140" i="104"/>
  <c r="F140" i="104"/>
  <c r="C140" i="104"/>
  <c r="G139" i="104"/>
  <c r="F139" i="104"/>
  <c r="C139" i="104"/>
  <c r="G138" i="104"/>
  <c r="F138" i="104"/>
  <c r="C138" i="104"/>
  <c r="G137" i="104"/>
  <c r="F137" i="104"/>
  <c r="H137" i="104" s="1"/>
  <c r="C137" i="104"/>
  <c r="G136" i="104"/>
  <c r="F136" i="104"/>
  <c r="C136" i="104"/>
  <c r="G135" i="104"/>
  <c r="F135" i="104"/>
  <c r="C135" i="104"/>
  <c r="G134" i="104"/>
  <c r="F134" i="104"/>
  <c r="C134" i="104"/>
  <c r="G132" i="104"/>
  <c r="F132" i="104"/>
  <c r="C132" i="104"/>
  <c r="G131" i="104"/>
  <c r="F131" i="104"/>
  <c r="C131" i="104"/>
  <c r="G130" i="104"/>
  <c r="F130" i="104"/>
  <c r="C130" i="104"/>
  <c r="G129" i="104"/>
  <c r="F129" i="104"/>
  <c r="C129" i="104"/>
  <c r="G128" i="104"/>
  <c r="F128" i="104"/>
  <c r="C128" i="104"/>
  <c r="G127" i="104"/>
  <c r="F127" i="104"/>
  <c r="C127" i="104"/>
  <c r="G126" i="104"/>
  <c r="F126" i="104"/>
  <c r="C126" i="104"/>
  <c r="G125" i="104"/>
  <c r="F125" i="104"/>
  <c r="C125" i="104"/>
  <c r="G124" i="104"/>
  <c r="F124" i="104"/>
  <c r="C124" i="104"/>
  <c r="G123" i="104"/>
  <c r="F123" i="104"/>
  <c r="C123" i="104"/>
  <c r="G122" i="104"/>
  <c r="F122" i="104"/>
  <c r="C122" i="104"/>
  <c r="G121" i="104"/>
  <c r="F121" i="104"/>
  <c r="C121" i="104"/>
  <c r="G120" i="104"/>
  <c r="F120" i="104"/>
  <c r="C120" i="104"/>
  <c r="G119" i="104"/>
  <c r="F119" i="104"/>
  <c r="C119" i="104"/>
  <c r="G118" i="104"/>
  <c r="F118" i="104"/>
  <c r="C118" i="104"/>
  <c r="G117" i="104"/>
  <c r="F117" i="104"/>
  <c r="C117" i="104"/>
  <c r="G116" i="104"/>
  <c r="F116" i="104"/>
  <c r="H116" i="104" s="1"/>
  <c r="C116" i="104"/>
  <c r="G115" i="104"/>
  <c r="F115" i="104"/>
  <c r="C115" i="104"/>
  <c r="G114" i="104"/>
  <c r="F114" i="104"/>
  <c r="C114" i="104"/>
  <c r="G113" i="104"/>
  <c r="F113" i="104"/>
  <c r="C113" i="104"/>
  <c r="G109" i="104"/>
  <c r="F109" i="104"/>
  <c r="C109" i="104"/>
  <c r="G108" i="104"/>
  <c r="F108" i="104"/>
  <c r="C108" i="104"/>
  <c r="G107" i="104"/>
  <c r="F107" i="104"/>
  <c r="C107" i="104"/>
  <c r="G106" i="104"/>
  <c r="F106" i="104"/>
  <c r="C106" i="104"/>
  <c r="G105" i="104"/>
  <c r="F105" i="104"/>
  <c r="C105" i="104"/>
  <c r="G104" i="104"/>
  <c r="F104" i="104"/>
  <c r="C104" i="104"/>
  <c r="G103" i="104"/>
  <c r="F103" i="104"/>
  <c r="C103" i="104"/>
  <c r="G102" i="104"/>
  <c r="F102" i="104"/>
  <c r="C102" i="104"/>
  <c r="G101" i="104"/>
  <c r="F101" i="104"/>
  <c r="C101" i="104"/>
  <c r="G100" i="104"/>
  <c r="F100" i="104"/>
  <c r="C100" i="104"/>
  <c r="G99" i="104"/>
  <c r="F99" i="104"/>
  <c r="C99" i="104"/>
  <c r="G98" i="104"/>
  <c r="F98" i="104"/>
  <c r="C98" i="104"/>
  <c r="G97" i="104"/>
  <c r="F97" i="104"/>
  <c r="C97" i="104"/>
  <c r="G96" i="104"/>
  <c r="F96" i="104"/>
  <c r="C96" i="104"/>
  <c r="G95" i="104"/>
  <c r="F95" i="104"/>
  <c r="C95" i="104"/>
  <c r="G94" i="104"/>
  <c r="F94" i="104"/>
  <c r="C94" i="104"/>
  <c r="G93" i="104"/>
  <c r="F93" i="104"/>
  <c r="C93" i="104"/>
  <c r="G92" i="104"/>
  <c r="F92" i="104"/>
  <c r="C92" i="104"/>
  <c r="G91" i="104"/>
  <c r="F91" i="104"/>
  <c r="C91" i="104"/>
  <c r="G90" i="104"/>
  <c r="F90" i="104"/>
  <c r="C90" i="104"/>
  <c r="G88" i="104"/>
  <c r="F88" i="104"/>
  <c r="C88" i="104"/>
  <c r="G87" i="104"/>
  <c r="F87" i="104"/>
  <c r="G86" i="104"/>
  <c r="F86" i="104"/>
  <c r="C86" i="104"/>
  <c r="G85" i="104"/>
  <c r="F85" i="104"/>
  <c r="C85" i="104"/>
  <c r="G84" i="104"/>
  <c r="F84" i="104"/>
  <c r="C84" i="104"/>
  <c r="G83" i="104"/>
  <c r="F83" i="104"/>
  <c r="C83" i="104"/>
  <c r="G82" i="104"/>
  <c r="F82" i="104"/>
  <c r="C82" i="104"/>
  <c r="G81" i="104"/>
  <c r="F81" i="104"/>
  <c r="C81" i="104"/>
  <c r="G80" i="104"/>
  <c r="F80" i="104"/>
  <c r="C80" i="104"/>
  <c r="G79" i="104"/>
  <c r="F79" i="104"/>
  <c r="C79" i="104"/>
  <c r="G78" i="104"/>
  <c r="F78" i="104"/>
  <c r="C78" i="104"/>
  <c r="G77" i="104"/>
  <c r="F77" i="104"/>
  <c r="C77" i="104"/>
  <c r="G76" i="104"/>
  <c r="F76" i="104"/>
  <c r="C76" i="104"/>
  <c r="G75" i="104"/>
  <c r="F75" i="104"/>
  <c r="C75" i="104"/>
  <c r="G74" i="104"/>
  <c r="F74" i="104"/>
  <c r="C74" i="104"/>
  <c r="G73" i="104"/>
  <c r="F73" i="104"/>
  <c r="H73" i="104" s="1"/>
  <c r="C73" i="104"/>
  <c r="G72" i="104"/>
  <c r="F72" i="104"/>
  <c r="C72" i="104"/>
  <c r="G71" i="104"/>
  <c r="F71" i="104"/>
  <c r="C71" i="104"/>
  <c r="G70" i="104"/>
  <c r="F70" i="104"/>
  <c r="C70" i="104"/>
  <c r="G69" i="104"/>
  <c r="F69" i="104"/>
  <c r="H69" i="104" s="1"/>
  <c r="C69" i="104"/>
  <c r="G67" i="104"/>
  <c r="F67" i="104"/>
  <c r="C67" i="104"/>
  <c r="G66" i="104"/>
  <c r="F66" i="104"/>
  <c r="C66" i="104"/>
  <c r="G65" i="104"/>
  <c r="F65" i="104"/>
  <c r="C65" i="104"/>
  <c r="G64" i="104"/>
  <c r="F64" i="104"/>
  <c r="C64" i="104"/>
  <c r="G63" i="104"/>
  <c r="F63" i="104"/>
  <c r="C63" i="104"/>
  <c r="G62" i="104"/>
  <c r="F62" i="104"/>
  <c r="C62" i="104"/>
  <c r="G61" i="104"/>
  <c r="F61" i="104"/>
  <c r="C61" i="104"/>
  <c r="G60" i="104"/>
  <c r="F60" i="104"/>
  <c r="C60" i="104"/>
  <c r="G59" i="104"/>
  <c r="F59" i="104"/>
  <c r="C59" i="104"/>
  <c r="G58" i="104"/>
  <c r="F58" i="104"/>
  <c r="C58" i="104"/>
  <c r="G57" i="104"/>
  <c r="F57" i="104"/>
  <c r="C57" i="104"/>
  <c r="G56" i="104"/>
  <c r="F56" i="104"/>
  <c r="C56" i="104"/>
  <c r="G55" i="104"/>
  <c r="F55" i="104"/>
  <c r="C55" i="104"/>
  <c r="G54" i="104"/>
  <c r="F54" i="104"/>
  <c r="C54" i="104"/>
  <c r="G53" i="104"/>
  <c r="F53" i="104"/>
  <c r="C53" i="104"/>
  <c r="G52" i="104"/>
  <c r="F52" i="104"/>
  <c r="H52" i="104" s="1"/>
  <c r="C52" i="104"/>
  <c r="G51" i="104"/>
  <c r="F51" i="104"/>
  <c r="C51" i="104"/>
  <c r="G50" i="104"/>
  <c r="F50" i="104"/>
  <c r="C50" i="104"/>
  <c r="G49" i="104"/>
  <c r="F49" i="104"/>
  <c r="C49" i="104"/>
  <c r="G48" i="104"/>
  <c r="F48" i="104"/>
  <c r="H48" i="104" s="1"/>
  <c r="C48" i="104"/>
  <c r="G46" i="104"/>
  <c r="H46" i="104" s="1"/>
  <c r="G45" i="104"/>
  <c r="H45" i="104" s="1"/>
  <c r="G44" i="104"/>
  <c r="H44" i="104" s="1"/>
  <c r="G43" i="104"/>
  <c r="H43" i="104" s="1"/>
  <c r="G42" i="104"/>
  <c r="H42" i="104" s="1"/>
  <c r="G41" i="104"/>
  <c r="H41" i="104" s="1"/>
  <c r="G40" i="104"/>
  <c r="H40" i="104" s="1"/>
  <c r="G39" i="104"/>
  <c r="H39" i="104" s="1"/>
  <c r="G38" i="104"/>
  <c r="H38" i="104" s="1"/>
  <c r="G37" i="104"/>
  <c r="H37" i="104" s="1"/>
  <c r="G404" i="103"/>
  <c r="F404" i="103"/>
  <c r="C404" i="103"/>
  <c r="G403" i="103"/>
  <c r="F403" i="103"/>
  <c r="C403" i="103"/>
  <c r="G402" i="103"/>
  <c r="F402" i="103"/>
  <c r="C402" i="103"/>
  <c r="G401" i="103"/>
  <c r="F401" i="103"/>
  <c r="C401" i="103"/>
  <c r="G400" i="103"/>
  <c r="F400" i="103"/>
  <c r="C400" i="103"/>
  <c r="G399" i="103"/>
  <c r="F399" i="103"/>
  <c r="C399" i="103"/>
  <c r="G398" i="103"/>
  <c r="F398" i="103"/>
  <c r="C398" i="103"/>
  <c r="G397" i="103"/>
  <c r="F397" i="103"/>
  <c r="C397" i="103"/>
  <c r="G396" i="103"/>
  <c r="F396" i="103"/>
  <c r="C396" i="103"/>
  <c r="G395" i="103"/>
  <c r="F395" i="103"/>
  <c r="C395" i="103"/>
  <c r="G394" i="103"/>
  <c r="F394" i="103"/>
  <c r="C394" i="103"/>
  <c r="G393" i="103"/>
  <c r="F393" i="103"/>
  <c r="C393" i="103"/>
  <c r="G392" i="103"/>
  <c r="F392" i="103"/>
  <c r="C392" i="103"/>
  <c r="G391" i="103"/>
  <c r="F391" i="103"/>
  <c r="C391" i="103"/>
  <c r="G390" i="103"/>
  <c r="F390" i="103"/>
  <c r="C390" i="103"/>
  <c r="G389" i="103"/>
  <c r="F389" i="103"/>
  <c r="C389" i="103"/>
  <c r="G388" i="103"/>
  <c r="F388" i="103"/>
  <c r="C388" i="103"/>
  <c r="G387" i="103"/>
  <c r="F387" i="103"/>
  <c r="C387" i="103"/>
  <c r="G386" i="103"/>
  <c r="F386" i="103"/>
  <c r="C386" i="103"/>
  <c r="G385" i="103"/>
  <c r="F385" i="103"/>
  <c r="C385" i="103"/>
  <c r="G383" i="103"/>
  <c r="F383" i="103"/>
  <c r="C383" i="103"/>
  <c r="G382" i="103"/>
  <c r="F382" i="103"/>
  <c r="C382" i="103"/>
  <c r="G381" i="103"/>
  <c r="F381" i="103"/>
  <c r="C381" i="103"/>
  <c r="G380" i="103"/>
  <c r="F380" i="103"/>
  <c r="C380" i="103"/>
  <c r="G379" i="103"/>
  <c r="F379" i="103"/>
  <c r="C379" i="103"/>
  <c r="G378" i="103"/>
  <c r="F378" i="103"/>
  <c r="C378" i="103"/>
  <c r="G377" i="103"/>
  <c r="F377" i="103"/>
  <c r="C377" i="103"/>
  <c r="G376" i="103"/>
  <c r="F376" i="103"/>
  <c r="C376" i="103"/>
  <c r="G375" i="103"/>
  <c r="F375" i="103"/>
  <c r="C375" i="103"/>
  <c r="G374" i="103"/>
  <c r="F374" i="103"/>
  <c r="C374" i="103"/>
  <c r="G373" i="103"/>
  <c r="F373" i="103"/>
  <c r="C373" i="103"/>
  <c r="G372" i="103"/>
  <c r="F372" i="103"/>
  <c r="C372" i="103"/>
  <c r="G371" i="103"/>
  <c r="F371" i="103"/>
  <c r="C371" i="103"/>
  <c r="G370" i="103"/>
  <c r="F370" i="103"/>
  <c r="C370" i="103"/>
  <c r="G369" i="103"/>
  <c r="F369" i="103"/>
  <c r="C369" i="103"/>
  <c r="G368" i="103"/>
  <c r="F368" i="103"/>
  <c r="C368" i="103"/>
  <c r="G367" i="103"/>
  <c r="F367" i="103"/>
  <c r="C367" i="103"/>
  <c r="G366" i="103"/>
  <c r="F366" i="103"/>
  <c r="C366" i="103"/>
  <c r="G365" i="103"/>
  <c r="F365" i="103"/>
  <c r="C365" i="103"/>
  <c r="G364" i="103"/>
  <c r="F364" i="103"/>
  <c r="C364" i="103"/>
  <c r="G360" i="103"/>
  <c r="F360" i="103"/>
  <c r="C360" i="103"/>
  <c r="G359" i="103"/>
  <c r="F359" i="103"/>
  <c r="C359" i="103"/>
  <c r="G358" i="103"/>
  <c r="F358" i="103"/>
  <c r="C358" i="103"/>
  <c r="G357" i="103"/>
  <c r="F357" i="103"/>
  <c r="C357" i="103"/>
  <c r="G356" i="103"/>
  <c r="F356" i="103"/>
  <c r="C356" i="103"/>
  <c r="G355" i="103"/>
  <c r="F355" i="103"/>
  <c r="C355" i="103"/>
  <c r="G354" i="103"/>
  <c r="F354" i="103"/>
  <c r="C354" i="103"/>
  <c r="G353" i="103"/>
  <c r="F353" i="103"/>
  <c r="C353" i="103"/>
  <c r="G352" i="103"/>
  <c r="F352" i="103"/>
  <c r="C352" i="103"/>
  <c r="G351" i="103"/>
  <c r="F351" i="103"/>
  <c r="C351" i="103"/>
  <c r="G350" i="103"/>
  <c r="F350" i="103"/>
  <c r="C350" i="103"/>
  <c r="G349" i="103"/>
  <c r="F349" i="103"/>
  <c r="C349" i="103"/>
  <c r="G348" i="103"/>
  <c r="F348" i="103"/>
  <c r="C348" i="103"/>
  <c r="G347" i="103"/>
  <c r="F347" i="103"/>
  <c r="C347" i="103"/>
  <c r="G346" i="103"/>
  <c r="F346" i="103"/>
  <c r="C346" i="103"/>
  <c r="G345" i="103"/>
  <c r="F345" i="103"/>
  <c r="C345" i="103"/>
  <c r="G344" i="103"/>
  <c r="F344" i="103"/>
  <c r="C344" i="103"/>
  <c r="G343" i="103"/>
  <c r="F343" i="103"/>
  <c r="C343" i="103"/>
  <c r="G342" i="103"/>
  <c r="F342" i="103"/>
  <c r="C342" i="103"/>
  <c r="G341" i="103"/>
  <c r="F341" i="103"/>
  <c r="C341" i="103"/>
  <c r="G339" i="103"/>
  <c r="F339" i="103"/>
  <c r="C339" i="103"/>
  <c r="G338" i="103"/>
  <c r="F338" i="103"/>
  <c r="C338" i="103"/>
  <c r="G337" i="103"/>
  <c r="F337" i="103"/>
  <c r="C337" i="103"/>
  <c r="G336" i="103"/>
  <c r="F336" i="103"/>
  <c r="C336" i="103"/>
  <c r="G335" i="103"/>
  <c r="F335" i="103"/>
  <c r="C335" i="103"/>
  <c r="G334" i="103"/>
  <c r="F334" i="103"/>
  <c r="C334" i="103"/>
  <c r="G333" i="103"/>
  <c r="F333" i="103"/>
  <c r="C333" i="103"/>
  <c r="G332" i="103"/>
  <c r="F332" i="103"/>
  <c r="C332" i="103"/>
  <c r="G331" i="103"/>
  <c r="F331" i="103"/>
  <c r="C331" i="103"/>
  <c r="G330" i="103"/>
  <c r="F330" i="103"/>
  <c r="C330" i="103"/>
  <c r="G329" i="103"/>
  <c r="F329" i="103"/>
  <c r="C329" i="103"/>
  <c r="G328" i="103"/>
  <c r="F328" i="103"/>
  <c r="C328" i="103"/>
  <c r="G327" i="103"/>
  <c r="F327" i="103"/>
  <c r="C327" i="103"/>
  <c r="G326" i="103"/>
  <c r="F326" i="103"/>
  <c r="C326" i="103"/>
  <c r="G325" i="103"/>
  <c r="F325" i="103"/>
  <c r="C325" i="103"/>
  <c r="G324" i="103"/>
  <c r="F324" i="103"/>
  <c r="C324" i="103"/>
  <c r="G323" i="103"/>
  <c r="F323" i="103"/>
  <c r="C323" i="103"/>
  <c r="G322" i="103"/>
  <c r="F322" i="103"/>
  <c r="C322" i="103"/>
  <c r="G321" i="103"/>
  <c r="F321" i="103"/>
  <c r="C321" i="103"/>
  <c r="G320" i="103"/>
  <c r="F320" i="103"/>
  <c r="C320" i="103"/>
  <c r="G318" i="103"/>
  <c r="F318" i="103"/>
  <c r="C318" i="103"/>
  <c r="G317" i="103"/>
  <c r="F317" i="103"/>
  <c r="C317" i="103"/>
  <c r="G316" i="103"/>
  <c r="F316" i="103"/>
  <c r="C316" i="103"/>
  <c r="G315" i="103"/>
  <c r="F315" i="103"/>
  <c r="C315" i="103"/>
  <c r="G314" i="103"/>
  <c r="F314" i="103"/>
  <c r="C314" i="103"/>
  <c r="G313" i="103"/>
  <c r="F313" i="103"/>
  <c r="C313" i="103"/>
  <c r="G312" i="103"/>
  <c r="F312" i="103"/>
  <c r="C312" i="103"/>
  <c r="G311" i="103"/>
  <c r="F311" i="103"/>
  <c r="C311" i="103"/>
  <c r="G310" i="103"/>
  <c r="F310" i="103"/>
  <c r="C310" i="103"/>
  <c r="G309" i="103"/>
  <c r="F309" i="103"/>
  <c r="H309" i="103" s="1"/>
  <c r="C309" i="103"/>
  <c r="G308" i="103"/>
  <c r="F308" i="103"/>
  <c r="C308" i="103"/>
  <c r="G307" i="103"/>
  <c r="F307" i="103"/>
  <c r="C307" i="103"/>
  <c r="G306" i="103"/>
  <c r="F306" i="103"/>
  <c r="C306" i="103"/>
  <c r="G305" i="103"/>
  <c r="F305" i="103"/>
  <c r="C305" i="103"/>
  <c r="G304" i="103"/>
  <c r="F304" i="103"/>
  <c r="C304" i="103"/>
  <c r="G303" i="103"/>
  <c r="F303" i="103"/>
  <c r="C303" i="103"/>
  <c r="G302" i="103"/>
  <c r="F302" i="103"/>
  <c r="C302" i="103"/>
  <c r="G301" i="103"/>
  <c r="F301" i="103"/>
  <c r="C301" i="103"/>
  <c r="G300" i="103"/>
  <c r="F300" i="103"/>
  <c r="C300" i="103"/>
  <c r="G299" i="103"/>
  <c r="F299" i="103"/>
  <c r="C299" i="103"/>
  <c r="G297" i="103"/>
  <c r="H297" i="103" s="1"/>
  <c r="G296" i="103"/>
  <c r="H296" i="103" s="1"/>
  <c r="G295" i="103"/>
  <c r="H295" i="103" s="1"/>
  <c r="G294" i="103"/>
  <c r="H294" i="103" s="1"/>
  <c r="G293" i="103"/>
  <c r="H293" i="103" s="1"/>
  <c r="G292" i="103"/>
  <c r="H292" i="103" s="1"/>
  <c r="G291" i="103"/>
  <c r="H291" i="103" s="1"/>
  <c r="G290" i="103"/>
  <c r="H290" i="103" s="1"/>
  <c r="G289" i="103"/>
  <c r="H289" i="103" s="1"/>
  <c r="G288" i="103"/>
  <c r="H288" i="103" s="1"/>
  <c r="G153" i="103"/>
  <c r="F153" i="103"/>
  <c r="C153" i="103"/>
  <c r="G152" i="103"/>
  <c r="F152" i="103"/>
  <c r="C152" i="103"/>
  <c r="G151" i="103"/>
  <c r="F151" i="103"/>
  <c r="C151" i="103"/>
  <c r="G150" i="103"/>
  <c r="F150" i="103"/>
  <c r="C150" i="103"/>
  <c r="G149" i="103"/>
  <c r="F149" i="103"/>
  <c r="C149" i="103"/>
  <c r="G148" i="103"/>
  <c r="F148" i="103"/>
  <c r="C148" i="103"/>
  <c r="G147" i="103"/>
  <c r="F147" i="103"/>
  <c r="C147" i="103"/>
  <c r="G146" i="103"/>
  <c r="F146" i="103"/>
  <c r="C146" i="103"/>
  <c r="G145" i="103"/>
  <c r="F145" i="103"/>
  <c r="C145" i="103"/>
  <c r="G144" i="103"/>
  <c r="F144" i="103"/>
  <c r="C144" i="103"/>
  <c r="G143" i="103"/>
  <c r="F143" i="103"/>
  <c r="C143" i="103"/>
  <c r="G142" i="103"/>
  <c r="F142" i="103"/>
  <c r="C142" i="103"/>
  <c r="G141" i="103"/>
  <c r="F141" i="103"/>
  <c r="C141" i="103"/>
  <c r="G140" i="103"/>
  <c r="F140" i="103"/>
  <c r="C140" i="103"/>
  <c r="G139" i="103"/>
  <c r="F139" i="103"/>
  <c r="C139" i="103"/>
  <c r="G138" i="103"/>
  <c r="F138" i="103"/>
  <c r="C138" i="103"/>
  <c r="G137" i="103"/>
  <c r="F137" i="103"/>
  <c r="C137" i="103"/>
  <c r="G136" i="103"/>
  <c r="F136" i="103"/>
  <c r="C136" i="103"/>
  <c r="G135" i="103"/>
  <c r="F135" i="103"/>
  <c r="C135" i="103"/>
  <c r="G134" i="103"/>
  <c r="F134" i="103"/>
  <c r="C134" i="103"/>
  <c r="G132" i="103"/>
  <c r="F132" i="103"/>
  <c r="C132" i="103"/>
  <c r="G131" i="103"/>
  <c r="F131" i="103"/>
  <c r="C131" i="103"/>
  <c r="G130" i="103"/>
  <c r="F130" i="103"/>
  <c r="C130" i="103"/>
  <c r="G129" i="103"/>
  <c r="F129" i="103"/>
  <c r="C129" i="103"/>
  <c r="G128" i="103"/>
  <c r="F128" i="103"/>
  <c r="C128" i="103"/>
  <c r="G127" i="103"/>
  <c r="F127" i="103"/>
  <c r="C127" i="103"/>
  <c r="G126" i="103"/>
  <c r="F126" i="103"/>
  <c r="C126" i="103"/>
  <c r="G125" i="103"/>
  <c r="F125" i="103"/>
  <c r="C125" i="103"/>
  <c r="G124" i="103"/>
  <c r="F124" i="103"/>
  <c r="C124" i="103"/>
  <c r="G123" i="103"/>
  <c r="F123" i="103"/>
  <c r="C123" i="103"/>
  <c r="G122" i="103"/>
  <c r="F122" i="103"/>
  <c r="C122" i="103"/>
  <c r="G121" i="103"/>
  <c r="F121" i="103"/>
  <c r="C121" i="103"/>
  <c r="G120" i="103"/>
  <c r="F120" i="103"/>
  <c r="C120" i="103"/>
  <c r="G119" i="103"/>
  <c r="F119" i="103"/>
  <c r="C119" i="103"/>
  <c r="G118" i="103"/>
  <c r="F118" i="103"/>
  <c r="C118" i="103"/>
  <c r="G117" i="103"/>
  <c r="F117" i="103"/>
  <c r="C117" i="103"/>
  <c r="G116" i="103"/>
  <c r="F116" i="103"/>
  <c r="C116" i="103"/>
  <c r="G115" i="103"/>
  <c r="F115" i="103"/>
  <c r="C115" i="103"/>
  <c r="G114" i="103"/>
  <c r="F114" i="103"/>
  <c r="C114" i="103"/>
  <c r="G113" i="103"/>
  <c r="F113" i="103"/>
  <c r="C113" i="103"/>
  <c r="G109" i="103"/>
  <c r="F109" i="103"/>
  <c r="C109" i="103"/>
  <c r="G108" i="103"/>
  <c r="F108" i="103"/>
  <c r="C108" i="103"/>
  <c r="G107" i="103"/>
  <c r="F107" i="103"/>
  <c r="C107" i="103"/>
  <c r="G106" i="103"/>
  <c r="F106" i="103"/>
  <c r="C106" i="103"/>
  <c r="G105" i="103"/>
  <c r="F105" i="103"/>
  <c r="C105" i="103"/>
  <c r="G104" i="103"/>
  <c r="F104" i="103"/>
  <c r="C104" i="103"/>
  <c r="G103" i="103"/>
  <c r="F103" i="103"/>
  <c r="C103" i="103"/>
  <c r="G102" i="103"/>
  <c r="F102" i="103"/>
  <c r="C102" i="103"/>
  <c r="G101" i="103"/>
  <c r="F101" i="103"/>
  <c r="C101" i="103"/>
  <c r="G100" i="103"/>
  <c r="F100" i="103"/>
  <c r="C100" i="103"/>
  <c r="G99" i="103"/>
  <c r="F99" i="103"/>
  <c r="C99" i="103"/>
  <c r="G98" i="103"/>
  <c r="F98" i="103"/>
  <c r="C98" i="103"/>
  <c r="G97" i="103"/>
  <c r="F97" i="103"/>
  <c r="C97" i="103"/>
  <c r="G96" i="103"/>
  <c r="F96" i="103"/>
  <c r="C96" i="103"/>
  <c r="G95" i="103"/>
  <c r="F95" i="103"/>
  <c r="C95" i="103"/>
  <c r="G94" i="103"/>
  <c r="F94" i="103"/>
  <c r="C94" i="103"/>
  <c r="G93" i="103"/>
  <c r="F93" i="103"/>
  <c r="C93" i="103"/>
  <c r="G92" i="103"/>
  <c r="F92" i="103"/>
  <c r="C92" i="103"/>
  <c r="G91" i="103"/>
  <c r="F91" i="103"/>
  <c r="C91" i="103"/>
  <c r="G90" i="103"/>
  <c r="F90" i="103"/>
  <c r="C90" i="103"/>
  <c r="G88" i="103"/>
  <c r="F88" i="103"/>
  <c r="C88" i="103"/>
  <c r="G87" i="103"/>
  <c r="F87" i="103"/>
  <c r="G86" i="103"/>
  <c r="F86" i="103"/>
  <c r="C86" i="103"/>
  <c r="G85" i="103"/>
  <c r="F85" i="103"/>
  <c r="C85" i="103"/>
  <c r="G84" i="103"/>
  <c r="F84" i="103"/>
  <c r="C84" i="103"/>
  <c r="G83" i="103"/>
  <c r="F83" i="103"/>
  <c r="C83" i="103"/>
  <c r="G82" i="103"/>
  <c r="F82" i="103"/>
  <c r="C82" i="103"/>
  <c r="G81" i="103"/>
  <c r="F81" i="103"/>
  <c r="C81" i="103"/>
  <c r="G80" i="103"/>
  <c r="F80" i="103"/>
  <c r="G79" i="103"/>
  <c r="F79" i="103"/>
  <c r="H79" i="103" s="1"/>
  <c r="C79" i="103"/>
  <c r="G78" i="103"/>
  <c r="F78" i="103"/>
  <c r="C78" i="103"/>
  <c r="G77" i="103"/>
  <c r="F77" i="103"/>
  <c r="C77" i="103"/>
  <c r="G76" i="103"/>
  <c r="F76" i="103"/>
  <c r="C76" i="103"/>
  <c r="G75" i="103"/>
  <c r="F75" i="103"/>
  <c r="C75" i="103"/>
  <c r="G74" i="103"/>
  <c r="F74" i="103"/>
  <c r="C74" i="103"/>
  <c r="G73" i="103"/>
  <c r="F73" i="103"/>
  <c r="C73" i="103"/>
  <c r="G72" i="103"/>
  <c r="F72" i="103"/>
  <c r="C72" i="103"/>
  <c r="G71" i="103"/>
  <c r="F71" i="103"/>
  <c r="C71" i="103"/>
  <c r="G70" i="103"/>
  <c r="F70" i="103"/>
  <c r="C70" i="103"/>
  <c r="G69" i="103"/>
  <c r="F69" i="103"/>
  <c r="C69" i="103"/>
  <c r="G67" i="103"/>
  <c r="F67" i="103"/>
  <c r="C67" i="103"/>
  <c r="G66" i="103"/>
  <c r="F66" i="103"/>
  <c r="C66" i="103"/>
  <c r="G65" i="103"/>
  <c r="F65" i="103"/>
  <c r="C65" i="103"/>
  <c r="G64" i="103"/>
  <c r="F64" i="103"/>
  <c r="C64" i="103"/>
  <c r="G63" i="103"/>
  <c r="F63" i="103"/>
  <c r="C63" i="103"/>
  <c r="G62" i="103"/>
  <c r="F62" i="103"/>
  <c r="C62" i="103"/>
  <c r="G61" i="103"/>
  <c r="F61" i="103"/>
  <c r="C61" i="103"/>
  <c r="G60" i="103"/>
  <c r="F60" i="103"/>
  <c r="C60" i="103"/>
  <c r="G59" i="103"/>
  <c r="F59" i="103"/>
  <c r="C59" i="103"/>
  <c r="G58" i="103"/>
  <c r="F58" i="103"/>
  <c r="H58" i="103" s="1"/>
  <c r="C58" i="103"/>
  <c r="G57" i="103"/>
  <c r="F57" i="103"/>
  <c r="C57" i="103"/>
  <c r="G56" i="103"/>
  <c r="F56" i="103"/>
  <c r="C56" i="103"/>
  <c r="G55" i="103"/>
  <c r="F55" i="103"/>
  <c r="C55" i="103"/>
  <c r="G54" i="103"/>
  <c r="F54" i="103"/>
  <c r="C54" i="103"/>
  <c r="G53" i="103"/>
  <c r="F53" i="103"/>
  <c r="C53" i="103"/>
  <c r="G52" i="103"/>
  <c r="F52" i="103"/>
  <c r="C52" i="103"/>
  <c r="G51" i="103"/>
  <c r="F51" i="103"/>
  <c r="C51" i="103"/>
  <c r="G50" i="103"/>
  <c r="F50" i="103"/>
  <c r="C50" i="103"/>
  <c r="G49" i="103"/>
  <c r="F49" i="103"/>
  <c r="C49" i="103"/>
  <c r="G48" i="103"/>
  <c r="F48" i="103"/>
  <c r="C48" i="103"/>
  <c r="G46" i="103"/>
  <c r="H46" i="103" s="1"/>
  <c r="G45" i="103"/>
  <c r="H45" i="103" s="1"/>
  <c r="G44" i="103"/>
  <c r="H44" i="103" s="1"/>
  <c r="G43" i="103"/>
  <c r="H43" i="103" s="1"/>
  <c r="G42" i="103"/>
  <c r="H42" i="103" s="1"/>
  <c r="G41" i="103"/>
  <c r="H41" i="103" s="1"/>
  <c r="G40" i="103"/>
  <c r="H40" i="103" s="1"/>
  <c r="G39" i="103"/>
  <c r="H39" i="103" s="1"/>
  <c r="G38" i="103"/>
  <c r="H38" i="103" s="1"/>
  <c r="G37" i="103"/>
  <c r="H37" i="103" s="1"/>
  <c r="G404" i="102"/>
  <c r="F404" i="102"/>
  <c r="C404" i="102"/>
  <c r="G403" i="102"/>
  <c r="F403" i="102"/>
  <c r="C403" i="102"/>
  <c r="G402" i="102"/>
  <c r="F402" i="102"/>
  <c r="C402" i="102"/>
  <c r="G401" i="102"/>
  <c r="F401" i="102"/>
  <c r="C401" i="102"/>
  <c r="G400" i="102"/>
  <c r="F400" i="102"/>
  <c r="C400" i="102"/>
  <c r="G399" i="102"/>
  <c r="F399" i="102"/>
  <c r="C399" i="102"/>
  <c r="G398" i="102"/>
  <c r="F398" i="102"/>
  <c r="C398" i="102"/>
  <c r="G397" i="102"/>
  <c r="F397" i="102"/>
  <c r="C397" i="102"/>
  <c r="G396" i="102"/>
  <c r="F396" i="102"/>
  <c r="C396" i="102"/>
  <c r="G395" i="102"/>
  <c r="F395" i="102"/>
  <c r="C395" i="102"/>
  <c r="G394" i="102"/>
  <c r="F394" i="102"/>
  <c r="C394" i="102"/>
  <c r="G393" i="102"/>
  <c r="F393" i="102"/>
  <c r="H393" i="102" s="1"/>
  <c r="C393" i="102"/>
  <c r="G392" i="102"/>
  <c r="F392" i="102"/>
  <c r="C392" i="102"/>
  <c r="G391" i="102"/>
  <c r="F391" i="102"/>
  <c r="C391" i="102"/>
  <c r="G390" i="102"/>
  <c r="F390" i="102"/>
  <c r="C390" i="102"/>
  <c r="G389" i="102"/>
  <c r="F389" i="102"/>
  <c r="H389" i="102" s="1"/>
  <c r="C389" i="102"/>
  <c r="G388" i="102"/>
  <c r="F388" i="102"/>
  <c r="C388" i="102"/>
  <c r="G387" i="102"/>
  <c r="F387" i="102"/>
  <c r="C387" i="102"/>
  <c r="G386" i="102"/>
  <c r="F386" i="102"/>
  <c r="C386" i="102"/>
  <c r="G385" i="102"/>
  <c r="F385" i="102"/>
  <c r="H385" i="102" s="1"/>
  <c r="C385" i="102"/>
  <c r="G383" i="102"/>
  <c r="F383" i="102"/>
  <c r="C383" i="102"/>
  <c r="G382" i="102"/>
  <c r="F382" i="102"/>
  <c r="C382" i="102"/>
  <c r="G381" i="102"/>
  <c r="F381" i="102"/>
  <c r="C381" i="102"/>
  <c r="G380" i="102"/>
  <c r="F380" i="102"/>
  <c r="C380" i="102"/>
  <c r="G379" i="102"/>
  <c r="F379" i="102"/>
  <c r="C379" i="102"/>
  <c r="G378" i="102"/>
  <c r="F378" i="102"/>
  <c r="C378" i="102"/>
  <c r="G377" i="102"/>
  <c r="F377" i="102"/>
  <c r="C377" i="102"/>
  <c r="G376" i="102"/>
  <c r="F376" i="102"/>
  <c r="C376" i="102"/>
  <c r="G375" i="102"/>
  <c r="F375" i="102"/>
  <c r="C375" i="102"/>
  <c r="G374" i="102"/>
  <c r="F374" i="102"/>
  <c r="C374" i="102"/>
  <c r="G373" i="102"/>
  <c r="F373" i="102"/>
  <c r="C373" i="102"/>
  <c r="G372" i="102"/>
  <c r="F372" i="102"/>
  <c r="H372" i="102" s="1"/>
  <c r="C372" i="102"/>
  <c r="G371" i="102"/>
  <c r="F371" i="102"/>
  <c r="C371" i="102"/>
  <c r="G370" i="102"/>
  <c r="F370" i="102"/>
  <c r="C370" i="102"/>
  <c r="G369" i="102"/>
  <c r="F369" i="102"/>
  <c r="C369" i="102"/>
  <c r="G368" i="102"/>
  <c r="F368" i="102"/>
  <c r="H368" i="102" s="1"/>
  <c r="C368" i="102"/>
  <c r="G367" i="102"/>
  <c r="F367" i="102"/>
  <c r="C367" i="102"/>
  <c r="G366" i="102"/>
  <c r="F366" i="102"/>
  <c r="C366" i="102"/>
  <c r="G365" i="102"/>
  <c r="F365" i="102"/>
  <c r="C365" i="102"/>
  <c r="G364" i="102"/>
  <c r="F364" i="102"/>
  <c r="H364" i="102" s="1"/>
  <c r="C364" i="102"/>
  <c r="G360" i="102"/>
  <c r="F360" i="102"/>
  <c r="C360" i="102"/>
  <c r="G359" i="102"/>
  <c r="F359" i="102"/>
  <c r="C359" i="102"/>
  <c r="G358" i="102"/>
  <c r="F358" i="102"/>
  <c r="C358" i="102"/>
  <c r="G357" i="102"/>
  <c r="F357" i="102"/>
  <c r="C357" i="102"/>
  <c r="G356" i="102"/>
  <c r="F356" i="102"/>
  <c r="C356" i="102"/>
  <c r="G355" i="102"/>
  <c r="F355" i="102"/>
  <c r="C355" i="102"/>
  <c r="G354" i="102"/>
  <c r="F354" i="102"/>
  <c r="C354" i="102"/>
  <c r="G353" i="102"/>
  <c r="F353" i="102"/>
  <c r="C353" i="102"/>
  <c r="G352" i="102"/>
  <c r="F352" i="102"/>
  <c r="C352" i="102"/>
  <c r="G351" i="102"/>
  <c r="F351" i="102"/>
  <c r="C351" i="102"/>
  <c r="G350" i="102"/>
  <c r="F350" i="102"/>
  <c r="C350" i="102"/>
  <c r="G349" i="102"/>
  <c r="F349" i="102"/>
  <c r="H349" i="102" s="1"/>
  <c r="C349" i="102"/>
  <c r="G348" i="102"/>
  <c r="F348" i="102"/>
  <c r="C348" i="102"/>
  <c r="G347" i="102"/>
  <c r="F347" i="102"/>
  <c r="C347" i="102"/>
  <c r="G346" i="102"/>
  <c r="F346" i="102"/>
  <c r="C346" i="102"/>
  <c r="G345" i="102"/>
  <c r="F345" i="102"/>
  <c r="H345" i="102" s="1"/>
  <c r="C345" i="102"/>
  <c r="G344" i="102"/>
  <c r="F344" i="102"/>
  <c r="C344" i="102"/>
  <c r="G343" i="102"/>
  <c r="F343" i="102"/>
  <c r="C343" i="102"/>
  <c r="G342" i="102"/>
  <c r="F342" i="102"/>
  <c r="C342" i="102"/>
  <c r="G341" i="102"/>
  <c r="F341" i="102"/>
  <c r="H341" i="102" s="1"/>
  <c r="C341" i="102"/>
  <c r="G339" i="102"/>
  <c r="F339" i="102"/>
  <c r="C339" i="102"/>
  <c r="G338" i="102"/>
  <c r="F338" i="102"/>
  <c r="C338" i="102"/>
  <c r="G337" i="102"/>
  <c r="F337" i="102"/>
  <c r="C337" i="102"/>
  <c r="G336" i="102"/>
  <c r="F336" i="102"/>
  <c r="C336" i="102"/>
  <c r="G335" i="102"/>
  <c r="F335" i="102"/>
  <c r="C335" i="102"/>
  <c r="G334" i="102"/>
  <c r="F334" i="102"/>
  <c r="C334" i="102"/>
  <c r="G333" i="102"/>
  <c r="F333" i="102"/>
  <c r="C333" i="102"/>
  <c r="G332" i="102"/>
  <c r="F332" i="102"/>
  <c r="C332" i="102"/>
  <c r="G331" i="102"/>
  <c r="F331" i="102"/>
  <c r="C331" i="102"/>
  <c r="G330" i="102"/>
  <c r="F330" i="102"/>
  <c r="C330" i="102"/>
  <c r="G329" i="102"/>
  <c r="F329" i="102"/>
  <c r="C329" i="102"/>
  <c r="G328" i="102"/>
  <c r="F328" i="102"/>
  <c r="H328" i="102" s="1"/>
  <c r="C328" i="102"/>
  <c r="G327" i="102"/>
  <c r="F327" i="102"/>
  <c r="C327" i="102"/>
  <c r="G326" i="102"/>
  <c r="F326" i="102"/>
  <c r="C326" i="102"/>
  <c r="G325" i="102"/>
  <c r="F325" i="102"/>
  <c r="C325" i="102"/>
  <c r="G324" i="102"/>
  <c r="F324" i="102"/>
  <c r="H324" i="102" s="1"/>
  <c r="C324" i="102"/>
  <c r="G323" i="102"/>
  <c r="F323" i="102"/>
  <c r="C323" i="102"/>
  <c r="G322" i="102"/>
  <c r="F322" i="102"/>
  <c r="C322" i="102"/>
  <c r="G321" i="102"/>
  <c r="F321" i="102"/>
  <c r="C321" i="102"/>
  <c r="G320" i="102"/>
  <c r="F320" i="102"/>
  <c r="H320" i="102" s="1"/>
  <c r="C320" i="102"/>
  <c r="G318" i="102"/>
  <c r="F318" i="102"/>
  <c r="C318" i="102"/>
  <c r="G317" i="102"/>
  <c r="F317" i="102"/>
  <c r="C317" i="102"/>
  <c r="G316" i="102"/>
  <c r="F316" i="102"/>
  <c r="C316" i="102"/>
  <c r="G315" i="102"/>
  <c r="F315" i="102"/>
  <c r="C315" i="102"/>
  <c r="G314" i="102"/>
  <c r="F314" i="102"/>
  <c r="C314" i="102"/>
  <c r="G313" i="102"/>
  <c r="F313" i="102"/>
  <c r="C313" i="102"/>
  <c r="G312" i="102"/>
  <c r="F312" i="102"/>
  <c r="C312" i="102"/>
  <c r="G311" i="102"/>
  <c r="F311" i="102"/>
  <c r="C311" i="102"/>
  <c r="G310" i="102"/>
  <c r="F310" i="102"/>
  <c r="C310" i="102"/>
  <c r="G309" i="102"/>
  <c r="F309" i="102"/>
  <c r="C309" i="102"/>
  <c r="G308" i="102"/>
  <c r="F308" i="102"/>
  <c r="C308" i="102"/>
  <c r="G307" i="102"/>
  <c r="F307" i="102"/>
  <c r="H307" i="102" s="1"/>
  <c r="C307" i="102"/>
  <c r="G306" i="102"/>
  <c r="F306" i="102"/>
  <c r="C306" i="102"/>
  <c r="G305" i="102"/>
  <c r="F305" i="102"/>
  <c r="C305" i="102"/>
  <c r="G304" i="102"/>
  <c r="F304" i="102"/>
  <c r="C304" i="102"/>
  <c r="G303" i="102"/>
  <c r="F303" i="102"/>
  <c r="H303" i="102" s="1"/>
  <c r="C303" i="102"/>
  <c r="G302" i="102"/>
  <c r="F302" i="102"/>
  <c r="C302" i="102"/>
  <c r="G301" i="102"/>
  <c r="F301" i="102"/>
  <c r="C301" i="102"/>
  <c r="G300" i="102"/>
  <c r="F300" i="102"/>
  <c r="C300" i="102"/>
  <c r="G299" i="102"/>
  <c r="F299" i="102"/>
  <c r="H299" i="102" s="1"/>
  <c r="C299" i="102"/>
  <c r="G297" i="102"/>
  <c r="H297" i="102" s="1"/>
  <c r="G296" i="102"/>
  <c r="H296" i="102" s="1"/>
  <c r="G295" i="102"/>
  <c r="H295" i="102" s="1"/>
  <c r="G294" i="102"/>
  <c r="H294" i="102" s="1"/>
  <c r="G293" i="102"/>
  <c r="H293" i="102" s="1"/>
  <c r="G292" i="102"/>
  <c r="H292" i="102" s="1"/>
  <c r="G291" i="102"/>
  <c r="H291" i="102" s="1"/>
  <c r="G290" i="102"/>
  <c r="H290" i="102" s="1"/>
  <c r="G289" i="102"/>
  <c r="H289" i="102" s="1"/>
  <c r="G288" i="102"/>
  <c r="H288" i="102" s="1"/>
  <c r="G153" i="102"/>
  <c r="F153" i="102"/>
  <c r="C153" i="102"/>
  <c r="G152" i="102"/>
  <c r="F152" i="102"/>
  <c r="C152" i="102"/>
  <c r="G151" i="102"/>
  <c r="F151" i="102"/>
  <c r="C151" i="102"/>
  <c r="G150" i="102"/>
  <c r="F150" i="102"/>
  <c r="C150" i="102"/>
  <c r="G149" i="102"/>
  <c r="F149" i="102"/>
  <c r="C149" i="102"/>
  <c r="G148" i="102"/>
  <c r="F148" i="102"/>
  <c r="C148" i="102"/>
  <c r="G147" i="102"/>
  <c r="F147" i="102"/>
  <c r="C147" i="102"/>
  <c r="G146" i="102"/>
  <c r="F146" i="102"/>
  <c r="C146" i="102"/>
  <c r="G145" i="102"/>
  <c r="F145" i="102"/>
  <c r="C145" i="102"/>
  <c r="G144" i="102"/>
  <c r="F144" i="102"/>
  <c r="C144" i="102"/>
  <c r="G143" i="102"/>
  <c r="F143" i="102"/>
  <c r="C143" i="102"/>
  <c r="G142" i="102"/>
  <c r="F142" i="102"/>
  <c r="C142" i="102"/>
  <c r="G141" i="102"/>
  <c r="F141" i="102"/>
  <c r="C141" i="102"/>
  <c r="G140" i="102"/>
  <c r="F140" i="102"/>
  <c r="C140" i="102"/>
  <c r="G139" i="102"/>
  <c r="F139" i="102"/>
  <c r="C139" i="102"/>
  <c r="G138" i="102"/>
  <c r="F138" i="102"/>
  <c r="C138" i="102"/>
  <c r="G137" i="102"/>
  <c r="F137" i="102"/>
  <c r="C137" i="102"/>
  <c r="G136" i="102"/>
  <c r="F136" i="102"/>
  <c r="C136" i="102"/>
  <c r="G135" i="102"/>
  <c r="F135" i="102"/>
  <c r="C135" i="102"/>
  <c r="G134" i="102"/>
  <c r="F134" i="102"/>
  <c r="C134" i="102"/>
  <c r="G132" i="102"/>
  <c r="F132" i="102"/>
  <c r="C132" i="102"/>
  <c r="G131" i="102"/>
  <c r="F131" i="102"/>
  <c r="C131" i="102"/>
  <c r="G130" i="102"/>
  <c r="F130" i="102"/>
  <c r="C130" i="102"/>
  <c r="G129" i="102"/>
  <c r="F129" i="102"/>
  <c r="C129" i="102"/>
  <c r="G128" i="102"/>
  <c r="F128" i="102"/>
  <c r="C128" i="102"/>
  <c r="G127" i="102"/>
  <c r="F127" i="102"/>
  <c r="C127" i="102"/>
  <c r="G126" i="102"/>
  <c r="F126" i="102"/>
  <c r="C126" i="102"/>
  <c r="G125" i="102"/>
  <c r="F125" i="102"/>
  <c r="C125" i="102"/>
  <c r="G124" i="102"/>
  <c r="F124" i="102"/>
  <c r="C124" i="102"/>
  <c r="G123" i="102"/>
  <c r="F123" i="102"/>
  <c r="C123" i="102"/>
  <c r="G122" i="102"/>
  <c r="F122" i="102"/>
  <c r="C122" i="102"/>
  <c r="G121" i="102"/>
  <c r="F121" i="102"/>
  <c r="C121" i="102"/>
  <c r="G120" i="102"/>
  <c r="F120" i="102"/>
  <c r="C120" i="102"/>
  <c r="G119" i="102"/>
  <c r="F119" i="102"/>
  <c r="C119" i="102"/>
  <c r="G118" i="102"/>
  <c r="F118" i="102"/>
  <c r="C118" i="102"/>
  <c r="G117" i="102"/>
  <c r="F117" i="102"/>
  <c r="C117" i="102"/>
  <c r="G116" i="102"/>
  <c r="F116" i="102"/>
  <c r="C116" i="102"/>
  <c r="G115" i="102"/>
  <c r="F115" i="102"/>
  <c r="C115" i="102"/>
  <c r="G114" i="102"/>
  <c r="F114" i="102"/>
  <c r="C114" i="102"/>
  <c r="G113" i="102"/>
  <c r="F113" i="102"/>
  <c r="C113" i="102"/>
  <c r="G109" i="102"/>
  <c r="F109" i="102"/>
  <c r="C109" i="102"/>
  <c r="G108" i="102"/>
  <c r="F108" i="102"/>
  <c r="C108" i="102"/>
  <c r="G107" i="102"/>
  <c r="F107" i="102"/>
  <c r="C107" i="102"/>
  <c r="G106" i="102"/>
  <c r="F106" i="102"/>
  <c r="C106" i="102"/>
  <c r="G105" i="102"/>
  <c r="F105" i="102"/>
  <c r="C105" i="102"/>
  <c r="G104" i="102"/>
  <c r="F104" i="102"/>
  <c r="C104" i="102"/>
  <c r="G103" i="102"/>
  <c r="F103" i="102"/>
  <c r="C103" i="102"/>
  <c r="G102" i="102"/>
  <c r="F102" i="102"/>
  <c r="C102" i="102"/>
  <c r="G101" i="102"/>
  <c r="F101" i="102"/>
  <c r="C101" i="102"/>
  <c r="G100" i="102"/>
  <c r="F100" i="102"/>
  <c r="C100" i="102"/>
  <c r="G99" i="102"/>
  <c r="F99" i="102"/>
  <c r="C99" i="102"/>
  <c r="G98" i="102"/>
  <c r="F98" i="102"/>
  <c r="C98" i="102"/>
  <c r="G97" i="102"/>
  <c r="F97" i="102"/>
  <c r="C97" i="102"/>
  <c r="G96" i="102"/>
  <c r="F96" i="102"/>
  <c r="C96" i="102"/>
  <c r="G95" i="102"/>
  <c r="F95" i="102"/>
  <c r="C95" i="102"/>
  <c r="G94" i="102"/>
  <c r="F94" i="102"/>
  <c r="C94" i="102"/>
  <c r="G93" i="102"/>
  <c r="F93" i="102"/>
  <c r="C93" i="102"/>
  <c r="G92" i="102"/>
  <c r="F92" i="102"/>
  <c r="C92" i="102"/>
  <c r="G91" i="102"/>
  <c r="F91" i="102"/>
  <c r="C91" i="102"/>
  <c r="G90" i="102"/>
  <c r="F90" i="102"/>
  <c r="C90" i="102"/>
  <c r="G88" i="102"/>
  <c r="F88" i="102"/>
  <c r="C88" i="102"/>
  <c r="G87" i="102"/>
  <c r="F87" i="102"/>
  <c r="G86" i="102"/>
  <c r="F86" i="102"/>
  <c r="C86" i="102"/>
  <c r="G85" i="102"/>
  <c r="F85" i="102"/>
  <c r="C85" i="102"/>
  <c r="G84" i="102"/>
  <c r="F84" i="102"/>
  <c r="C84" i="102"/>
  <c r="G83" i="102"/>
  <c r="F83" i="102"/>
  <c r="C83" i="102"/>
  <c r="G82" i="102"/>
  <c r="F82" i="102"/>
  <c r="C82" i="102"/>
  <c r="G81" i="102"/>
  <c r="F81" i="102"/>
  <c r="C81" i="102"/>
  <c r="G80" i="102"/>
  <c r="F80" i="102"/>
  <c r="G79" i="102"/>
  <c r="F79" i="102"/>
  <c r="C79" i="102"/>
  <c r="G78" i="102"/>
  <c r="F78" i="102"/>
  <c r="C78" i="102"/>
  <c r="G77" i="102"/>
  <c r="F77" i="102"/>
  <c r="C77" i="102"/>
  <c r="G76" i="102"/>
  <c r="F76" i="102"/>
  <c r="C76" i="102"/>
  <c r="G75" i="102"/>
  <c r="F75" i="102"/>
  <c r="C75" i="102"/>
  <c r="G74" i="102"/>
  <c r="F74" i="102"/>
  <c r="C74" i="102"/>
  <c r="G73" i="102"/>
  <c r="F73" i="102"/>
  <c r="C73" i="102"/>
  <c r="G72" i="102"/>
  <c r="F72" i="102"/>
  <c r="C72" i="102"/>
  <c r="G71" i="102"/>
  <c r="F71" i="102"/>
  <c r="C71" i="102"/>
  <c r="G70" i="102"/>
  <c r="F70" i="102"/>
  <c r="C70" i="102"/>
  <c r="G69" i="102"/>
  <c r="F69" i="102"/>
  <c r="C69" i="102"/>
  <c r="G67" i="102"/>
  <c r="F67" i="102"/>
  <c r="C67" i="102"/>
  <c r="G66" i="102"/>
  <c r="F66" i="102"/>
  <c r="C66" i="102"/>
  <c r="G65" i="102"/>
  <c r="F65" i="102"/>
  <c r="C65" i="102"/>
  <c r="G64" i="102"/>
  <c r="F64" i="102"/>
  <c r="C64" i="102"/>
  <c r="G63" i="102"/>
  <c r="F63" i="102"/>
  <c r="C63" i="102"/>
  <c r="G62" i="102"/>
  <c r="F62" i="102"/>
  <c r="C62" i="102"/>
  <c r="G61" i="102"/>
  <c r="F61" i="102"/>
  <c r="C61" i="102"/>
  <c r="G60" i="102"/>
  <c r="F60" i="102"/>
  <c r="C60" i="102"/>
  <c r="G59" i="102"/>
  <c r="F59" i="102"/>
  <c r="C59" i="102"/>
  <c r="G58" i="102"/>
  <c r="F58" i="102"/>
  <c r="C58" i="102"/>
  <c r="G57" i="102"/>
  <c r="F57" i="102"/>
  <c r="C57" i="102"/>
  <c r="G56" i="102"/>
  <c r="F56" i="102"/>
  <c r="C56" i="102"/>
  <c r="G55" i="102"/>
  <c r="F55" i="102"/>
  <c r="C55" i="102"/>
  <c r="G54" i="102"/>
  <c r="F54" i="102"/>
  <c r="C54" i="102"/>
  <c r="G53" i="102"/>
  <c r="F53" i="102"/>
  <c r="C53" i="102"/>
  <c r="G52" i="102"/>
  <c r="F52" i="102"/>
  <c r="C52" i="102"/>
  <c r="G51" i="102"/>
  <c r="F51" i="102"/>
  <c r="C51" i="102"/>
  <c r="G50" i="102"/>
  <c r="F50" i="102"/>
  <c r="C50" i="102"/>
  <c r="G49" i="102"/>
  <c r="F49" i="102"/>
  <c r="C49" i="102"/>
  <c r="G48" i="102"/>
  <c r="F48" i="102"/>
  <c r="C48" i="102"/>
  <c r="G46" i="102"/>
  <c r="H46" i="102" s="1"/>
  <c r="G45" i="102"/>
  <c r="H45" i="102" s="1"/>
  <c r="G44" i="102"/>
  <c r="H44" i="102" s="1"/>
  <c r="G43" i="102"/>
  <c r="H43" i="102" s="1"/>
  <c r="G42" i="102"/>
  <c r="H42" i="102" s="1"/>
  <c r="G41" i="102"/>
  <c r="H41" i="102" s="1"/>
  <c r="G40" i="102"/>
  <c r="H40" i="102" s="1"/>
  <c r="G39" i="102"/>
  <c r="H39" i="102" s="1"/>
  <c r="G38" i="102"/>
  <c r="H38" i="102" s="1"/>
  <c r="G37" i="102"/>
  <c r="H37" i="102" s="1"/>
  <c r="G404" i="101"/>
  <c r="F404" i="101"/>
  <c r="C404" i="101"/>
  <c r="G403" i="101"/>
  <c r="F403" i="101"/>
  <c r="C403" i="101"/>
  <c r="G402" i="101"/>
  <c r="F402" i="101"/>
  <c r="H402" i="101" s="1"/>
  <c r="C402" i="101"/>
  <c r="G401" i="101"/>
  <c r="F401" i="101"/>
  <c r="C401" i="101"/>
  <c r="G400" i="101"/>
  <c r="F400" i="101"/>
  <c r="C400" i="101"/>
  <c r="G399" i="101"/>
  <c r="F399" i="101"/>
  <c r="C399" i="101"/>
  <c r="G398" i="101"/>
  <c r="F398" i="101"/>
  <c r="H398" i="101" s="1"/>
  <c r="C398" i="101"/>
  <c r="G397" i="101"/>
  <c r="F397" i="101"/>
  <c r="C397" i="101"/>
  <c r="G396" i="101"/>
  <c r="F396" i="101"/>
  <c r="C396" i="101"/>
  <c r="G395" i="101"/>
  <c r="F395" i="101"/>
  <c r="C395" i="101"/>
  <c r="G394" i="101"/>
  <c r="F394" i="101"/>
  <c r="H394" i="101" s="1"/>
  <c r="C394" i="101"/>
  <c r="G393" i="101"/>
  <c r="F393" i="101"/>
  <c r="C393" i="101"/>
  <c r="G392" i="101"/>
  <c r="F392" i="101"/>
  <c r="C392" i="101"/>
  <c r="G391" i="101"/>
  <c r="F391" i="101"/>
  <c r="C391" i="101"/>
  <c r="G390" i="101"/>
  <c r="F390" i="101"/>
  <c r="H390" i="101" s="1"/>
  <c r="C390" i="101"/>
  <c r="G389" i="101"/>
  <c r="F389" i="101"/>
  <c r="C389" i="101"/>
  <c r="G388" i="101"/>
  <c r="F388" i="101"/>
  <c r="C388" i="101"/>
  <c r="G387" i="101"/>
  <c r="F387" i="101"/>
  <c r="C387" i="101"/>
  <c r="G386" i="101"/>
  <c r="F386" i="101"/>
  <c r="H386" i="101" s="1"/>
  <c r="C386" i="101"/>
  <c r="G385" i="101"/>
  <c r="F385" i="101"/>
  <c r="C385" i="101"/>
  <c r="G383" i="101"/>
  <c r="F383" i="101"/>
  <c r="C383" i="101"/>
  <c r="G382" i="101"/>
  <c r="F382" i="101"/>
  <c r="C382" i="101"/>
  <c r="G381" i="101"/>
  <c r="F381" i="101"/>
  <c r="H381" i="101" s="1"/>
  <c r="C381" i="101"/>
  <c r="G380" i="101"/>
  <c r="F380" i="101"/>
  <c r="C380" i="101"/>
  <c r="G379" i="101"/>
  <c r="F379" i="101"/>
  <c r="C379" i="101"/>
  <c r="G378" i="101"/>
  <c r="F378" i="101"/>
  <c r="C378" i="101"/>
  <c r="G377" i="101"/>
  <c r="F377" i="101"/>
  <c r="H377" i="101" s="1"/>
  <c r="C377" i="101"/>
  <c r="G376" i="101"/>
  <c r="F376" i="101"/>
  <c r="C376" i="101"/>
  <c r="G375" i="101"/>
  <c r="F375" i="101"/>
  <c r="C375" i="101"/>
  <c r="G374" i="101"/>
  <c r="F374" i="101"/>
  <c r="C374" i="101"/>
  <c r="G373" i="101"/>
  <c r="F373" i="101"/>
  <c r="H373" i="101" s="1"/>
  <c r="C373" i="101"/>
  <c r="G372" i="101"/>
  <c r="F372" i="101"/>
  <c r="C372" i="101"/>
  <c r="G371" i="101"/>
  <c r="F371" i="101"/>
  <c r="C371" i="101"/>
  <c r="G370" i="101"/>
  <c r="F370" i="101"/>
  <c r="C370" i="101"/>
  <c r="G369" i="101"/>
  <c r="F369" i="101"/>
  <c r="H369" i="101" s="1"/>
  <c r="C369" i="101"/>
  <c r="G368" i="101"/>
  <c r="F368" i="101"/>
  <c r="C368" i="101"/>
  <c r="G367" i="101"/>
  <c r="F367" i="101"/>
  <c r="C367" i="101"/>
  <c r="G366" i="101"/>
  <c r="F366" i="101"/>
  <c r="C366" i="101"/>
  <c r="G365" i="101"/>
  <c r="F365" i="101"/>
  <c r="H365" i="101" s="1"/>
  <c r="C365" i="101"/>
  <c r="G364" i="101"/>
  <c r="F364" i="101"/>
  <c r="C364" i="101"/>
  <c r="G360" i="101"/>
  <c r="F360" i="101"/>
  <c r="C360" i="101"/>
  <c r="G359" i="101"/>
  <c r="F359" i="101"/>
  <c r="C359" i="101"/>
  <c r="G358" i="101"/>
  <c r="F358" i="101"/>
  <c r="H358" i="101" s="1"/>
  <c r="C358" i="101"/>
  <c r="G357" i="101"/>
  <c r="F357" i="101"/>
  <c r="C357" i="101"/>
  <c r="G356" i="101"/>
  <c r="F356" i="101"/>
  <c r="C356" i="101"/>
  <c r="G355" i="101"/>
  <c r="F355" i="101"/>
  <c r="C355" i="101"/>
  <c r="G354" i="101"/>
  <c r="F354" i="101"/>
  <c r="H354" i="101" s="1"/>
  <c r="C354" i="101"/>
  <c r="G353" i="101"/>
  <c r="F353" i="101"/>
  <c r="C353" i="101"/>
  <c r="G352" i="101"/>
  <c r="F352" i="101"/>
  <c r="C352" i="101"/>
  <c r="G351" i="101"/>
  <c r="F351" i="101"/>
  <c r="C351" i="101"/>
  <c r="G350" i="101"/>
  <c r="F350" i="101"/>
  <c r="H350" i="101" s="1"/>
  <c r="C350" i="101"/>
  <c r="G349" i="101"/>
  <c r="F349" i="101"/>
  <c r="C349" i="101"/>
  <c r="G348" i="101"/>
  <c r="F348" i="101"/>
  <c r="C348" i="101"/>
  <c r="G347" i="101"/>
  <c r="F347" i="101"/>
  <c r="C347" i="101"/>
  <c r="G346" i="101"/>
  <c r="F346" i="101"/>
  <c r="H346" i="101" s="1"/>
  <c r="C346" i="101"/>
  <c r="G345" i="101"/>
  <c r="F345" i="101"/>
  <c r="C345" i="101"/>
  <c r="G344" i="101"/>
  <c r="F344" i="101"/>
  <c r="C344" i="101"/>
  <c r="G343" i="101"/>
  <c r="F343" i="101"/>
  <c r="C343" i="101"/>
  <c r="G342" i="101"/>
  <c r="F342" i="101"/>
  <c r="H342" i="101" s="1"/>
  <c r="C342" i="101"/>
  <c r="G341" i="101"/>
  <c r="F341" i="101"/>
  <c r="C341" i="101"/>
  <c r="G339" i="101"/>
  <c r="F339" i="101"/>
  <c r="C339" i="101"/>
  <c r="G338" i="101"/>
  <c r="F338" i="101"/>
  <c r="C338" i="101"/>
  <c r="G337" i="101"/>
  <c r="F337" i="101"/>
  <c r="H337" i="101" s="1"/>
  <c r="C337" i="101"/>
  <c r="G336" i="101"/>
  <c r="F336" i="101"/>
  <c r="C336" i="101"/>
  <c r="G335" i="101"/>
  <c r="F335" i="101"/>
  <c r="C335" i="101"/>
  <c r="G334" i="101"/>
  <c r="F334" i="101"/>
  <c r="C334" i="101"/>
  <c r="G333" i="101"/>
  <c r="F333" i="101"/>
  <c r="H333" i="101" s="1"/>
  <c r="C333" i="101"/>
  <c r="G332" i="101"/>
  <c r="F332" i="101"/>
  <c r="C332" i="101"/>
  <c r="G331" i="101"/>
  <c r="F331" i="101"/>
  <c r="C331" i="101"/>
  <c r="G330" i="101"/>
  <c r="F330" i="101"/>
  <c r="C330" i="101"/>
  <c r="G329" i="101"/>
  <c r="F329" i="101"/>
  <c r="H329" i="101" s="1"/>
  <c r="C329" i="101"/>
  <c r="G328" i="101"/>
  <c r="F328" i="101"/>
  <c r="C328" i="101"/>
  <c r="G327" i="101"/>
  <c r="F327" i="101"/>
  <c r="C327" i="101"/>
  <c r="G326" i="101"/>
  <c r="F326" i="101"/>
  <c r="C326" i="101"/>
  <c r="G325" i="101"/>
  <c r="F325" i="101"/>
  <c r="H325" i="101" s="1"/>
  <c r="C325" i="101"/>
  <c r="G324" i="101"/>
  <c r="F324" i="101"/>
  <c r="C324" i="101"/>
  <c r="G323" i="101"/>
  <c r="F323" i="101"/>
  <c r="C323" i="101"/>
  <c r="G322" i="101"/>
  <c r="F322" i="101"/>
  <c r="C322" i="101"/>
  <c r="G321" i="101"/>
  <c r="F321" i="101"/>
  <c r="H321" i="101" s="1"/>
  <c r="C321" i="101"/>
  <c r="G320" i="101"/>
  <c r="F320" i="101"/>
  <c r="C320" i="101"/>
  <c r="G318" i="101"/>
  <c r="F318" i="101"/>
  <c r="C318" i="101"/>
  <c r="G317" i="101"/>
  <c r="F317" i="101"/>
  <c r="C317" i="101"/>
  <c r="G316" i="101"/>
  <c r="F316" i="101"/>
  <c r="H316" i="101" s="1"/>
  <c r="C316" i="101"/>
  <c r="G315" i="101"/>
  <c r="F315" i="101"/>
  <c r="C315" i="101"/>
  <c r="G314" i="101"/>
  <c r="F314" i="101"/>
  <c r="C314" i="101"/>
  <c r="G313" i="101"/>
  <c r="F313" i="101"/>
  <c r="C313" i="101"/>
  <c r="G312" i="101"/>
  <c r="F312" i="101"/>
  <c r="H312" i="101" s="1"/>
  <c r="C312" i="101"/>
  <c r="G311" i="101"/>
  <c r="F311" i="101"/>
  <c r="C311" i="101"/>
  <c r="G310" i="101"/>
  <c r="F310" i="101"/>
  <c r="C310" i="101"/>
  <c r="G309" i="101"/>
  <c r="F309" i="101"/>
  <c r="H309" i="101" s="1"/>
  <c r="C309" i="101"/>
  <c r="G308" i="101"/>
  <c r="F308" i="101"/>
  <c r="H308" i="101" s="1"/>
  <c r="C308" i="101"/>
  <c r="G307" i="101"/>
  <c r="F307" i="101"/>
  <c r="C307" i="101"/>
  <c r="G306" i="101"/>
  <c r="F306" i="101"/>
  <c r="C306" i="101"/>
  <c r="G305" i="101"/>
  <c r="F305" i="101"/>
  <c r="C305" i="101"/>
  <c r="G304" i="101"/>
  <c r="F304" i="101"/>
  <c r="H304" i="101" s="1"/>
  <c r="C304" i="101"/>
  <c r="G303" i="101"/>
  <c r="F303" i="101"/>
  <c r="C303" i="101"/>
  <c r="G302" i="101"/>
  <c r="F302" i="101"/>
  <c r="C302" i="101"/>
  <c r="G301" i="101"/>
  <c r="F301" i="101"/>
  <c r="C301" i="101"/>
  <c r="G300" i="101"/>
  <c r="F300" i="101"/>
  <c r="H300" i="101" s="1"/>
  <c r="C300" i="101"/>
  <c r="G299" i="101"/>
  <c r="F299" i="101"/>
  <c r="C299" i="101"/>
  <c r="G297" i="101"/>
  <c r="H297" i="101" s="1"/>
  <c r="G296" i="101"/>
  <c r="H296" i="101" s="1"/>
  <c r="G295" i="101"/>
  <c r="H295" i="101" s="1"/>
  <c r="G294" i="101"/>
  <c r="H294" i="101" s="1"/>
  <c r="G293" i="101"/>
  <c r="H293" i="101" s="1"/>
  <c r="G292" i="101"/>
  <c r="H292" i="101" s="1"/>
  <c r="G291" i="101"/>
  <c r="H291" i="101" s="1"/>
  <c r="G290" i="101"/>
  <c r="H290" i="101" s="1"/>
  <c r="G289" i="101"/>
  <c r="H289" i="101" s="1"/>
  <c r="G288" i="101"/>
  <c r="H288" i="101" s="1"/>
  <c r="G153" i="101"/>
  <c r="F153" i="101"/>
  <c r="C153" i="101"/>
  <c r="G152" i="101"/>
  <c r="F152" i="101"/>
  <c r="C152" i="101"/>
  <c r="G151" i="101"/>
  <c r="F151" i="101"/>
  <c r="C151" i="101"/>
  <c r="G150" i="101"/>
  <c r="F150" i="101"/>
  <c r="C150" i="101"/>
  <c r="G149" i="101"/>
  <c r="F149" i="101"/>
  <c r="C149" i="101"/>
  <c r="G148" i="101"/>
  <c r="F148" i="101"/>
  <c r="C148" i="101"/>
  <c r="G147" i="101"/>
  <c r="F147" i="101"/>
  <c r="C147" i="101"/>
  <c r="G146" i="101"/>
  <c r="F146" i="101"/>
  <c r="C146" i="101"/>
  <c r="G145" i="101"/>
  <c r="F145" i="101"/>
  <c r="C145" i="101"/>
  <c r="G144" i="101"/>
  <c r="F144" i="101"/>
  <c r="C144" i="101"/>
  <c r="G143" i="101"/>
  <c r="F143" i="101"/>
  <c r="C143" i="101"/>
  <c r="G142" i="101"/>
  <c r="F142" i="101"/>
  <c r="C142" i="101"/>
  <c r="G141" i="101"/>
  <c r="F141" i="101"/>
  <c r="C141" i="101"/>
  <c r="G140" i="101"/>
  <c r="F140" i="101"/>
  <c r="C140" i="101"/>
  <c r="G139" i="101"/>
  <c r="F139" i="101"/>
  <c r="C139" i="101"/>
  <c r="G138" i="101"/>
  <c r="F138" i="101"/>
  <c r="C138" i="101"/>
  <c r="G137" i="101"/>
  <c r="F137" i="101"/>
  <c r="C137" i="101"/>
  <c r="G136" i="101"/>
  <c r="F136" i="101"/>
  <c r="C136" i="101"/>
  <c r="G135" i="101"/>
  <c r="F135" i="101"/>
  <c r="C135" i="101"/>
  <c r="G134" i="101"/>
  <c r="F134" i="101"/>
  <c r="C134" i="101"/>
  <c r="G132" i="101"/>
  <c r="F132" i="101"/>
  <c r="C132" i="101"/>
  <c r="G131" i="101"/>
  <c r="F131" i="101"/>
  <c r="C131" i="101"/>
  <c r="G130" i="101"/>
  <c r="F130" i="101"/>
  <c r="C130" i="101"/>
  <c r="G129" i="101"/>
  <c r="F129" i="101"/>
  <c r="C129" i="101"/>
  <c r="G128" i="101"/>
  <c r="F128" i="101"/>
  <c r="C128" i="101"/>
  <c r="G127" i="101"/>
  <c r="F127" i="101"/>
  <c r="C127" i="101"/>
  <c r="G126" i="101"/>
  <c r="F126" i="101"/>
  <c r="C126" i="101"/>
  <c r="G125" i="101"/>
  <c r="F125" i="101"/>
  <c r="C125" i="101"/>
  <c r="G124" i="101"/>
  <c r="F124" i="101"/>
  <c r="C124" i="101"/>
  <c r="G123" i="101"/>
  <c r="F123" i="101"/>
  <c r="C123" i="101"/>
  <c r="G122" i="101"/>
  <c r="F122" i="101"/>
  <c r="C122" i="101"/>
  <c r="G121" i="101"/>
  <c r="F121" i="101"/>
  <c r="C121" i="101"/>
  <c r="G120" i="101"/>
  <c r="F120" i="101"/>
  <c r="C120" i="101"/>
  <c r="G119" i="101"/>
  <c r="F119" i="101"/>
  <c r="C119" i="101"/>
  <c r="G118" i="101"/>
  <c r="F118" i="101"/>
  <c r="C118" i="101"/>
  <c r="G117" i="101"/>
  <c r="F117" i="101"/>
  <c r="C117" i="101"/>
  <c r="G116" i="101"/>
  <c r="F116" i="101"/>
  <c r="C116" i="101"/>
  <c r="G115" i="101"/>
  <c r="F115" i="101"/>
  <c r="C115" i="101"/>
  <c r="G114" i="101"/>
  <c r="F114" i="101"/>
  <c r="C114" i="101"/>
  <c r="G113" i="101"/>
  <c r="F113" i="101"/>
  <c r="C113" i="101"/>
  <c r="G109" i="101"/>
  <c r="F109" i="101"/>
  <c r="C109" i="101"/>
  <c r="G108" i="101"/>
  <c r="F108" i="101"/>
  <c r="C108" i="101"/>
  <c r="G107" i="101"/>
  <c r="F107" i="101"/>
  <c r="C107" i="101"/>
  <c r="G106" i="101"/>
  <c r="F106" i="101"/>
  <c r="C106" i="101"/>
  <c r="G105" i="101"/>
  <c r="F105" i="101"/>
  <c r="C105" i="101"/>
  <c r="G104" i="101"/>
  <c r="F104" i="101"/>
  <c r="C104" i="101"/>
  <c r="G103" i="101"/>
  <c r="F103" i="101"/>
  <c r="C103" i="101"/>
  <c r="G102" i="101"/>
  <c r="F102" i="101"/>
  <c r="C102" i="101"/>
  <c r="G101" i="101"/>
  <c r="F101" i="101"/>
  <c r="C101" i="101"/>
  <c r="G100" i="101"/>
  <c r="F100" i="101"/>
  <c r="C100" i="101"/>
  <c r="G99" i="101"/>
  <c r="F99" i="101"/>
  <c r="C99" i="101"/>
  <c r="G98" i="101"/>
  <c r="F98" i="101"/>
  <c r="C98" i="101"/>
  <c r="G97" i="101"/>
  <c r="F97" i="101"/>
  <c r="C97" i="101"/>
  <c r="G96" i="101"/>
  <c r="F96" i="101"/>
  <c r="C96" i="101"/>
  <c r="G95" i="101"/>
  <c r="F95" i="101"/>
  <c r="C95" i="101"/>
  <c r="G94" i="101"/>
  <c r="F94" i="101"/>
  <c r="C94" i="101"/>
  <c r="G93" i="101"/>
  <c r="F93" i="101"/>
  <c r="C93" i="101"/>
  <c r="G92" i="101"/>
  <c r="F92" i="101"/>
  <c r="C92" i="101"/>
  <c r="G91" i="101"/>
  <c r="F91" i="101"/>
  <c r="C91" i="101"/>
  <c r="G90" i="101"/>
  <c r="F90" i="101"/>
  <c r="C90" i="101"/>
  <c r="G88" i="101"/>
  <c r="F88" i="101"/>
  <c r="C88" i="101"/>
  <c r="G87" i="101"/>
  <c r="F87" i="101"/>
  <c r="G86" i="101"/>
  <c r="F86" i="101"/>
  <c r="C86" i="101"/>
  <c r="G85" i="101"/>
  <c r="F85" i="101"/>
  <c r="C85" i="101"/>
  <c r="G84" i="101"/>
  <c r="F84" i="101"/>
  <c r="C84" i="101"/>
  <c r="G83" i="101"/>
  <c r="F83" i="101"/>
  <c r="C83" i="101"/>
  <c r="G82" i="101"/>
  <c r="F82" i="101"/>
  <c r="C82" i="101"/>
  <c r="G81" i="101"/>
  <c r="F81" i="101"/>
  <c r="C81" i="101"/>
  <c r="G80" i="101"/>
  <c r="F80" i="101"/>
  <c r="G79" i="101"/>
  <c r="F79" i="101"/>
  <c r="C79" i="101"/>
  <c r="G78" i="101"/>
  <c r="F78" i="101"/>
  <c r="C78" i="101"/>
  <c r="G77" i="101"/>
  <c r="F77" i="101"/>
  <c r="C77" i="101"/>
  <c r="G76" i="101"/>
  <c r="F76" i="101"/>
  <c r="C76" i="101"/>
  <c r="G75" i="101"/>
  <c r="F75" i="101"/>
  <c r="C75" i="101"/>
  <c r="G74" i="101"/>
  <c r="F74" i="101"/>
  <c r="C74" i="101"/>
  <c r="G73" i="101"/>
  <c r="F73" i="101"/>
  <c r="C73" i="101"/>
  <c r="G72" i="101"/>
  <c r="F72" i="101"/>
  <c r="C72" i="101"/>
  <c r="G71" i="101"/>
  <c r="F71" i="101"/>
  <c r="C71" i="101"/>
  <c r="G70" i="101"/>
  <c r="F70" i="101"/>
  <c r="H70" i="101" s="1"/>
  <c r="C70" i="101"/>
  <c r="G69" i="101"/>
  <c r="F69" i="101"/>
  <c r="C69" i="101"/>
  <c r="G67" i="101"/>
  <c r="F67" i="101"/>
  <c r="C67" i="101"/>
  <c r="G66" i="101"/>
  <c r="F66" i="101"/>
  <c r="C66" i="101"/>
  <c r="G65" i="101"/>
  <c r="F65" i="101"/>
  <c r="C65" i="101"/>
  <c r="G64" i="101"/>
  <c r="F64" i="101"/>
  <c r="C64" i="101"/>
  <c r="G63" i="101"/>
  <c r="F63" i="101"/>
  <c r="C63" i="101"/>
  <c r="G62" i="101"/>
  <c r="F62" i="101"/>
  <c r="C62" i="101"/>
  <c r="G61" i="101"/>
  <c r="F61" i="101"/>
  <c r="C61" i="101"/>
  <c r="G60" i="101"/>
  <c r="F60" i="101"/>
  <c r="C60" i="101"/>
  <c r="G59" i="101"/>
  <c r="F59" i="101"/>
  <c r="C59" i="101"/>
  <c r="G58" i="101"/>
  <c r="F58" i="101"/>
  <c r="C58" i="101"/>
  <c r="G57" i="101"/>
  <c r="F57" i="101"/>
  <c r="C57" i="101"/>
  <c r="G56" i="101"/>
  <c r="F56" i="101"/>
  <c r="C56" i="101"/>
  <c r="G55" i="101"/>
  <c r="F55" i="101"/>
  <c r="C55" i="101"/>
  <c r="G54" i="101"/>
  <c r="F54" i="101"/>
  <c r="C54" i="101"/>
  <c r="G53" i="101"/>
  <c r="F53" i="101"/>
  <c r="C53" i="101"/>
  <c r="G52" i="101"/>
  <c r="F52" i="101"/>
  <c r="C52" i="101"/>
  <c r="G51" i="101"/>
  <c r="F51" i="101"/>
  <c r="C51" i="101"/>
  <c r="G50" i="101"/>
  <c r="F50" i="101"/>
  <c r="C50" i="101"/>
  <c r="G49" i="101"/>
  <c r="F49" i="101"/>
  <c r="H49" i="101" s="1"/>
  <c r="C49" i="101"/>
  <c r="G48" i="101"/>
  <c r="F48" i="101"/>
  <c r="C48" i="101"/>
  <c r="G46" i="101"/>
  <c r="H46" i="101" s="1"/>
  <c r="G45" i="101"/>
  <c r="H45" i="101" s="1"/>
  <c r="G44" i="101"/>
  <c r="H44" i="101" s="1"/>
  <c r="G43" i="101"/>
  <c r="H43" i="101" s="1"/>
  <c r="G42" i="101"/>
  <c r="H42" i="101" s="1"/>
  <c r="G41" i="101"/>
  <c r="H41" i="101" s="1"/>
  <c r="G40" i="101"/>
  <c r="H40" i="101" s="1"/>
  <c r="G39" i="101"/>
  <c r="H39" i="101" s="1"/>
  <c r="G38" i="101"/>
  <c r="H38" i="101" s="1"/>
  <c r="G37" i="101"/>
  <c r="H37" i="101" s="1"/>
  <c r="G404" i="100"/>
  <c r="F404" i="100"/>
  <c r="C404" i="100"/>
  <c r="G403" i="100"/>
  <c r="F403" i="100"/>
  <c r="C403" i="100"/>
  <c r="G402" i="100"/>
  <c r="F402" i="100"/>
  <c r="H402" i="100" s="1"/>
  <c r="C402" i="100"/>
  <c r="G401" i="100"/>
  <c r="F401" i="100"/>
  <c r="C401" i="100"/>
  <c r="G400" i="100"/>
  <c r="F400" i="100"/>
  <c r="C400" i="100"/>
  <c r="G399" i="100"/>
  <c r="F399" i="100"/>
  <c r="C399" i="100"/>
  <c r="G398" i="100"/>
  <c r="F398" i="100"/>
  <c r="H398" i="100" s="1"/>
  <c r="C398" i="100"/>
  <c r="G397" i="100"/>
  <c r="F397" i="100"/>
  <c r="C397" i="100"/>
  <c r="G396" i="100"/>
  <c r="F396" i="100"/>
  <c r="C396" i="100"/>
  <c r="G395" i="100"/>
  <c r="F395" i="100"/>
  <c r="C395" i="100"/>
  <c r="G394" i="100"/>
  <c r="F394" i="100"/>
  <c r="H394" i="100" s="1"/>
  <c r="C394" i="100"/>
  <c r="G393" i="100"/>
  <c r="F393" i="100"/>
  <c r="C393" i="100"/>
  <c r="G392" i="100"/>
  <c r="F392" i="100"/>
  <c r="C392" i="100"/>
  <c r="G391" i="100"/>
  <c r="F391" i="100"/>
  <c r="C391" i="100"/>
  <c r="G390" i="100"/>
  <c r="F390" i="100"/>
  <c r="H390" i="100" s="1"/>
  <c r="C390" i="100"/>
  <c r="G389" i="100"/>
  <c r="F389" i="100"/>
  <c r="C389" i="100"/>
  <c r="G388" i="100"/>
  <c r="F388" i="100"/>
  <c r="C388" i="100"/>
  <c r="G387" i="100"/>
  <c r="F387" i="100"/>
  <c r="C387" i="100"/>
  <c r="G386" i="100"/>
  <c r="F386" i="100"/>
  <c r="H386" i="100" s="1"/>
  <c r="C386" i="100"/>
  <c r="G385" i="100"/>
  <c r="F385" i="100"/>
  <c r="C385" i="100"/>
  <c r="G383" i="100"/>
  <c r="F383" i="100"/>
  <c r="C383" i="100"/>
  <c r="G382" i="100"/>
  <c r="F382" i="100"/>
  <c r="C382" i="100"/>
  <c r="G381" i="100"/>
  <c r="F381" i="100"/>
  <c r="H381" i="100" s="1"/>
  <c r="C381" i="100"/>
  <c r="G380" i="100"/>
  <c r="F380" i="100"/>
  <c r="C380" i="100"/>
  <c r="G379" i="100"/>
  <c r="F379" i="100"/>
  <c r="C379" i="100"/>
  <c r="G378" i="100"/>
  <c r="F378" i="100"/>
  <c r="C378" i="100"/>
  <c r="G377" i="100"/>
  <c r="F377" i="100"/>
  <c r="C377" i="100"/>
  <c r="G376" i="100"/>
  <c r="F376" i="100"/>
  <c r="C376" i="100"/>
  <c r="G375" i="100"/>
  <c r="F375" i="100"/>
  <c r="C375" i="100"/>
  <c r="G374" i="100"/>
  <c r="F374" i="100"/>
  <c r="C374" i="100"/>
  <c r="G373" i="100"/>
  <c r="F373" i="100"/>
  <c r="H373" i="100" s="1"/>
  <c r="C373" i="100"/>
  <c r="G372" i="100"/>
  <c r="F372" i="100"/>
  <c r="C372" i="100"/>
  <c r="G371" i="100"/>
  <c r="F371" i="100"/>
  <c r="C371" i="100"/>
  <c r="G370" i="100"/>
  <c r="F370" i="100"/>
  <c r="C370" i="100"/>
  <c r="G369" i="100"/>
  <c r="F369" i="100"/>
  <c r="H369" i="100" s="1"/>
  <c r="C369" i="100"/>
  <c r="G368" i="100"/>
  <c r="F368" i="100"/>
  <c r="C368" i="100"/>
  <c r="G367" i="100"/>
  <c r="F367" i="100"/>
  <c r="C367" i="100"/>
  <c r="G366" i="100"/>
  <c r="F366" i="100"/>
  <c r="C366" i="100"/>
  <c r="G365" i="100"/>
  <c r="F365" i="100"/>
  <c r="H365" i="100" s="1"/>
  <c r="C365" i="100"/>
  <c r="G364" i="100"/>
  <c r="F364" i="100"/>
  <c r="C364" i="100"/>
  <c r="G360" i="100"/>
  <c r="F360" i="100"/>
  <c r="C360" i="100"/>
  <c r="G359" i="100"/>
  <c r="F359" i="100"/>
  <c r="C359" i="100"/>
  <c r="G358" i="100"/>
  <c r="F358" i="100"/>
  <c r="C358" i="100"/>
  <c r="G357" i="100"/>
  <c r="F357" i="100"/>
  <c r="C357" i="100"/>
  <c r="G356" i="100"/>
  <c r="F356" i="100"/>
  <c r="C356" i="100"/>
  <c r="G355" i="100"/>
  <c r="F355" i="100"/>
  <c r="C355" i="100"/>
  <c r="G354" i="100"/>
  <c r="F354" i="100"/>
  <c r="C354" i="100"/>
  <c r="G353" i="100"/>
  <c r="F353" i="100"/>
  <c r="C353" i="100"/>
  <c r="G352" i="100"/>
  <c r="F352" i="100"/>
  <c r="C352" i="100"/>
  <c r="G351" i="100"/>
  <c r="F351" i="100"/>
  <c r="C351" i="100"/>
  <c r="G350" i="100"/>
  <c r="F350" i="100"/>
  <c r="H350" i="100" s="1"/>
  <c r="C350" i="100"/>
  <c r="G349" i="100"/>
  <c r="F349" i="100"/>
  <c r="C349" i="100"/>
  <c r="G348" i="100"/>
  <c r="F348" i="100"/>
  <c r="C348" i="100"/>
  <c r="G347" i="100"/>
  <c r="F347" i="100"/>
  <c r="C347" i="100"/>
  <c r="G346" i="100"/>
  <c r="F346" i="100"/>
  <c r="H346" i="100" s="1"/>
  <c r="C346" i="100"/>
  <c r="G345" i="100"/>
  <c r="F345" i="100"/>
  <c r="C345" i="100"/>
  <c r="G344" i="100"/>
  <c r="F344" i="100"/>
  <c r="C344" i="100"/>
  <c r="G343" i="100"/>
  <c r="F343" i="100"/>
  <c r="C343" i="100"/>
  <c r="G342" i="100"/>
  <c r="F342" i="100"/>
  <c r="H342" i="100" s="1"/>
  <c r="C342" i="100"/>
  <c r="G341" i="100"/>
  <c r="F341" i="100"/>
  <c r="C341" i="100"/>
  <c r="G339" i="100"/>
  <c r="F339" i="100"/>
  <c r="C339" i="100"/>
  <c r="G338" i="100"/>
  <c r="F338" i="100"/>
  <c r="C338" i="100"/>
  <c r="G337" i="100"/>
  <c r="F337" i="100"/>
  <c r="C337" i="100"/>
  <c r="G336" i="100"/>
  <c r="F336" i="100"/>
  <c r="C336" i="100"/>
  <c r="G335" i="100"/>
  <c r="F335" i="100"/>
  <c r="C335" i="100"/>
  <c r="G334" i="100"/>
  <c r="F334" i="100"/>
  <c r="C334" i="100"/>
  <c r="G333" i="100"/>
  <c r="F333" i="100"/>
  <c r="C333" i="100"/>
  <c r="G332" i="100"/>
  <c r="F332" i="100"/>
  <c r="C332" i="100"/>
  <c r="G331" i="100"/>
  <c r="F331" i="100"/>
  <c r="C331" i="100"/>
  <c r="G330" i="100"/>
  <c r="F330" i="100"/>
  <c r="C330" i="100"/>
  <c r="G329" i="100"/>
  <c r="F329" i="100"/>
  <c r="H329" i="100" s="1"/>
  <c r="C329" i="100"/>
  <c r="G328" i="100"/>
  <c r="F328" i="100"/>
  <c r="C328" i="100"/>
  <c r="G327" i="100"/>
  <c r="F327" i="100"/>
  <c r="C327" i="100"/>
  <c r="G326" i="100"/>
  <c r="F326" i="100"/>
  <c r="C326" i="100"/>
  <c r="G325" i="100"/>
  <c r="F325" i="100"/>
  <c r="H325" i="100" s="1"/>
  <c r="C325" i="100"/>
  <c r="G324" i="100"/>
  <c r="F324" i="100"/>
  <c r="C324" i="100"/>
  <c r="G323" i="100"/>
  <c r="F323" i="100"/>
  <c r="C323" i="100"/>
  <c r="G322" i="100"/>
  <c r="F322" i="100"/>
  <c r="C322" i="100"/>
  <c r="G321" i="100"/>
  <c r="F321" i="100"/>
  <c r="H321" i="100" s="1"/>
  <c r="C321" i="100"/>
  <c r="G320" i="100"/>
  <c r="F320" i="100"/>
  <c r="C320" i="100"/>
  <c r="G318" i="100"/>
  <c r="F318" i="100"/>
  <c r="C318" i="100"/>
  <c r="G317" i="100"/>
  <c r="F317" i="100"/>
  <c r="C317" i="100"/>
  <c r="G316" i="100"/>
  <c r="F316" i="100"/>
  <c r="C316" i="100"/>
  <c r="G315" i="100"/>
  <c r="F315" i="100"/>
  <c r="C315" i="100"/>
  <c r="G314" i="100"/>
  <c r="F314" i="100"/>
  <c r="C314" i="100"/>
  <c r="G313" i="100"/>
  <c r="F313" i="100"/>
  <c r="C313" i="100"/>
  <c r="G312" i="100"/>
  <c r="F312" i="100"/>
  <c r="C312" i="100"/>
  <c r="G311" i="100"/>
  <c r="F311" i="100"/>
  <c r="C311" i="100"/>
  <c r="G310" i="100"/>
  <c r="F310" i="100"/>
  <c r="C310" i="100"/>
  <c r="G309" i="100"/>
  <c r="F309" i="100"/>
  <c r="C309" i="100"/>
  <c r="G308" i="100"/>
  <c r="F308" i="100"/>
  <c r="H308" i="100" s="1"/>
  <c r="C308" i="100"/>
  <c r="G307" i="100"/>
  <c r="F307" i="100"/>
  <c r="C307" i="100"/>
  <c r="G306" i="100"/>
  <c r="F306" i="100"/>
  <c r="C306" i="100"/>
  <c r="G305" i="100"/>
  <c r="F305" i="100"/>
  <c r="C305" i="100"/>
  <c r="G304" i="100"/>
  <c r="F304" i="100"/>
  <c r="H304" i="100" s="1"/>
  <c r="C304" i="100"/>
  <c r="G303" i="100"/>
  <c r="F303" i="100"/>
  <c r="C303" i="100"/>
  <c r="G302" i="100"/>
  <c r="F302" i="100"/>
  <c r="C302" i="100"/>
  <c r="G301" i="100"/>
  <c r="F301" i="100"/>
  <c r="C301" i="100"/>
  <c r="G300" i="100"/>
  <c r="F300" i="100"/>
  <c r="H300" i="100" s="1"/>
  <c r="C300" i="100"/>
  <c r="G299" i="100"/>
  <c r="F299" i="100"/>
  <c r="C299" i="100"/>
  <c r="G297" i="100"/>
  <c r="H297" i="100" s="1"/>
  <c r="G296" i="100"/>
  <c r="H296" i="100" s="1"/>
  <c r="G295" i="100"/>
  <c r="H295" i="100" s="1"/>
  <c r="G294" i="100"/>
  <c r="H294" i="100" s="1"/>
  <c r="G293" i="100"/>
  <c r="H293" i="100" s="1"/>
  <c r="G292" i="100"/>
  <c r="H292" i="100" s="1"/>
  <c r="G291" i="100"/>
  <c r="H291" i="100" s="1"/>
  <c r="G290" i="100"/>
  <c r="H290" i="100" s="1"/>
  <c r="G289" i="100"/>
  <c r="H289" i="100" s="1"/>
  <c r="G288" i="100"/>
  <c r="H288" i="100" s="1"/>
  <c r="G153" i="100"/>
  <c r="F153" i="100"/>
  <c r="C153" i="100"/>
  <c r="G152" i="100"/>
  <c r="F152" i="100"/>
  <c r="C152" i="100"/>
  <c r="G151" i="100"/>
  <c r="F151" i="100"/>
  <c r="C151" i="100"/>
  <c r="G150" i="100"/>
  <c r="F150" i="100"/>
  <c r="C150" i="100"/>
  <c r="G149" i="100"/>
  <c r="F149" i="100"/>
  <c r="C149" i="100"/>
  <c r="G148" i="100"/>
  <c r="F148" i="100"/>
  <c r="C148" i="100"/>
  <c r="G147" i="100"/>
  <c r="F147" i="100"/>
  <c r="C147" i="100"/>
  <c r="G146" i="100"/>
  <c r="F146" i="100"/>
  <c r="C146" i="100"/>
  <c r="G145" i="100"/>
  <c r="F145" i="100"/>
  <c r="C145" i="100"/>
  <c r="G144" i="100"/>
  <c r="F144" i="100"/>
  <c r="C144" i="100"/>
  <c r="G143" i="100"/>
  <c r="F143" i="100"/>
  <c r="C143" i="100"/>
  <c r="G142" i="100"/>
  <c r="F142" i="100"/>
  <c r="C142" i="100"/>
  <c r="G141" i="100"/>
  <c r="F141" i="100"/>
  <c r="C141" i="100"/>
  <c r="G140" i="100"/>
  <c r="F140" i="100"/>
  <c r="C140" i="100"/>
  <c r="G139" i="100"/>
  <c r="F139" i="100"/>
  <c r="C139" i="100"/>
  <c r="G138" i="100"/>
  <c r="F138" i="100"/>
  <c r="C138" i="100"/>
  <c r="G137" i="100"/>
  <c r="F137" i="100"/>
  <c r="C137" i="100"/>
  <c r="G136" i="100"/>
  <c r="F136" i="100"/>
  <c r="C136" i="100"/>
  <c r="G135" i="100"/>
  <c r="F135" i="100"/>
  <c r="C135" i="100"/>
  <c r="G134" i="100"/>
  <c r="F134" i="100"/>
  <c r="C134" i="100"/>
  <c r="G132" i="100"/>
  <c r="F132" i="100"/>
  <c r="C132" i="100"/>
  <c r="G131" i="100"/>
  <c r="F131" i="100"/>
  <c r="C131" i="100"/>
  <c r="G130" i="100"/>
  <c r="F130" i="100"/>
  <c r="C130" i="100"/>
  <c r="G129" i="100"/>
  <c r="F129" i="100"/>
  <c r="C129" i="100"/>
  <c r="G128" i="100"/>
  <c r="F128" i="100"/>
  <c r="C128" i="100"/>
  <c r="G127" i="100"/>
  <c r="F127" i="100"/>
  <c r="C127" i="100"/>
  <c r="G126" i="100"/>
  <c r="F126" i="100"/>
  <c r="C126" i="100"/>
  <c r="G125" i="100"/>
  <c r="F125" i="100"/>
  <c r="C125" i="100"/>
  <c r="G124" i="100"/>
  <c r="F124" i="100"/>
  <c r="C124" i="100"/>
  <c r="G123" i="100"/>
  <c r="F123" i="100"/>
  <c r="C123" i="100"/>
  <c r="G122" i="100"/>
  <c r="F122" i="100"/>
  <c r="C122" i="100"/>
  <c r="G121" i="100"/>
  <c r="F121" i="100"/>
  <c r="C121" i="100"/>
  <c r="G120" i="100"/>
  <c r="F120" i="100"/>
  <c r="C120" i="100"/>
  <c r="G119" i="100"/>
  <c r="F119" i="100"/>
  <c r="C119" i="100"/>
  <c r="G118" i="100"/>
  <c r="F118" i="100"/>
  <c r="C118" i="100"/>
  <c r="G117" i="100"/>
  <c r="F117" i="100"/>
  <c r="C117" i="100"/>
  <c r="G116" i="100"/>
  <c r="F116" i="100"/>
  <c r="C116" i="100"/>
  <c r="G115" i="100"/>
  <c r="F115" i="100"/>
  <c r="C115" i="100"/>
  <c r="G114" i="100"/>
  <c r="F114" i="100"/>
  <c r="C114" i="100"/>
  <c r="G113" i="100"/>
  <c r="F113" i="100"/>
  <c r="C113" i="100"/>
  <c r="G109" i="100"/>
  <c r="F109" i="100"/>
  <c r="C109" i="100"/>
  <c r="G108" i="100"/>
  <c r="F108" i="100"/>
  <c r="C108" i="100"/>
  <c r="G107" i="100"/>
  <c r="F107" i="100"/>
  <c r="C107" i="100"/>
  <c r="G106" i="100"/>
  <c r="F106" i="100"/>
  <c r="C106" i="100"/>
  <c r="G105" i="100"/>
  <c r="F105" i="100"/>
  <c r="C105" i="100"/>
  <c r="G104" i="100"/>
  <c r="F104" i="100"/>
  <c r="C104" i="100"/>
  <c r="G103" i="100"/>
  <c r="F103" i="100"/>
  <c r="C103" i="100"/>
  <c r="G102" i="100"/>
  <c r="F102" i="100"/>
  <c r="C102" i="100"/>
  <c r="G101" i="100"/>
  <c r="F101" i="100"/>
  <c r="C101" i="100"/>
  <c r="G100" i="100"/>
  <c r="F100" i="100"/>
  <c r="C100" i="100"/>
  <c r="G99" i="100"/>
  <c r="F99" i="100"/>
  <c r="C99" i="100"/>
  <c r="G98" i="100"/>
  <c r="F98" i="100"/>
  <c r="C98" i="100"/>
  <c r="G97" i="100"/>
  <c r="F97" i="100"/>
  <c r="C97" i="100"/>
  <c r="G96" i="100"/>
  <c r="F96" i="100"/>
  <c r="C96" i="100"/>
  <c r="G95" i="100"/>
  <c r="F95" i="100"/>
  <c r="C95" i="100"/>
  <c r="G94" i="100"/>
  <c r="F94" i="100"/>
  <c r="C94" i="100"/>
  <c r="G93" i="100"/>
  <c r="F93" i="100"/>
  <c r="C93" i="100"/>
  <c r="G92" i="100"/>
  <c r="F92" i="100"/>
  <c r="C92" i="100"/>
  <c r="G91" i="100"/>
  <c r="F91" i="100"/>
  <c r="C91" i="100"/>
  <c r="G90" i="100"/>
  <c r="F90" i="100"/>
  <c r="C90" i="100"/>
  <c r="G88" i="100"/>
  <c r="F88" i="100"/>
  <c r="C88" i="100"/>
  <c r="G87" i="100"/>
  <c r="F87" i="100"/>
  <c r="G86" i="100"/>
  <c r="F86" i="100"/>
  <c r="C86" i="100"/>
  <c r="G85" i="100"/>
  <c r="F85" i="100"/>
  <c r="C85" i="100"/>
  <c r="G84" i="100"/>
  <c r="F84" i="100"/>
  <c r="C84" i="100"/>
  <c r="G83" i="100"/>
  <c r="F83" i="100"/>
  <c r="C83" i="100"/>
  <c r="G82" i="100"/>
  <c r="F82" i="100"/>
  <c r="C82" i="100"/>
  <c r="G81" i="100"/>
  <c r="F81" i="100"/>
  <c r="C81" i="100"/>
  <c r="G80" i="100"/>
  <c r="F80" i="100"/>
  <c r="G79" i="100"/>
  <c r="F79" i="100"/>
  <c r="C79" i="100"/>
  <c r="G78" i="100"/>
  <c r="F78" i="100"/>
  <c r="C78" i="100"/>
  <c r="G77" i="100"/>
  <c r="F77" i="100"/>
  <c r="C77" i="100"/>
  <c r="G76" i="100"/>
  <c r="F76" i="100"/>
  <c r="C76" i="100"/>
  <c r="G75" i="100"/>
  <c r="F75" i="100"/>
  <c r="C75" i="100"/>
  <c r="G74" i="100"/>
  <c r="F74" i="100"/>
  <c r="C74" i="100"/>
  <c r="G73" i="100"/>
  <c r="F73" i="100"/>
  <c r="C73" i="100"/>
  <c r="G72" i="100"/>
  <c r="F72" i="100"/>
  <c r="C72" i="100"/>
  <c r="G71" i="100"/>
  <c r="F71" i="100"/>
  <c r="C71" i="100"/>
  <c r="G70" i="100"/>
  <c r="F70" i="100"/>
  <c r="C70" i="100"/>
  <c r="G69" i="100"/>
  <c r="F69" i="100"/>
  <c r="C69" i="100"/>
  <c r="G67" i="100"/>
  <c r="F67" i="100"/>
  <c r="C67" i="100"/>
  <c r="G66" i="100"/>
  <c r="F66" i="100"/>
  <c r="C66" i="100"/>
  <c r="G65" i="100"/>
  <c r="F65" i="100"/>
  <c r="C65" i="100"/>
  <c r="G64" i="100"/>
  <c r="F64" i="100"/>
  <c r="C64" i="100"/>
  <c r="G63" i="100"/>
  <c r="F63" i="100"/>
  <c r="C63" i="100"/>
  <c r="G62" i="100"/>
  <c r="F62" i="100"/>
  <c r="C62" i="100"/>
  <c r="G61" i="100"/>
  <c r="F61" i="100"/>
  <c r="C61" i="100"/>
  <c r="G60" i="100"/>
  <c r="F60" i="100"/>
  <c r="C60" i="100"/>
  <c r="G59" i="100"/>
  <c r="F59" i="100"/>
  <c r="C59" i="100"/>
  <c r="G58" i="100"/>
  <c r="F58" i="100"/>
  <c r="C58" i="100"/>
  <c r="G57" i="100"/>
  <c r="F57" i="100"/>
  <c r="C57" i="100"/>
  <c r="G56" i="100"/>
  <c r="F56" i="100"/>
  <c r="C56" i="100"/>
  <c r="G55" i="100"/>
  <c r="F55" i="100"/>
  <c r="C55" i="100"/>
  <c r="G54" i="100"/>
  <c r="F54" i="100"/>
  <c r="C54" i="100"/>
  <c r="G53" i="100"/>
  <c r="F53" i="100"/>
  <c r="C53" i="100"/>
  <c r="G52" i="100"/>
  <c r="F52" i="100"/>
  <c r="C52" i="100"/>
  <c r="G51" i="100"/>
  <c r="F51" i="100"/>
  <c r="C51" i="100"/>
  <c r="G50" i="100"/>
  <c r="F50" i="100"/>
  <c r="C50" i="100"/>
  <c r="G49" i="100"/>
  <c r="F49" i="100"/>
  <c r="C49" i="100"/>
  <c r="G48" i="100"/>
  <c r="F48" i="100"/>
  <c r="C48" i="100"/>
  <c r="G46" i="100"/>
  <c r="H46" i="100" s="1"/>
  <c r="G45" i="100"/>
  <c r="H45" i="100" s="1"/>
  <c r="G44" i="100"/>
  <c r="H44" i="100" s="1"/>
  <c r="G43" i="100"/>
  <c r="H43" i="100" s="1"/>
  <c r="G42" i="100"/>
  <c r="H42" i="100" s="1"/>
  <c r="G41" i="100"/>
  <c r="H41" i="100" s="1"/>
  <c r="G40" i="100"/>
  <c r="H40" i="100" s="1"/>
  <c r="G39" i="100"/>
  <c r="H39" i="100" s="1"/>
  <c r="G38" i="100"/>
  <c r="H38" i="100" s="1"/>
  <c r="G37" i="100"/>
  <c r="H37" i="100" s="1"/>
  <c r="G404" i="99"/>
  <c r="F404" i="99"/>
  <c r="C404" i="99"/>
  <c r="G403" i="99"/>
  <c r="F403" i="99"/>
  <c r="C403" i="99"/>
  <c r="G402" i="99"/>
  <c r="F402" i="99"/>
  <c r="C402" i="99"/>
  <c r="G401" i="99"/>
  <c r="F401" i="99"/>
  <c r="C401" i="99"/>
  <c r="G400" i="99"/>
  <c r="F400" i="99"/>
  <c r="C400" i="99"/>
  <c r="G399" i="99"/>
  <c r="F399" i="99"/>
  <c r="C399" i="99"/>
  <c r="G398" i="99"/>
  <c r="F398" i="99"/>
  <c r="C398" i="99"/>
  <c r="G397" i="99"/>
  <c r="F397" i="99"/>
  <c r="C397" i="99"/>
  <c r="G396" i="99"/>
  <c r="F396" i="99"/>
  <c r="C396" i="99"/>
  <c r="G395" i="99"/>
  <c r="F395" i="99"/>
  <c r="C395" i="99"/>
  <c r="G394" i="99"/>
  <c r="F394" i="99"/>
  <c r="C394" i="99"/>
  <c r="G393" i="99"/>
  <c r="F393" i="99"/>
  <c r="C393" i="99"/>
  <c r="G392" i="99"/>
  <c r="F392" i="99"/>
  <c r="C392" i="99"/>
  <c r="G391" i="99"/>
  <c r="F391" i="99"/>
  <c r="C391" i="99"/>
  <c r="G390" i="99"/>
  <c r="F390" i="99"/>
  <c r="C390" i="99"/>
  <c r="G389" i="99"/>
  <c r="F389" i="99"/>
  <c r="C389" i="99"/>
  <c r="G388" i="99"/>
  <c r="F388" i="99"/>
  <c r="C388" i="99"/>
  <c r="G387" i="99"/>
  <c r="F387" i="99"/>
  <c r="C387" i="99"/>
  <c r="G386" i="99"/>
  <c r="F386" i="99"/>
  <c r="C386" i="99"/>
  <c r="G385" i="99"/>
  <c r="F385" i="99"/>
  <c r="C385" i="99"/>
  <c r="G383" i="99"/>
  <c r="F383" i="99"/>
  <c r="C383" i="99"/>
  <c r="G382" i="99"/>
  <c r="F382" i="99"/>
  <c r="C382" i="99"/>
  <c r="G381" i="99"/>
  <c r="F381" i="99"/>
  <c r="C381" i="99"/>
  <c r="G380" i="99"/>
  <c r="F380" i="99"/>
  <c r="C380" i="99"/>
  <c r="G379" i="99"/>
  <c r="F379" i="99"/>
  <c r="C379" i="99"/>
  <c r="G378" i="99"/>
  <c r="F378" i="99"/>
  <c r="C378" i="99"/>
  <c r="G377" i="99"/>
  <c r="F377" i="99"/>
  <c r="C377" i="99"/>
  <c r="G376" i="99"/>
  <c r="F376" i="99"/>
  <c r="C376" i="99"/>
  <c r="G375" i="99"/>
  <c r="F375" i="99"/>
  <c r="C375" i="99"/>
  <c r="G374" i="99"/>
  <c r="F374" i="99"/>
  <c r="C374" i="99"/>
  <c r="G373" i="99"/>
  <c r="F373" i="99"/>
  <c r="C373" i="99"/>
  <c r="G372" i="99"/>
  <c r="F372" i="99"/>
  <c r="C372" i="99"/>
  <c r="G371" i="99"/>
  <c r="F371" i="99"/>
  <c r="C371" i="99"/>
  <c r="G370" i="99"/>
  <c r="F370" i="99"/>
  <c r="C370" i="99"/>
  <c r="G369" i="99"/>
  <c r="F369" i="99"/>
  <c r="C369" i="99"/>
  <c r="G368" i="99"/>
  <c r="F368" i="99"/>
  <c r="C368" i="99"/>
  <c r="G367" i="99"/>
  <c r="F367" i="99"/>
  <c r="C367" i="99"/>
  <c r="G366" i="99"/>
  <c r="F366" i="99"/>
  <c r="C366" i="99"/>
  <c r="G365" i="99"/>
  <c r="F365" i="99"/>
  <c r="C365" i="99"/>
  <c r="G364" i="99"/>
  <c r="F364" i="99"/>
  <c r="C364" i="99"/>
  <c r="G360" i="99"/>
  <c r="F360" i="99"/>
  <c r="C360" i="99"/>
  <c r="G359" i="99"/>
  <c r="F359" i="99"/>
  <c r="C359" i="99"/>
  <c r="G358" i="99"/>
  <c r="F358" i="99"/>
  <c r="C358" i="99"/>
  <c r="G357" i="99"/>
  <c r="F357" i="99"/>
  <c r="C357" i="99"/>
  <c r="G356" i="99"/>
  <c r="F356" i="99"/>
  <c r="C356" i="99"/>
  <c r="G355" i="99"/>
  <c r="F355" i="99"/>
  <c r="C355" i="99"/>
  <c r="G354" i="99"/>
  <c r="F354" i="99"/>
  <c r="C354" i="99"/>
  <c r="G353" i="99"/>
  <c r="F353" i="99"/>
  <c r="C353" i="99"/>
  <c r="G352" i="99"/>
  <c r="F352" i="99"/>
  <c r="C352" i="99"/>
  <c r="G351" i="99"/>
  <c r="F351" i="99"/>
  <c r="C351" i="99"/>
  <c r="G350" i="99"/>
  <c r="F350" i="99"/>
  <c r="C350" i="99"/>
  <c r="G349" i="99"/>
  <c r="F349" i="99"/>
  <c r="C349" i="99"/>
  <c r="G348" i="99"/>
  <c r="F348" i="99"/>
  <c r="C348" i="99"/>
  <c r="G347" i="99"/>
  <c r="F347" i="99"/>
  <c r="C347" i="99"/>
  <c r="G346" i="99"/>
  <c r="F346" i="99"/>
  <c r="C346" i="99"/>
  <c r="G345" i="99"/>
  <c r="F345" i="99"/>
  <c r="C345" i="99"/>
  <c r="G344" i="99"/>
  <c r="F344" i="99"/>
  <c r="C344" i="99"/>
  <c r="G343" i="99"/>
  <c r="F343" i="99"/>
  <c r="C343" i="99"/>
  <c r="G342" i="99"/>
  <c r="F342" i="99"/>
  <c r="C342" i="99"/>
  <c r="G341" i="99"/>
  <c r="F341" i="99"/>
  <c r="C341" i="99"/>
  <c r="G339" i="99"/>
  <c r="F339" i="99"/>
  <c r="C339" i="99"/>
  <c r="G338" i="99"/>
  <c r="F338" i="99"/>
  <c r="C338" i="99"/>
  <c r="G337" i="99"/>
  <c r="F337" i="99"/>
  <c r="C337" i="99"/>
  <c r="G336" i="99"/>
  <c r="F336" i="99"/>
  <c r="C336" i="99"/>
  <c r="G335" i="99"/>
  <c r="F335" i="99"/>
  <c r="C335" i="99"/>
  <c r="G334" i="99"/>
  <c r="F334" i="99"/>
  <c r="C334" i="99"/>
  <c r="G333" i="99"/>
  <c r="F333" i="99"/>
  <c r="C333" i="99"/>
  <c r="G332" i="99"/>
  <c r="F332" i="99"/>
  <c r="C332" i="99"/>
  <c r="G331" i="99"/>
  <c r="F331" i="99"/>
  <c r="C331" i="99"/>
  <c r="G330" i="99"/>
  <c r="F330" i="99"/>
  <c r="C330" i="99"/>
  <c r="G329" i="99"/>
  <c r="F329" i="99"/>
  <c r="C329" i="99"/>
  <c r="G328" i="99"/>
  <c r="F328" i="99"/>
  <c r="C328" i="99"/>
  <c r="G327" i="99"/>
  <c r="F327" i="99"/>
  <c r="C327" i="99"/>
  <c r="G326" i="99"/>
  <c r="F326" i="99"/>
  <c r="C326" i="99"/>
  <c r="G325" i="99"/>
  <c r="F325" i="99"/>
  <c r="C325" i="99"/>
  <c r="G324" i="99"/>
  <c r="F324" i="99"/>
  <c r="C324" i="99"/>
  <c r="G323" i="99"/>
  <c r="F323" i="99"/>
  <c r="C323" i="99"/>
  <c r="G322" i="99"/>
  <c r="F322" i="99"/>
  <c r="C322" i="99"/>
  <c r="G321" i="99"/>
  <c r="F321" i="99"/>
  <c r="C321" i="99"/>
  <c r="G320" i="99"/>
  <c r="F320" i="99"/>
  <c r="C320" i="99"/>
  <c r="G318" i="99"/>
  <c r="F318" i="99"/>
  <c r="C318" i="99"/>
  <c r="G317" i="99"/>
  <c r="F317" i="99"/>
  <c r="C317" i="99"/>
  <c r="G316" i="99"/>
  <c r="F316" i="99"/>
  <c r="C316" i="99"/>
  <c r="G315" i="99"/>
  <c r="F315" i="99"/>
  <c r="C315" i="99"/>
  <c r="G314" i="99"/>
  <c r="F314" i="99"/>
  <c r="C314" i="99"/>
  <c r="G313" i="99"/>
  <c r="F313" i="99"/>
  <c r="C313" i="99"/>
  <c r="G312" i="99"/>
  <c r="F312" i="99"/>
  <c r="C312" i="99"/>
  <c r="G311" i="99"/>
  <c r="F311" i="99"/>
  <c r="C311" i="99"/>
  <c r="G310" i="99"/>
  <c r="F310" i="99"/>
  <c r="C310" i="99"/>
  <c r="G309" i="99"/>
  <c r="F309" i="99"/>
  <c r="H309" i="99" s="1"/>
  <c r="C309" i="99"/>
  <c r="G308" i="99"/>
  <c r="F308" i="99"/>
  <c r="C308" i="99"/>
  <c r="G307" i="99"/>
  <c r="F307" i="99"/>
  <c r="C307" i="99"/>
  <c r="G306" i="99"/>
  <c r="F306" i="99"/>
  <c r="C306" i="99"/>
  <c r="G305" i="99"/>
  <c r="F305" i="99"/>
  <c r="H305" i="99" s="1"/>
  <c r="C305" i="99"/>
  <c r="G304" i="99"/>
  <c r="F304" i="99"/>
  <c r="C304" i="99"/>
  <c r="G303" i="99"/>
  <c r="F303" i="99"/>
  <c r="C303" i="99"/>
  <c r="G302" i="99"/>
  <c r="F302" i="99"/>
  <c r="C302" i="99"/>
  <c r="G301" i="99"/>
  <c r="F301" i="99"/>
  <c r="H301" i="99" s="1"/>
  <c r="C301" i="99"/>
  <c r="G300" i="99"/>
  <c r="F300" i="99"/>
  <c r="C300" i="99"/>
  <c r="G299" i="99"/>
  <c r="F299" i="99"/>
  <c r="C299" i="99"/>
  <c r="G297" i="99"/>
  <c r="H297" i="99" s="1"/>
  <c r="G296" i="99"/>
  <c r="H296" i="99" s="1"/>
  <c r="G295" i="99"/>
  <c r="H295" i="99" s="1"/>
  <c r="G294" i="99"/>
  <c r="H294" i="99" s="1"/>
  <c r="G293" i="99"/>
  <c r="H293" i="99" s="1"/>
  <c r="G292" i="99"/>
  <c r="H292" i="99" s="1"/>
  <c r="G291" i="99"/>
  <c r="H291" i="99" s="1"/>
  <c r="G290" i="99"/>
  <c r="H290" i="99" s="1"/>
  <c r="G289" i="99"/>
  <c r="H289" i="99" s="1"/>
  <c r="G288" i="99"/>
  <c r="H288" i="99" s="1"/>
  <c r="G153" i="99"/>
  <c r="F153" i="99"/>
  <c r="C153" i="99"/>
  <c r="G152" i="99"/>
  <c r="F152" i="99"/>
  <c r="C152" i="99"/>
  <c r="G151" i="99"/>
  <c r="F151" i="99"/>
  <c r="C151" i="99"/>
  <c r="G150" i="99"/>
  <c r="F150" i="99"/>
  <c r="C150" i="99"/>
  <c r="G149" i="99"/>
  <c r="F149" i="99"/>
  <c r="C149" i="99"/>
  <c r="G148" i="99"/>
  <c r="F148" i="99"/>
  <c r="C148" i="99"/>
  <c r="G147" i="99"/>
  <c r="F147" i="99"/>
  <c r="C147" i="99"/>
  <c r="G146" i="99"/>
  <c r="F146" i="99"/>
  <c r="C146" i="99"/>
  <c r="G145" i="99"/>
  <c r="F145" i="99"/>
  <c r="C145" i="99"/>
  <c r="G144" i="99"/>
  <c r="F144" i="99"/>
  <c r="C144" i="99"/>
  <c r="G143" i="99"/>
  <c r="F143" i="99"/>
  <c r="C143" i="99"/>
  <c r="G142" i="99"/>
  <c r="F142" i="99"/>
  <c r="C142" i="99"/>
  <c r="G141" i="99"/>
  <c r="F141" i="99"/>
  <c r="C141" i="99"/>
  <c r="G140" i="99"/>
  <c r="F140" i="99"/>
  <c r="C140" i="99"/>
  <c r="G139" i="99"/>
  <c r="F139" i="99"/>
  <c r="C139" i="99"/>
  <c r="G138" i="99"/>
  <c r="F138" i="99"/>
  <c r="C138" i="99"/>
  <c r="G137" i="99"/>
  <c r="F137" i="99"/>
  <c r="C137" i="99"/>
  <c r="G136" i="99"/>
  <c r="F136" i="99"/>
  <c r="C136" i="99"/>
  <c r="G135" i="99"/>
  <c r="F135" i="99"/>
  <c r="C135" i="99"/>
  <c r="G134" i="99"/>
  <c r="F134" i="99"/>
  <c r="C134" i="99"/>
  <c r="G132" i="99"/>
  <c r="F132" i="99"/>
  <c r="C132" i="99"/>
  <c r="G131" i="99"/>
  <c r="F131" i="99"/>
  <c r="C131" i="99"/>
  <c r="G130" i="99"/>
  <c r="F130" i="99"/>
  <c r="C130" i="99"/>
  <c r="G129" i="99"/>
  <c r="F129" i="99"/>
  <c r="C129" i="99"/>
  <c r="G128" i="99"/>
  <c r="F128" i="99"/>
  <c r="C128" i="99"/>
  <c r="G127" i="99"/>
  <c r="F127" i="99"/>
  <c r="C127" i="99"/>
  <c r="G126" i="99"/>
  <c r="F126" i="99"/>
  <c r="C126" i="99"/>
  <c r="G125" i="99"/>
  <c r="F125" i="99"/>
  <c r="C125" i="99"/>
  <c r="G124" i="99"/>
  <c r="F124" i="99"/>
  <c r="C124" i="99"/>
  <c r="G123" i="99"/>
  <c r="F123" i="99"/>
  <c r="C123" i="99"/>
  <c r="G122" i="99"/>
  <c r="F122" i="99"/>
  <c r="C122" i="99"/>
  <c r="G121" i="99"/>
  <c r="F121" i="99"/>
  <c r="C121" i="99"/>
  <c r="G120" i="99"/>
  <c r="F120" i="99"/>
  <c r="C120" i="99"/>
  <c r="G119" i="99"/>
  <c r="F119" i="99"/>
  <c r="C119" i="99"/>
  <c r="G118" i="99"/>
  <c r="F118" i="99"/>
  <c r="C118" i="99"/>
  <c r="G117" i="99"/>
  <c r="F117" i="99"/>
  <c r="C117" i="99"/>
  <c r="G116" i="99"/>
  <c r="F116" i="99"/>
  <c r="C116" i="99"/>
  <c r="G115" i="99"/>
  <c r="F115" i="99"/>
  <c r="C115" i="99"/>
  <c r="G114" i="99"/>
  <c r="F114" i="99"/>
  <c r="C114" i="99"/>
  <c r="G113" i="99"/>
  <c r="F113" i="99"/>
  <c r="C113" i="99"/>
  <c r="G109" i="99"/>
  <c r="F109" i="99"/>
  <c r="C109" i="99"/>
  <c r="G108" i="99"/>
  <c r="F108" i="99"/>
  <c r="C108" i="99"/>
  <c r="G107" i="99"/>
  <c r="F107" i="99"/>
  <c r="C107" i="99"/>
  <c r="G106" i="99"/>
  <c r="F106" i="99"/>
  <c r="C106" i="99"/>
  <c r="G105" i="99"/>
  <c r="F105" i="99"/>
  <c r="C105" i="99"/>
  <c r="G104" i="99"/>
  <c r="F104" i="99"/>
  <c r="C104" i="99"/>
  <c r="G103" i="99"/>
  <c r="F103" i="99"/>
  <c r="C103" i="99"/>
  <c r="G102" i="99"/>
  <c r="F102" i="99"/>
  <c r="C102" i="99"/>
  <c r="G101" i="99"/>
  <c r="F101" i="99"/>
  <c r="C101" i="99"/>
  <c r="G100" i="99"/>
  <c r="F100" i="99"/>
  <c r="C100" i="99"/>
  <c r="G99" i="99"/>
  <c r="F99" i="99"/>
  <c r="C99" i="99"/>
  <c r="G98" i="99"/>
  <c r="F98" i="99"/>
  <c r="C98" i="99"/>
  <c r="G97" i="99"/>
  <c r="F97" i="99"/>
  <c r="C97" i="99"/>
  <c r="G96" i="99"/>
  <c r="F96" i="99"/>
  <c r="C96" i="99"/>
  <c r="G95" i="99"/>
  <c r="F95" i="99"/>
  <c r="C95" i="99"/>
  <c r="G94" i="99"/>
  <c r="F94" i="99"/>
  <c r="C94" i="99"/>
  <c r="G93" i="99"/>
  <c r="F93" i="99"/>
  <c r="C93" i="99"/>
  <c r="G92" i="99"/>
  <c r="F92" i="99"/>
  <c r="C92" i="99"/>
  <c r="G91" i="99"/>
  <c r="F91" i="99"/>
  <c r="C91" i="99"/>
  <c r="G90" i="99"/>
  <c r="F90" i="99"/>
  <c r="C90" i="99"/>
  <c r="G88" i="99"/>
  <c r="F88" i="99"/>
  <c r="C88" i="99"/>
  <c r="G87" i="99"/>
  <c r="F87" i="99"/>
  <c r="G86" i="99"/>
  <c r="F86" i="99"/>
  <c r="C86" i="99"/>
  <c r="G85" i="99"/>
  <c r="F85" i="99"/>
  <c r="C85" i="99"/>
  <c r="G84" i="99"/>
  <c r="F84" i="99"/>
  <c r="C84" i="99"/>
  <c r="G83" i="99"/>
  <c r="F83" i="99"/>
  <c r="C83" i="99"/>
  <c r="G82" i="99"/>
  <c r="F82" i="99"/>
  <c r="C82" i="99"/>
  <c r="G81" i="99"/>
  <c r="F81" i="99"/>
  <c r="C81" i="99"/>
  <c r="G80" i="99"/>
  <c r="F80" i="99"/>
  <c r="G79" i="99"/>
  <c r="F79" i="99"/>
  <c r="C79" i="99"/>
  <c r="G78" i="99"/>
  <c r="F78" i="99"/>
  <c r="C78" i="99"/>
  <c r="G77" i="99"/>
  <c r="F77" i="99"/>
  <c r="C77" i="99"/>
  <c r="G76" i="99"/>
  <c r="F76" i="99"/>
  <c r="C76" i="99"/>
  <c r="G75" i="99"/>
  <c r="F75" i="99"/>
  <c r="C75" i="99"/>
  <c r="G74" i="99"/>
  <c r="F74" i="99"/>
  <c r="C74" i="99"/>
  <c r="G73" i="99"/>
  <c r="F73" i="99"/>
  <c r="C73" i="99"/>
  <c r="G72" i="99"/>
  <c r="F72" i="99"/>
  <c r="C72" i="99"/>
  <c r="G71" i="99"/>
  <c r="F71" i="99"/>
  <c r="C71" i="99"/>
  <c r="G70" i="99"/>
  <c r="F70" i="99"/>
  <c r="C70" i="99"/>
  <c r="G69" i="99"/>
  <c r="F69" i="99"/>
  <c r="C69" i="99"/>
  <c r="G67" i="99"/>
  <c r="F67" i="99"/>
  <c r="C67" i="99"/>
  <c r="G66" i="99"/>
  <c r="F66" i="99"/>
  <c r="C66" i="99"/>
  <c r="G65" i="99"/>
  <c r="F65" i="99"/>
  <c r="C65" i="99"/>
  <c r="G64" i="99"/>
  <c r="F64" i="99"/>
  <c r="C64" i="99"/>
  <c r="G63" i="99"/>
  <c r="F63" i="99"/>
  <c r="C63" i="99"/>
  <c r="G62" i="99"/>
  <c r="F62" i="99"/>
  <c r="C62" i="99"/>
  <c r="G61" i="99"/>
  <c r="F61" i="99"/>
  <c r="C61" i="99"/>
  <c r="G60" i="99"/>
  <c r="F60" i="99"/>
  <c r="C60" i="99"/>
  <c r="G59" i="99"/>
  <c r="F59" i="99"/>
  <c r="C59" i="99"/>
  <c r="G58" i="99"/>
  <c r="F58" i="99"/>
  <c r="C58" i="99"/>
  <c r="G57" i="99"/>
  <c r="F57" i="99"/>
  <c r="C57" i="99"/>
  <c r="G56" i="99"/>
  <c r="F56" i="99"/>
  <c r="C56" i="99"/>
  <c r="G55" i="99"/>
  <c r="F55" i="99"/>
  <c r="C55" i="99"/>
  <c r="G54" i="99"/>
  <c r="F54" i="99"/>
  <c r="C54" i="99"/>
  <c r="G53" i="99"/>
  <c r="F53" i="99"/>
  <c r="C53" i="99"/>
  <c r="G52" i="99"/>
  <c r="F52" i="99"/>
  <c r="C52" i="99"/>
  <c r="G51" i="99"/>
  <c r="F51" i="99"/>
  <c r="C51" i="99"/>
  <c r="G50" i="99"/>
  <c r="F50" i="99"/>
  <c r="C50" i="99"/>
  <c r="G49" i="99"/>
  <c r="F49" i="99"/>
  <c r="C49" i="99"/>
  <c r="G48" i="99"/>
  <c r="F48" i="99"/>
  <c r="C48" i="99"/>
  <c r="G46" i="99"/>
  <c r="H46" i="99" s="1"/>
  <c r="G45" i="99"/>
  <c r="H45" i="99" s="1"/>
  <c r="G44" i="99"/>
  <c r="H44" i="99" s="1"/>
  <c r="G43" i="99"/>
  <c r="H43" i="99" s="1"/>
  <c r="G42" i="99"/>
  <c r="H42" i="99" s="1"/>
  <c r="G41" i="99"/>
  <c r="H41" i="99" s="1"/>
  <c r="G40" i="99"/>
  <c r="H40" i="99" s="1"/>
  <c r="G39" i="99"/>
  <c r="H39" i="99" s="1"/>
  <c r="G38" i="99"/>
  <c r="H38" i="99" s="1"/>
  <c r="G37" i="99"/>
  <c r="H37" i="99" s="1"/>
  <c r="G404" i="98"/>
  <c r="F404" i="98"/>
  <c r="H404" i="98" s="1"/>
  <c r="C404" i="98"/>
  <c r="G403" i="98"/>
  <c r="F403" i="98"/>
  <c r="C403" i="98"/>
  <c r="G402" i="98"/>
  <c r="F402" i="98"/>
  <c r="C402" i="98"/>
  <c r="G401" i="98"/>
  <c r="F401" i="98"/>
  <c r="C401" i="98"/>
  <c r="G400" i="98"/>
  <c r="F400" i="98"/>
  <c r="H400" i="98" s="1"/>
  <c r="C400" i="98"/>
  <c r="G399" i="98"/>
  <c r="F399" i="98"/>
  <c r="C399" i="98"/>
  <c r="G398" i="98"/>
  <c r="F398" i="98"/>
  <c r="C398" i="98"/>
  <c r="G397" i="98"/>
  <c r="F397" i="98"/>
  <c r="C397" i="98"/>
  <c r="G396" i="98"/>
  <c r="F396" i="98"/>
  <c r="H396" i="98" s="1"/>
  <c r="C396" i="98"/>
  <c r="G395" i="98"/>
  <c r="F395" i="98"/>
  <c r="C395" i="98"/>
  <c r="G394" i="98"/>
  <c r="F394" i="98"/>
  <c r="C394" i="98"/>
  <c r="G393" i="98"/>
  <c r="F393" i="98"/>
  <c r="C393" i="98"/>
  <c r="G392" i="98"/>
  <c r="F392" i="98"/>
  <c r="C392" i="98"/>
  <c r="G391" i="98"/>
  <c r="F391" i="98"/>
  <c r="C391" i="98"/>
  <c r="G390" i="98"/>
  <c r="F390" i="98"/>
  <c r="C390" i="98"/>
  <c r="G389" i="98"/>
  <c r="F389" i="98"/>
  <c r="C389" i="98"/>
  <c r="G388" i="98"/>
  <c r="F388" i="98"/>
  <c r="C388" i="98"/>
  <c r="G387" i="98"/>
  <c r="F387" i="98"/>
  <c r="C387" i="98"/>
  <c r="G386" i="98"/>
  <c r="F386" i="98"/>
  <c r="C386" i="98"/>
  <c r="G385" i="98"/>
  <c r="F385" i="98"/>
  <c r="C385" i="98"/>
  <c r="G383" i="98"/>
  <c r="F383" i="98"/>
  <c r="H383" i="98" s="1"/>
  <c r="C383" i="98"/>
  <c r="G382" i="98"/>
  <c r="F382" i="98"/>
  <c r="C382" i="98"/>
  <c r="G381" i="98"/>
  <c r="F381" i="98"/>
  <c r="C381" i="98"/>
  <c r="G380" i="98"/>
  <c r="F380" i="98"/>
  <c r="C380" i="98"/>
  <c r="G379" i="98"/>
  <c r="F379" i="98"/>
  <c r="H379" i="98" s="1"/>
  <c r="C379" i="98"/>
  <c r="G378" i="98"/>
  <c r="F378" i="98"/>
  <c r="C378" i="98"/>
  <c r="G377" i="98"/>
  <c r="F377" i="98"/>
  <c r="C377" i="98"/>
  <c r="G376" i="98"/>
  <c r="F376" i="98"/>
  <c r="C376" i="98"/>
  <c r="G375" i="98"/>
  <c r="F375" i="98"/>
  <c r="H375" i="98" s="1"/>
  <c r="C375" i="98"/>
  <c r="G374" i="98"/>
  <c r="F374" i="98"/>
  <c r="C374" i="98"/>
  <c r="G373" i="98"/>
  <c r="F373" i="98"/>
  <c r="C373" i="98"/>
  <c r="G372" i="98"/>
  <c r="F372" i="98"/>
  <c r="C372" i="98"/>
  <c r="G371" i="98"/>
  <c r="F371" i="98"/>
  <c r="C371" i="98"/>
  <c r="G370" i="98"/>
  <c r="F370" i="98"/>
  <c r="C370" i="98"/>
  <c r="G369" i="98"/>
  <c r="F369" i="98"/>
  <c r="C369" i="98"/>
  <c r="G368" i="98"/>
  <c r="F368" i="98"/>
  <c r="C368" i="98"/>
  <c r="G367" i="98"/>
  <c r="F367" i="98"/>
  <c r="C367" i="98"/>
  <c r="G366" i="98"/>
  <c r="F366" i="98"/>
  <c r="C366" i="98"/>
  <c r="G365" i="98"/>
  <c r="F365" i="98"/>
  <c r="C365" i="98"/>
  <c r="G364" i="98"/>
  <c r="F364" i="98"/>
  <c r="C364" i="98"/>
  <c r="G360" i="98"/>
  <c r="F360" i="98"/>
  <c r="H360" i="98" s="1"/>
  <c r="C360" i="98"/>
  <c r="G359" i="98"/>
  <c r="F359" i="98"/>
  <c r="C359" i="98"/>
  <c r="G358" i="98"/>
  <c r="F358" i="98"/>
  <c r="C358" i="98"/>
  <c r="G357" i="98"/>
  <c r="F357" i="98"/>
  <c r="C357" i="98"/>
  <c r="G356" i="98"/>
  <c r="F356" i="98"/>
  <c r="H356" i="98" s="1"/>
  <c r="C356" i="98"/>
  <c r="G355" i="98"/>
  <c r="F355" i="98"/>
  <c r="C355" i="98"/>
  <c r="G354" i="98"/>
  <c r="F354" i="98"/>
  <c r="C354" i="98"/>
  <c r="G353" i="98"/>
  <c r="F353" i="98"/>
  <c r="C353" i="98"/>
  <c r="G352" i="98"/>
  <c r="F352" i="98"/>
  <c r="H352" i="98" s="1"/>
  <c r="C352" i="98"/>
  <c r="G351" i="98"/>
  <c r="F351" i="98"/>
  <c r="C351" i="98"/>
  <c r="G350" i="98"/>
  <c r="F350" i="98"/>
  <c r="C350" i="98"/>
  <c r="G349" i="98"/>
  <c r="F349" i="98"/>
  <c r="C349" i="98"/>
  <c r="G348" i="98"/>
  <c r="F348" i="98"/>
  <c r="C348" i="98"/>
  <c r="G347" i="98"/>
  <c r="F347" i="98"/>
  <c r="C347" i="98"/>
  <c r="G346" i="98"/>
  <c r="F346" i="98"/>
  <c r="C346" i="98"/>
  <c r="G345" i="98"/>
  <c r="F345" i="98"/>
  <c r="C345" i="98"/>
  <c r="G344" i="98"/>
  <c r="F344" i="98"/>
  <c r="C344" i="98"/>
  <c r="G343" i="98"/>
  <c r="F343" i="98"/>
  <c r="C343" i="98"/>
  <c r="G342" i="98"/>
  <c r="F342" i="98"/>
  <c r="C342" i="98"/>
  <c r="G341" i="98"/>
  <c r="F341" i="98"/>
  <c r="C341" i="98"/>
  <c r="G339" i="98"/>
  <c r="F339" i="98"/>
  <c r="H339" i="98" s="1"/>
  <c r="C339" i="98"/>
  <c r="G338" i="98"/>
  <c r="F338" i="98"/>
  <c r="C338" i="98"/>
  <c r="G337" i="98"/>
  <c r="F337" i="98"/>
  <c r="C337" i="98"/>
  <c r="G336" i="98"/>
  <c r="F336" i="98"/>
  <c r="C336" i="98"/>
  <c r="G335" i="98"/>
  <c r="F335" i="98"/>
  <c r="H335" i="98" s="1"/>
  <c r="C335" i="98"/>
  <c r="G334" i="98"/>
  <c r="F334" i="98"/>
  <c r="C334" i="98"/>
  <c r="G333" i="98"/>
  <c r="F333" i="98"/>
  <c r="C333" i="98"/>
  <c r="G332" i="98"/>
  <c r="F332" i="98"/>
  <c r="C332" i="98"/>
  <c r="G331" i="98"/>
  <c r="F331" i="98"/>
  <c r="H331" i="98" s="1"/>
  <c r="C331" i="98"/>
  <c r="G330" i="98"/>
  <c r="F330" i="98"/>
  <c r="C330" i="98"/>
  <c r="G329" i="98"/>
  <c r="F329" i="98"/>
  <c r="C329" i="98"/>
  <c r="G328" i="98"/>
  <c r="F328" i="98"/>
  <c r="C328" i="98"/>
  <c r="G327" i="98"/>
  <c r="F327" i="98"/>
  <c r="C327" i="98"/>
  <c r="G326" i="98"/>
  <c r="F326" i="98"/>
  <c r="C326" i="98"/>
  <c r="G325" i="98"/>
  <c r="F325" i="98"/>
  <c r="C325" i="98"/>
  <c r="G324" i="98"/>
  <c r="F324" i="98"/>
  <c r="C324" i="98"/>
  <c r="G323" i="98"/>
  <c r="F323" i="98"/>
  <c r="C323" i="98"/>
  <c r="G322" i="98"/>
  <c r="F322" i="98"/>
  <c r="C322" i="98"/>
  <c r="G321" i="98"/>
  <c r="F321" i="98"/>
  <c r="C321" i="98"/>
  <c r="G320" i="98"/>
  <c r="F320" i="98"/>
  <c r="C320" i="98"/>
  <c r="G318" i="98"/>
  <c r="F318" i="98"/>
  <c r="H318" i="98" s="1"/>
  <c r="C318" i="98"/>
  <c r="G317" i="98"/>
  <c r="F317" i="98"/>
  <c r="C317" i="98"/>
  <c r="G316" i="98"/>
  <c r="F316" i="98"/>
  <c r="C316" i="98"/>
  <c r="G315" i="98"/>
  <c r="F315" i="98"/>
  <c r="C315" i="98"/>
  <c r="G314" i="98"/>
  <c r="F314" i="98"/>
  <c r="H314" i="98" s="1"/>
  <c r="C314" i="98"/>
  <c r="G313" i="98"/>
  <c r="F313" i="98"/>
  <c r="C313" i="98"/>
  <c r="G312" i="98"/>
  <c r="F312" i="98"/>
  <c r="C312" i="98"/>
  <c r="G311" i="98"/>
  <c r="F311" i="98"/>
  <c r="C311" i="98"/>
  <c r="G310" i="98"/>
  <c r="F310" i="98"/>
  <c r="H310" i="98" s="1"/>
  <c r="C310" i="98"/>
  <c r="G309" i="98"/>
  <c r="F309" i="98"/>
  <c r="C309" i="98"/>
  <c r="G308" i="98"/>
  <c r="F308" i="98"/>
  <c r="C308" i="98"/>
  <c r="G307" i="98"/>
  <c r="F307" i="98"/>
  <c r="C307" i="98"/>
  <c r="G306" i="98"/>
  <c r="F306" i="98"/>
  <c r="C306" i="98"/>
  <c r="G305" i="98"/>
  <c r="F305" i="98"/>
  <c r="C305" i="98"/>
  <c r="G304" i="98"/>
  <c r="F304" i="98"/>
  <c r="C304" i="98"/>
  <c r="G303" i="98"/>
  <c r="F303" i="98"/>
  <c r="C303" i="98"/>
  <c r="G302" i="98"/>
  <c r="F302" i="98"/>
  <c r="C302" i="98"/>
  <c r="G301" i="98"/>
  <c r="F301" i="98"/>
  <c r="C301" i="98"/>
  <c r="G300" i="98"/>
  <c r="F300" i="98"/>
  <c r="C300" i="98"/>
  <c r="G299" i="98"/>
  <c r="F299" i="98"/>
  <c r="C299" i="98"/>
  <c r="G297" i="98"/>
  <c r="H297" i="98" s="1"/>
  <c r="G296" i="98"/>
  <c r="H296" i="98" s="1"/>
  <c r="G295" i="98"/>
  <c r="H295" i="98" s="1"/>
  <c r="G294" i="98"/>
  <c r="H294" i="98" s="1"/>
  <c r="G293" i="98"/>
  <c r="H293" i="98" s="1"/>
  <c r="G292" i="98"/>
  <c r="H292" i="98" s="1"/>
  <c r="G291" i="98"/>
  <c r="H291" i="98" s="1"/>
  <c r="G290" i="98"/>
  <c r="H290" i="98" s="1"/>
  <c r="G289" i="98"/>
  <c r="H289" i="98" s="1"/>
  <c r="G288" i="98"/>
  <c r="H288" i="98" s="1"/>
  <c r="G153" i="98"/>
  <c r="F153" i="98"/>
  <c r="C153" i="98"/>
  <c r="G152" i="98"/>
  <c r="F152" i="98"/>
  <c r="C152" i="98"/>
  <c r="G151" i="98"/>
  <c r="F151" i="98"/>
  <c r="C151" i="98"/>
  <c r="G150" i="98"/>
  <c r="F150" i="98"/>
  <c r="C150" i="98"/>
  <c r="G149" i="98"/>
  <c r="F149" i="98"/>
  <c r="C149" i="98"/>
  <c r="G148" i="98"/>
  <c r="F148" i="98"/>
  <c r="C148" i="98"/>
  <c r="G147" i="98"/>
  <c r="F147" i="98"/>
  <c r="C147" i="98"/>
  <c r="G146" i="98"/>
  <c r="F146" i="98"/>
  <c r="C146" i="98"/>
  <c r="G145" i="98"/>
  <c r="F145" i="98"/>
  <c r="C145" i="98"/>
  <c r="G144" i="98"/>
  <c r="F144" i="98"/>
  <c r="C144" i="98"/>
  <c r="G143" i="98"/>
  <c r="F143" i="98"/>
  <c r="C143" i="98"/>
  <c r="G142" i="98"/>
  <c r="F142" i="98"/>
  <c r="C142" i="98"/>
  <c r="G141" i="98"/>
  <c r="F141" i="98"/>
  <c r="C141" i="98"/>
  <c r="G140" i="98"/>
  <c r="F140" i="98"/>
  <c r="C140" i="98"/>
  <c r="G139" i="98"/>
  <c r="F139" i="98"/>
  <c r="C139" i="98"/>
  <c r="G138" i="98"/>
  <c r="F138" i="98"/>
  <c r="C138" i="98"/>
  <c r="G137" i="98"/>
  <c r="F137" i="98"/>
  <c r="C137" i="98"/>
  <c r="G136" i="98"/>
  <c r="F136" i="98"/>
  <c r="C136" i="98"/>
  <c r="G135" i="98"/>
  <c r="F135" i="98"/>
  <c r="C135" i="98"/>
  <c r="G134" i="98"/>
  <c r="F134" i="98"/>
  <c r="C134" i="98"/>
  <c r="G132" i="98"/>
  <c r="F132" i="98"/>
  <c r="C132" i="98"/>
  <c r="G131" i="98"/>
  <c r="F131" i="98"/>
  <c r="C131" i="98"/>
  <c r="G130" i="98"/>
  <c r="F130" i="98"/>
  <c r="C130" i="98"/>
  <c r="G129" i="98"/>
  <c r="F129" i="98"/>
  <c r="C129" i="98"/>
  <c r="G128" i="98"/>
  <c r="F128" i="98"/>
  <c r="C128" i="98"/>
  <c r="G127" i="98"/>
  <c r="F127" i="98"/>
  <c r="C127" i="98"/>
  <c r="G126" i="98"/>
  <c r="F126" i="98"/>
  <c r="C126" i="98"/>
  <c r="G125" i="98"/>
  <c r="F125" i="98"/>
  <c r="C125" i="98"/>
  <c r="G124" i="98"/>
  <c r="F124" i="98"/>
  <c r="C124" i="98"/>
  <c r="G123" i="98"/>
  <c r="F123" i="98"/>
  <c r="C123" i="98"/>
  <c r="G122" i="98"/>
  <c r="F122" i="98"/>
  <c r="C122" i="98"/>
  <c r="G121" i="98"/>
  <c r="F121" i="98"/>
  <c r="C121" i="98"/>
  <c r="G120" i="98"/>
  <c r="F120" i="98"/>
  <c r="C120" i="98"/>
  <c r="G119" i="98"/>
  <c r="F119" i="98"/>
  <c r="C119" i="98"/>
  <c r="G118" i="98"/>
  <c r="F118" i="98"/>
  <c r="C118" i="98"/>
  <c r="G117" i="98"/>
  <c r="F117" i="98"/>
  <c r="C117" i="98"/>
  <c r="G116" i="98"/>
  <c r="F116" i="98"/>
  <c r="C116" i="98"/>
  <c r="G115" i="98"/>
  <c r="F115" i="98"/>
  <c r="C115" i="98"/>
  <c r="G114" i="98"/>
  <c r="F114" i="98"/>
  <c r="C114" i="98"/>
  <c r="G113" i="98"/>
  <c r="F113" i="98"/>
  <c r="C113" i="98"/>
  <c r="G109" i="98"/>
  <c r="F109" i="98"/>
  <c r="C109" i="98"/>
  <c r="G108" i="98"/>
  <c r="F108" i="98"/>
  <c r="C108" i="98"/>
  <c r="G107" i="98"/>
  <c r="F107" i="98"/>
  <c r="C107" i="98"/>
  <c r="G106" i="98"/>
  <c r="F106" i="98"/>
  <c r="C106" i="98"/>
  <c r="G105" i="98"/>
  <c r="F105" i="98"/>
  <c r="C105" i="98"/>
  <c r="G104" i="98"/>
  <c r="F104" i="98"/>
  <c r="C104" i="98"/>
  <c r="G103" i="98"/>
  <c r="F103" i="98"/>
  <c r="C103" i="98"/>
  <c r="G102" i="98"/>
  <c r="F102" i="98"/>
  <c r="C102" i="98"/>
  <c r="G101" i="98"/>
  <c r="F101" i="98"/>
  <c r="C101" i="98"/>
  <c r="G100" i="98"/>
  <c r="F100" i="98"/>
  <c r="C100" i="98"/>
  <c r="G99" i="98"/>
  <c r="F99" i="98"/>
  <c r="C99" i="98"/>
  <c r="G98" i="98"/>
  <c r="F98" i="98"/>
  <c r="C98" i="98"/>
  <c r="G97" i="98"/>
  <c r="F97" i="98"/>
  <c r="C97" i="98"/>
  <c r="G96" i="98"/>
  <c r="F96" i="98"/>
  <c r="C96" i="98"/>
  <c r="G95" i="98"/>
  <c r="F95" i="98"/>
  <c r="C95" i="98"/>
  <c r="G94" i="98"/>
  <c r="F94" i="98"/>
  <c r="C94" i="98"/>
  <c r="G93" i="98"/>
  <c r="F93" i="98"/>
  <c r="C93" i="98"/>
  <c r="G92" i="98"/>
  <c r="F92" i="98"/>
  <c r="C92" i="98"/>
  <c r="G91" i="98"/>
  <c r="F91" i="98"/>
  <c r="C91" i="98"/>
  <c r="G90" i="98"/>
  <c r="F90" i="98"/>
  <c r="C90" i="98"/>
  <c r="G88" i="98"/>
  <c r="F88" i="98"/>
  <c r="C88" i="98"/>
  <c r="G87" i="98"/>
  <c r="F87" i="98"/>
  <c r="G86" i="98"/>
  <c r="F86" i="98"/>
  <c r="C86" i="98"/>
  <c r="G85" i="98"/>
  <c r="F85" i="98"/>
  <c r="C85" i="98"/>
  <c r="G84" i="98"/>
  <c r="F84" i="98"/>
  <c r="C84" i="98"/>
  <c r="G83" i="98"/>
  <c r="F83" i="98"/>
  <c r="C83" i="98"/>
  <c r="G82" i="98"/>
  <c r="F82" i="98"/>
  <c r="C82" i="98"/>
  <c r="G81" i="98"/>
  <c r="F81" i="98"/>
  <c r="C81" i="98"/>
  <c r="G80" i="98"/>
  <c r="F80" i="98"/>
  <c r="G79" i="98"/>
  <c r="F79" i="98"/>
  <c r="C79" i="98"/>
  <c r="G78" i="98"/>
  <c r="F78" i="98"/>
  <c r="C78" i="98"/>
  <c r="G77" i="98"/>
  <c r="F77" i="98"/>
  <c r="C77" i="98"/>
  <c r="G76" i="98"/>
  <c r="F76" i="98"/>
  <c r="C76" i="98"/>
  <c r="G75" i="98"/>
  <c r="F75" i="98"/>
  <c r="C75" i="98"/>
  <c r="G74" i="98"/>
  <c r="F74" i="98"/>
  <c r="C74" i="98"/>
  <c r="G73" i="98"/>
  <c r="F73" i="98"/>
  <c r="C73" i="98"/>
  <c r="G72" i="98"/>
  <c r="F72" i="98"/>
  <c r="C72" i="98"/>
  <c r="G71" i="98"/>
  <c r="F71" i="98"/>
  <c r="C71" i="98"/>
  <c r="G70" i="98"/>
  <c r="F70" i="98"/>
  <c r="C70" i="98"/>
  <c r="G69" i="98"/>
  <c r="F69" i="98"/>
  <c r="C69" i="98"/>
  <c r="G67" i="98"/>
  <c r="F67" i="98"/>
  <c r="C67" i="98"/>
  <c r="G66" i="98"/>
  <c r="F66" i="98"/>
  <c r="C66" i="98"/>
  <c r="G65" i="98"/>
  <c r="F65" i="98"/>
  <c r="C65" i="98"/>
  <c r="G64" i="98"/>
  <c r="F64" i="98"/>
  <c r="C64" i="98"/>
  <c r="G63" i="98"/>
  <c r="F63" i="98"/>
  <c r="C63" i="98"/>
  <c r="G62" i="98"/>
  <c r="F62" i="98"/>
  <c r="C62" i="98"/>
  <c r="G61" i="98"/>
  <c r="F61" i="98"/>
  <c r="C61" i="98"/>
  <c r="G60" i="98"/>
  <c r="F60" i="98"/>
  <c r="C60" i="98"/>
  <c r="G59" i="98"/>
  <c r="F59" i="98"/>
  <c r="C59" i="98"/>
  <c r="G58" i="98"/>
  <c r="F58" i="98"/>
  <c r="C58" i="98"/>
  <c r="G57" i="98"/>
  <c r="F57" i="98"/>
  <c r="C57" i="98"/>
  <c r="G56" i="98"/>
  <c r="F56" i="98"/>
  <c r="C56" i="98"/>
  <c r="G55" i="98"/>
  <c r="F55" i="98"/>
  <c r="C55" i="98"/>
  <c r="G54" i="98"/>
  <c r="F54" i="98"/>
  <c r="C54" i="98"/>
  <c r="G53" i="98"/>
  <c r="F53" i="98"/>
  <c r="C53" i="98"/>
  <c r="G52" i="98"/>
  <c r="F52" i="98"/>
  <c r="C52" i="98"/>
  <c r="G51" i="98"/>
  <c r="F51" i="98"/>
  <c r="C51" i="98"/>
  <c r="G50" i="98"/>
  <c r="F50" i="98"/>
  <c r="C50" i="98"/>
  <c r="G49" i="98"/>
  <c r="F49" i="98"/>
  <c r="C49" i="98"/>
  <c r="G48" i="98"/>
  <c r="F48" i="98"/>
  <c r="C48" i="98"/>
  <c r="G46" i="98"/>
  <c r="H46" i="98" s="1"/>
  <c r="G45" i="98"/>
  <c r="H45" i="98" s="1"/>
  <c r="G44" i="98"/>
  <c r="H44" i="98" s="1"/>
  <c r="G43" i="98"/>
  <c r="H43" i="98" s="1"/>
  <c r="G42" i="98"/>
  <c r="H42" i="98" s="1"/>
  <c r="G41" i="98"/>
  <c r="H41" i="98" s="1"/>
  <c r="G40" i="98"/>
  <c r="H40" i="98" s="1"/>
  <c r="G39" i="98"/>
  <c r="H39" i="98" s="1"/>
  <c r="G38" i="98"/>
  <c r="H38" i="98" s="1"/>
  <c r="G37" i="98"/>
  <c r="H37" i="98" s="1"/>
  <c r="G404" i="97"/>
  <c r="F404" i="97"/>
  <c r="H404" i="97" s="1"/>
  <c r="C404" i="97"/>
  <c r="G403" i="97"/>
  <c r="F403" i="97"/>
  <c r="C403" i="97"/>
  <c r="G402" i="97"/>
  <c r="F402" i="97"/>
  <c r="H402" i="97" s="1"/>
  <c r="C402" i="97"/>
  <c r="G401" i="97"/>
  <c r="F401" i="97"/>
  <c r="C401" i="97"/>
  <c r="G400" i="97"/>
  <c r="F400" i="97"/>
  <c r="H400" i="97" s="1"/>
  <c r="C400" i="97"/>
  <c r="G399" i="97"/>
  <c r="F399" i="97"/>
  <c r="C399" i="97"/>
  <c r="G398" i="97"/>
  <c r="F398" i="97"/>
  <c r="H398" i="97" s="1"/>
  <c r="C398" i="97"/>
  <c r="G397" i="97"/>
  <c r="F397" i="97"/>
  <c r="C397" i="97"/>
  <c r="G396" i="97"/>
  <c r="F396" i="97"/>
  <c r="H396" i="97" s="1"/>
  <c r="C396" i="97"/>
  <c r="G395" i="97"/>
  <c r="F395" i="97"/>
  <c r="C395" i="97"/>
  <c r="G394" i="97"/>
  <c r="F394" i="97"/>
  <c r="C394" i="97"/>
  <c r="G393" i="97"/>
  <c r="F393" i="97"/>
  <c r="C393" i="97"/>
  <c r="G392" i="97"/>
  <c r="F392" i="97"/>
  <c r="H392" i="97" s="1"/>
  <c r="C392" i="97"/>
  <c r="G391" i="97"/>
  <c r="F391" i="97"/>
  <c r="C391" i="97"/>
  <c r="G390" i="97"/>
  <c r="F390" i="97"/>
  <c r="C390" i="97"/>
  <c r="G389" i="97"/>
  <c r="F389" i="97"/>
  <c r="C389" i="97"/>
  <c r="G388" i="97"/>
  <c r="F388" i="97"/>
  <c r="H388" i="97" s="1"/>
  <c r="C388" i="97"/>
  <c r="G387" i="97"/>
  <c r="F387" i="97"/>
  <c r="C387" i="97"/>
  <c r="G386" i="97"/>
  <c r="F386" i="97"/>
  <c r="C386" i="97"/>
  <c r="G385" i="97"/>
  <c r="F385" i="97"/>
  <c r="C385" i="97"/>
  <c r="G383" i="97"/>
  <c r="F383" i="97"/>
  <c r="H383" i="97" s="1"/>
  <c r="C383" i="97"/>
  <c r="G382" i="97"/>
  <c r="F382" i="97"/>
  <c r="C382" i="97"/>
  <c r="G381" i="97"/>
  <c r="F381" i="97"/>
  <c r="H381" i="97" s="1"/>
  <c r="C381" i="97"/>
  <c r="G380" i="97"/>
  <c r="F380" i="97"/>
  <c r="C380" i="97"/>
  <c r="G379" i="97"/>
  <c r="F379" i="97"/>
  <c r="H379" i="97" s="1"/>
  <c r="C379" i="97"/>
  <c r="G378" i="97"/>
  <c r="F378" i="97"/>
  <c r="C378" i="97"/>
  <c r="G377" i="97"/>
  <c r="F377" i="97"/>
  <c r="H377" i="97" s="1"/>
  <c r="C377" i="97"/>
  <c r="G376" i="97"/>
  <c r="F376" i="97"/>
  <c r="C376" i="97"/>
  <c r="G375" i="97"/>
  <c r="F375" i="97"/>
  <c r="C375" i="97"/>
  <c r="G374" i="97"/>
  <c r="F374" i="97"/>
  <c r="C374" i="97"/>
  <c r="G373" i="97"/>
  <c r="F373" i="97"/>
  <c r="C373" i="97"/>
  <c r="G372" i="97"/>
  <c r="F372" i="97"/>
  <c r="C372" i="97"/>
  <c r="G371" i="97"/>
  <c r="F371" i="97"/>
  <c r="H371" i="97" s="1"/>
  <c r="C371" i="97"/>
  <c r="G370" i="97"/>
  <c r="F370" i="97"/>
  <c r="C370" i="97"/>
  <c r="G369" i="97"/>
  <c r="F369" i="97"/>
  <c r="C369" i="97"/>
  <c r="G368" i="97"/>
  <c r="F368" i="97"/>
  <c r="C368" i="97"/>
  <c r="G367" i="97"/>
  <c r="F367" i="97"/>
  <c r="H367" i="97" s="1"/>
  <c r="C367" i="97"/>
  <c r="G366" i="97"/>
  <c r="F366" i="97"/>
  <c r="C366" i="97"/>
  <c r="G365" i="97"/>
  <c r="F365" i="97"/>
  <c r="C365" i="97"/>
  <c r="G364" i="97"/>
  <c r="F364" i="97"/>
  <c r="C364" i="97"/>
  <c r="G360" i="97"/>
  <c r="F360" i="97"/>
  <c r="C360" i="97"/>
  <c r="G359" i="97"/>
  <c r="F359" i="97"/>
  <c r="C359" i="97"/>
  <c r="G358" i="97"/>
  <c r="F358" i="97"/>
  <c r="H358" i="97" s="1"/>
  <c r="C358" i="97"/>
  <c r="G357" i="97"/>
  <c r="F357" i="97"/>
  <c r="C357" i="97"/>
  <c r="G356" i="97"/>
  <c r="F356" i="97"/>
  <c r="C356" i="97"/>
  <c r="G355" i="97"/>
  <c r="F355" i="97"/>
  <c r="C355" i="97"/>
  <c r="G354" i="97"/>
  <c r="F354" i="97"/>
  <c r="H354" i="97" s="1"/>
  <c r="C354" i="97"/>
  <c r="G353" i="97"/>
  <c r="F353" i="97"/>
  <c r="C353" i="97"/>
  <c r="G352" i="97"/>
  <c r="F352" i="97"/>
  <c r="C352" i="97"/>
  <c r="G351" i="97"/>
  <c r="F351" i="97"/>
  <c r="C351" i="97"/>
  <c r="G350" i="97"/>
  <c r="F350" i="97"/>
  <c r="C350" i="97"/>
  <c r="G349" i="97"/>
  <c r="F349" i="97"/>
  <c r="C349" i="97"/>
  <c r="G348" i="97"/>
  <c r="F348" i="97"/>
  <c r="H348" i="97" s="1"/>
  <c r="C348" i="97"/>
  <c r="G347" i="97"/>
  <c r="F347" i="97"/>
  <c r="C347" i="97"/>
  <c r="G346" i="97"/>
  <c r="F346" i="97"/>
  <c r="C346" i="97"/>
  <c r="G345" i="97"/>
  <c r="F345" i="97"/>
  <c r="C345" i="97"/>
  <c r="G344" i="97"/>
  <c r="F344" i="97"/>
  <c r="H344" i="97" s="1"/>
  <c r="C344" i="97"/>
  <c r="G343" i="97"/>
  <c r="F343" i="97"/>
  <c r="C343" i="97"/>
  <c r="G342" i="97"/>
  <c r="F342" i="97"/>
  <c r="C342" i="97"/>
  <c r="G341" i="97"/>
  <c r="F341" i="97"/>
  <c r="C341" i="97"/>
  <c r="G339" i="97"/>
  <c r="F339" i="97"/>
  <c r="C339" i="97"/>
  <c r="G338" i="97"/>
  <c r="F338" i="97"/>
  <c r="C338" i="97"/>
  <c r="G337" i="97"/>
  <c r="F337" i="97"/>
  <c r="H337" i="97" s="1"/>
  <c r="C337" i="97"/>
  <c r="G336" i="97"/>
  <c r="F336" i="97"/>
  <c r="C336" i="97"/>
  <c r="G335" i="97"/>
  <c r="F335" i="97"/>
  <c r="C335" i="97"/>
  <c r="G334" i="97"/>
  <c r="F334" i="97"/>
  <c r="C334" i="97"/>
  <c r="G333" i="97"/>
  <c r="F333" i="97"/>
  <c r="H333" i="97" s="1"/>
  <c r="C333" i="97"/>
  <c r="G332" i="97"/>
  <c r="F332" i="97"/>
  <c r="C332" i="97"/>
  <c r="G331" i="97"/>
  <c r="F331" i="97"/>
  <c r="C331" i="97"/>
  <c r="G330" i="97"/>
  <c r="F330" i="97"/>
  <c r="C330" i="97"/>
  <c r="G329" i="97"/>
  <c r="F329" i="97"/>
  <c r="C329" i="97"/>
  <c r="G328" i="97"/>
  <c r="F328" i="97"/>
  <c r="C328" i="97"/>
  <c r="G327" i="97"/>
  <c r="F327" i="97"/>
  <c r="H327" i="97" s="1"/>
  <c r="C327" i="97"/>
  <c r="G326" i="97"/>
  <c r="F326" i="97"/>
  <c r="C326" i="97"/>
  <c r="G325" i="97"/>
  <c r="F325" i="97"/>
  <c r="C325" i="97"/>
  <c r="G324" i="97"/>
  <c r="F324" i="97"/>
  <c r="C324" i="97"/>
  <c r="G323" i="97"/>
  <c r="F323" i="97"/>
  <c r="H323" i="97" s="1"/>
  <c r="C323" i="97"/>
  <c r="G322" i="97"/>
  <c r="F322" i="97"/>
  <c r="C322" i="97"/>
  <c r="G321" i="97"/>
  <c r="F321" i="97"/>
  <c r="C321" i="97"/>
  <c r="G320" i="97"/>
  <c r="F320" i="97"/>
  <c r="C320" i="97"/>
  <c r="G318" i="97"/>
  <c r="F318" i="97"/>
  <c r="C318" i="97"/>
  <c r="G317" i="97"/>
  <c r="F317" i="97"/>
  <c r="C317" i="97"/>
  <c r="G316" i="97"/>
  <c r="F316" i="97"/>
  <c r="H316" i="97" s="1"/>
  <c r="C316" i="97"/>
  <c r="G315" i="97"/>
  <c r="F315" i="97"/>
  <c r="C315" i="97"/>
  <c r="G314" i="97"/>
  <c r="F314" i="97"/>
  <c r="C314" i="97"/>
  <c r="G313" i="97"/>
  <c r="F313" i="97"/>
  <c r="C313" i="97"/>
  <c r="G312" i="97"/>
  <c r="F312" i="97"/>
  <c r="H312" i="97" s="1"/>
  <c r="C312" i="97"/>
  <c r="G311" i="97"/>
  <c r="F311" i="97"/>
  <c r="C311" i="97"/>
  <c r="G310" i="97"/>
  <c r="F310" i="97"/>
  <c r="C310" i="97"/>
  <c r="G309" i="97"/>
  <c r="F309" i="97"/>
  <c r="C309" i="97"/>
  <c r="G308" i="97"/>
  <c r="F308" i="97"/>
  <c r="C308" i="97"/>
  <c r="G307" i="97"/>
  <c r="F307" i="97"/>
  <c r="C307" i="97"/>
  <c r="G306" i="97"/>
  <c r="F306" i="97"/>
  <c r="H306" i="97" s="1"/>
  <c r="C306" i="97"/>
  <c r="G305" i="97"/>
  <c r="F305" i="97"/>
  <c r="C305" i="97"/>
  <c r="G304" i="97"/>
  <c r="F304" i="97"/>
  <c r="C304" i="97"/>
  <c r="G303" i="97"/>
  <c r="F303" i="97"/>
  <c r="C303" i="97"/>
  <c r="G302" i="97"/>
  <c r="F302" i="97"/>
  <c r="H302" i="97" s="1"/>
  <c r="C302" i="97"/>
  <c r="G301" i="97"/>
  <c r="F301" i="97"/>
  <c r="C301" i="97"/>
  <c r="G300" i="97"/>
  <c r="F300" i="97"/>
  <c r="C300" i="97"/>
  <c r="G299" i="97"/>
  <c r="F299" i="97"/>
  <c r="C299" i="97"/>
  <c r="G297" i="97"/>
  <c r="H297" i="97" s="1"/>
  <c r="G296" i="97"/>
  <c r="H296" i="97" s="1"/>
  <c r="G295" i="97"/>
  <c r="H295" i="97" s="1"/>
  <c r="G294" i="97"/>
  <c r="H294" i="97" s="1"/>
  <c r="G293" i="97"/>
  <c r="H293" i="97" s="1"/>
  <c r="G292" i="97"/>
  <c r="H292" i="97" s="1"/>
  <c r="G291" i="97"/>
  <c r="H291" i="97" s="1"/>
  <c r="G290" i="97"/>
  <c r="H290" i="97" s="1"/>
  <c r="G289" i="97"/>
  <c r="H289" i="97" s="1"/>
  <c r="G288" i="97"/>
  <c r="H288" i="97" s="1"/>
  <c r="G153" i="97"/>
  <c r="F153" i="97"/>
  <c r="C153" i="97"/>
  <c r="G152" i="97"/>
  <c r="F152" i="97"/>
  <c r="C152" i="97"/>
  <c r="G151" i="97"/>
  <c r="F151" i="97"/>
  <c r="C151" i="97"/>
  <c r="G150" i="97"/>
  <c r="F150" i="97"/>
  <c r="C150" i="97"/>
  <c r="G149" i="97"/>
  <c r="F149" i="97"/>
  <c r="C149" i="97"/>
  <c r="G148" i="97"/>
  <c r="F148" i="97"/>
  <c r="C148" i="97"/>
  <c r="G147" i="97"/>
  <c r="F147" i="97"/>
  <c r="C147" i="97"/>
  <c r="G146" i="97"/>
  <c r="F146" i="97"/>
  <c r="C146" i="97"/>
  <c r="G145" i="97"/>
  <c r="F145" i="97"/>
  <c r="C145" i="97"/>
  <c r="G144" i="97"/>
  <c r="F144" i="97"/>
  <c r="C144" i="97"/>
  <c r="G143" i="97"/>
  <c r="F143" i="97"/>
  <c r="C143" i="97"/>
  <c r="G142" i="97"/>
  <c r="F142" i="97"/>
  <c r="C142" i="97"/>
  <c r="G141" i="97"/>
  <c r="F141" i="97"/>
  <c r="C141" i="97"/>
  <c r="G140" i="97"/>
  <c r="F140" i="97"/>
  <c r="C140" i="97"/>
  <c r="G139" i="97"/>
  <c r="F139" i="97"/>
  <c r="C139" i="97"/>
  <c r="G138" i="97"/>
  <c r="F138" i="97"/>
  <c r="C138" i="97"/>
  <c r="G137" i="97"/>
  <c r="F137" i="97"/>
  <c r="C137" i="97"/>
  <c r="G136" i="97"/>
  <c r="F136" i="97"/>
  <c r="C136" i="97"/>
  <c r="G135" i="97"/>
  <c r="F135" i="97"/>
  <c r="C135" i="97"/>
  <c r="G134" i="97"/>
  <c r="F134" i="97"/>
  <c r="C134" i="97"/>
  <c r="G132" i="97"/>
  <c r="F132" i="97"/>
  <c r="C132" i="97"/>
  <c r="G131" i="97"/>
  <c r="F131" i="97"/>
  <c r="C131" i="97"/>
  <c r="G130" i="97"/>
  <c r="F130" i="97"/>
  <c r="C130" i="97"/>
  <c r="G129" i="97"/>
  <c r="F129" i="97"/>
  <c r="C129" i="97"/>
  <c r="G128" i="97"/>
  <c r="F128" i="97"/>
  <c r="C128" i="97"/>
  <c r="G127" i="97"/>
  <c r="F127" i="97"/>
  <c r="C127" i="97"/>
  <c r="G126" i="97"/>
  <c r="F126" i="97"/>
  <c r="C126" i="97"/>
  <c r="G125" i="97"/>
  <c r="F125" i="97"/>
  <c r="C125" i="97"/>
  <c r="G124" i="97"/>
  <c r="F124" i="97"/>
  <c r="C124" i="97"/>
  <c r="G123" i="97"/>
  <c r="F123" i="97"/>
  <c r="C123" i="97"/>
  <c r="G122" i="97"/>
  <c r="F122" i="97"/>
  <c r="C122" i="97"/>
  <c r="G121" i="97"/>
  <c r="F121" i="97"/>
  <c r="C121" i="97"/>
  <c r="G120" i="97"/>
  <c r="F120" i="97"/>
  <c r="C120" i="97"/>
  <c r="G119" i="97"/>
  <c r="F119" i="97"/>
  <c r="C119" i="97"/>
  <c r="G118" i="97"/>
  <c r="F118" i="97"/>
  <c r="C118" i="97"/>
  <c r="G117" i="97"/>
  <c r="F117" i="97"/>
  <c r="C117" i="97"/>
  <c r="G116" i="97"/>
  <c r="F116" i="97"/>
  <c r="C116" i="97"/>
  <c r="G115" i="97"/>
  <c r="F115" i="97"/>
  <c r="C115" i="97"/>
  <c r="G114" i="97"/>
  <c r="F114" i="97"/>
  <c r="C114" i="97"/>
  <c r="G113" i="97"/>
  <c r="F113" i="97"/>
  <c r="C113" i="97"/>
  <c r="G109" i="97"/>
  <c r="F109" i="97"/>
  <c r="C109" i="97"/>
  <c r="G108" i="97"/>
  <c r="F108" i="97"/>
  <c r="C108" i="97"/>
  <c r="G107" i="97"/>
  <c r="F107" i="97"/>
  <c r="C107" i="97"/>
  <c r="G106" i="97"/>
  <c r="F106" i="97"/>
  <c r="C106" i="97"/>
  <c r="G105" i="97"/>
  <c r="F105" i="97"/>
  <c r="C105" i="97"/>
  <c r="G104" i="97"/>
  <c r="F104" i="97"/>
  <c r="C104" i="97"/>
  <c r="G103" i="97"/>
  <c r="F103" i="97"/>
  <c r="C103" i="97"/>
  <c r="G102" i="97"/>
  <c r="F102" i="97"/>
  <c r="C102" i="97"/>
  <c r="G101" i="97"/>
  <c r="F101" i="97"/>
  <c r="C101" i="97"/>
  <c r="G100" i="97"/>
  <c r="F100" i="97"/>
  <c r="C100" i="97"/>
  <c r="G99" i="97"/>
  <c r="F99" i="97"/>
  <c r="C99" i="97"/>
  <c r="G98" i="97"/>
  <c r="F98" i="97"/>
  <c r="C98" i="97"/>
  <c r="G97" i="97"/>
  <c r="F97" i="97"/>
  <c r="C97" i="97"/>
  <c r="G96" i="97"/>
  <c r="F96" i="97"/>
  <c r="C96" i="97"/>
  <c r="G95" i="97"/>
  <c r="F95" i="97"/>
  <c r="C95" i="97"/>
  <c r="G94" i="97"/>
  <c r="F94" i="97"/>
  <c r="C94" i="97"/>
  <c r="G93" i="97"/>
  <c r="F93" i="97"/>
  <c r="C93" i="97"/>
  <c r="G92" i="97"/>
  <c r="F92" i="97"/>
  <c r="C92" i="97"/>
  <c r="G91" i="97"/>
  <c r="F91" i="97"/>
  <c r="C91" i="97"/>
  <c r="G90" i="97"/>
  <c r="F90" i="97"/>
  <c r="C90" i="97"/>
  <c r="G88" i="97"/>
  <c r="F88" i="97"/>
  <c r="C88" i="97"/>
  <c r="G87" i="97"/>
  <c r="F87" i="97"/>
  <c r="G86" i="97"/>
  <c r="F86" i="97"/>
  <c r="C86" i="97"/>
  <c r="G85" i="97"/>
  <c r="F85" i="97"/>
  <c r="C85" i="97"/>
  <c r="G84" i="97"/>
  <c r="F84" i="97"/>
  <c r="C84" i="97"/>
  <c r="G83" i="97"/>
  <c r="F83" i="97"/>
  <c r="C83" i="97"/>
  <c r="G82" i="97"/>
  <c r="F82" i="97"/>
  <c r="C82" i="97"/>
  <c r="G81" i="97"/>
  <c r="F81" i="97"/>
  <c r="C81" i="97"/>
  <c r="G80" i="97"/>
  <c r="F80" i="97"/>
  <c r="G79" i="97"/>
  <c r="F79" i="97"/>
  <c r="G78" i="97"/>
  <c r="F78" i="97"/>
  <c r="C78" i="97"/>
  <c r="G77" i="97"/>
  <c r="F77" i="97"/>
  <c r="C77" i="97"/>
  <c r="G76" i="97"/>
  <c r="F76" i="97"/>
  <c r="C76" i="97"/>
  <c r="G75" i="97"/>
  <c r="F75" i="97"/>
  <c r="C75" i="97"/>
  <c r="G74" i="97"/>
  <c r="F74" i="97"/>
  <c r="C74" i="97"/>
  <c r="G73" i="97"/>
  <c r="F73" i="97"/>
  <c r="C73" i="97"/>
  <c r="G72" i="97"/>
  <c r="F72" i="97"/>
  <c r="C72" i="97"/>
  <c r="G71" i="97"/>
  <c r="F71" i="97"/>
  <c r="C71" i="97"/>
  <c r="G70" i="97"/>
  <c r="F70" i="97"/>
  <c r="C70" i="97"/>
  <c r="G69" i="97"/>
  <c r="F69" i="97"/>
  <c r="C69" i="97"/>
  <c r="G67" i="97"/>
  <c r="F67" i="97"/>
  <c r="C67" i="97"/>
  <c r="G66" i="97"/>
  <c r="F66" i="97"/>
  <c r="C66" i="97"/>
  <c r="G65" i="97"/>
  <c r="F65" i="97"/>
  <c r="C65" i="97"/>
  <c r="G64" i="97"/>
  <c r="F64" i="97"/>
  <c r="C64" i="97"/>
  <c r="G63" i="97"/>
  <c r="F63" i="97"/>
  <c r="C63" i="97"/>
  <c r="G62" i="97"/>
  <c r="F62" i="97"/>
  <c r="C62" i="97"/>
  <c r="G61" i="97"/>
  <c r="F61" i="97"/>
  <c r="C61" i="97"/>
  <c r="G60" i="97"/>
  <c r="F60" i="97"/>
  <c r="C60" i="97"/>
  <c r="G59" i="97"/>
  <c r="F59" i="97"/>
  <c r="C59" i="97"/>
  <c r="G58" i="97"/>
  <c r="F58" i="97"/>
  <c r="C58" i="97"/>
  <c r="G57" i="97"/>
  <c r="F57" i="97"/>
  <c r="C57" i="97"/>
  <c r="G56" i="97"/>
  <c r="F56" i="97"/>
  <c r="C56" i="97"/>
  <c r="G55" i="97"/>
  <c r="F55" i="97"/>
  <c r="C55" i="97"/>
  <c r="G54" i="97"/>
  <c r="F54" i="97"/>
  <c r="C54" i="97"/>
  <c r="G53" i="97"/>
  <c r="F53" i="97"/>
  <c r="C53" i="97"/>
  <c r="G52" i="97"/>
  <c r="F52" i="97"/>
  <c r="C52" i="97"/>
  <c r="G51" i="97"/>
  <c r="F51" i="97"/>
  <c r="C51" i="97"/>
  <c r="G50" i="97"/>
  <c r="F50" i="97"/>
  <c r="C50" i="97"/>
  <c r="G49" i="97"/>
  <c r="F49" i="97"/>
  <c r="C49" i="97"/>
  <c r="G48" i="97"/>
  <c r="F48" i="97"/>
  <c r="C48" i="97"/>
  <c r="G46" i="97"/>
  <c r="H46" i="97" s="1"/>
  <c r="G45" i="97"/>
  <c r="H45" i="97" s="1"/>
  <c r="G44" i="97"/>
  <c r="H44" i="97" s="1"/>
  <c r="G43" i="97"/>
  <c r="H43" i="97" s="1"/>
  <c r="G42" i="97"/>
  <c r="H42" i="97" s="1"/>
  <c r="G41" i="97"/>
  <c r="H41" i="97" s="1"/>
  <c r="G40" i="97"/>
  <c r="H40" i="97" s="1"/>
  <c r="G39" i="97"/>
  <c r="H39" i="97" s="1"/>
  <c r="G38" i="97"/>
  <c r="H38" i="97" s="1"/>
  <c r="G37" i="97"/>
  <c r="H37" i="97" s="1"/>
  <c r="G404" i="96"/>
  <c r="F404" i="96"/>
  <c r="C404" i="96"/>
  <c r="G403" i="96"/>
  <c r="F403" i="96"/>
  <c r="C403" i="96"/>
  <c r="G402" i="96"/>
  <c r="F402" i="96"/>
  <c r="C402" i="96"/>
  <c r="G401" i="96"/>
  <c r="F401" i="96"/>
  <c r="C401" i="96"/>
  <c r="G400" i="96"/>
  <c r="F400" i="96"/>
  <c r="C400" i="96"/>
  <c r="G399" i="96"/>
  <c r="F399" i="96"/>
  <c r="C399" i="96"/>
  <c r="G398" i="96"/>
  <c r="F398" i="96"/>
  <c r="C398" i="96"/>
  <c r="G397" i="96"/>
  <c r="F397" i="96"/>
  <c r="C397" i="96"/>
  <c r="G396" i="96"/>
  <c r="F396" i="96"/>
  <c r="C396" i="96"/>
  <c r="G395" i="96"/>
  <c r="F395" i="96"/>
  <c r="C395" i="96"/>
  <c r="G394" i="96"/>
  <c r="F394" i="96"/>
  <c r="C394" i="96"/>
  <c r="G393" i="96"/>
  <c r="F393" i="96"/>
  <c r="C393" i="96"/>
  <c r="G392" i="96"/>
  <c r="F392" i="96"/>
  <c r="C392" i="96"/>
  <c r="G391" i="96"/>
  <c r="F391" i="96"/>
  <c r="C391" i="96"/>
  <c r="G390" i="96"/>
  <c r="F390" i="96"/>
  <c r="C390" i="96"/>
  <c r="G389" i="96"/>
  <c r="F389" i="96"/>
  <c r="C389" i="96"/>
  <c r="G388" i="96"/>
  <c r="F388" i="96"/>
  <c r="C388" i="96"/>
  <c r="G387" i="96"/>
  <c r="F387" i="96"/>
  <c r="C387" i="96"/>
  <c r="G386" i="96"/>
  <c r="F386" i="96"/>
  <c r="C386" i="96"/>
  <c r="G385" i="96"/>
  <c r="F385" i="96"/>
  <c r="C385" i="96"/>
  <c r="G383" i="96"/>
  <c r="F383" i="96"/>
  <c r="C383" i="96"/>
  <c r="G382" i="96"/>
  <c r="F382" i="96"/>
  <c r="C382" i="96"/>
  <c r="G381" i="96"/>
  <c r="F381" i="96"/>
  <c r="C381" i="96"/>
  <c r="G380" i="96"/>
  <c r="F380" i="96"/>
  <c r="C380" i="96"/>
  <c r="G379" i="96"/>
  <c r="F379" i="96"/>
  <c r="C379" i="96"/>
  <c r="G378" i="96"/>
  <c r="F378" i="96"/>
  <c r="C378" i="96"/>
  <c r="G377" i="96"/>
  <c r="F377" i="96"/>
  <c r="C377" i="96"/>
  <c r="G376" i="96"/>
  <c r="F376" i="96"/>
  <c r="C376" i="96"/>
  <c r="G375" i="96"/>
  <c r="F375" i="96"/>
  <c r="C375" i="96"/>
  <c r="G374" i="96"/>
  <c r="F374" i="96"/>
  <c r="C374" i="96"/>
  <c r="G373" i="96"/>
  <c r="F373" i="96"/>
  <c r="C373" i="96"/>
  <c r="G372" i="96"/>
  <c r="F372" i="96"/>
  <c r="C372" i="96"/>
  <c r="G371" i="96"/>
  <c r="F371" i="96"/>
  <c r="C371" i="96"/>
  <c r="G370" i="96"/>
  <c r="F370" i="96"/>
  <c r="C370" i="96"/>
  <c r="G369" i="96"/>
  <c r="F369" i="96"/>
  <c r="C369" i="96"/>
  <c r="G368" i="96"/>
  <c r="F368" i="96"/>
  <c r="C368" i="96"/>
  <c r="G367" i="96"/>
  <c r="F367" i="96"/>
  <c r="C367" i="96"/>
  <c r="G366" i="96"/>
  <c r="F366" i="96"/>
  <c r="C366" i="96"/>
  <c r="G365" i="96"/>
  <c r="F365" i="96"/>
  <c r="C365" i="96"/>
  <c r="G364" i="96"/>
  <c r="F364" i="96"/>
  <c r="C364" i="96"/>
  <c r="G360" i="96"/>
  <c r="F360" i="96"/>
  <c r="C360" i="96"/>
  <c r="G359" i="96"/>
  <c r="F359" i="96"/>
  <c r="C359" i="96"/>
  <c r="G358" i="96"/>
  <c r="F358" i="96"/>
  <c r="C358" i="96"/>
  <c r="G357" i="96"/>
  <c r="F357" i="96"/>
  <c r="C357" i="96"/>
  <c r="G356" i="96"/>
  <c r="F356" i="96"/>
  <c r="C356" i="96"/>
  <c r="G355" i="96"/>
  <c r="F355" i="96"/>
  <c r="C355" i="96"/>
  <c r="G354" i="96"/>
  <c r="F354" i="96"/>
  <c r="C354" i="96"/>
  <c r="G353" i="96"/>
  <c r="F353" i="96"/>
  <c r="C353" i="96"/>
  <c r="G352" i="96"/>
  <c r="F352" i="96"/>
  <c r="C352" i="96"/>
  <c r="G351" i="96"/>
  <c r="F351" i="96"/>
  <c r="C351" i="96"/>
  <c r="G350" i="96"/>
  <c r="F350" i="96"/>
  <c r="C350" i="96"/>
  <c r="G349" i="96"/>
  <c r="F349" i="96"/>
  <c r="C349" i="96"/>
  <c r="G348" i="96"/>
  <c r="F348" i="96"/>
  <c r="C348" i="96"/>
  <c r="G347" i="96"/>
  <c r="F347" i="96"/>
  <c r="C347" i="96"/>
  <c r="G346" i="96"/>
  <c r="F346" i="96"/>
  <c r="C346" i="96"/>
  <c r="G345" i="96"/>
  <c r="F345" i="96"/>
  <c r="C345" i="96"/>
  <c r="G344" i="96"/>
  <c r="F344" i="96"/>
  <c r="C344" i="96"/>
  <c r="G343" i="96"/>
  <c r="F343" i="96"/>
  <c r="C343" i="96"/>
  <c r="G342" i="96"/>
  <c r="F342" i="96"/>
  <c r="C342" i="96"/>
  <c r="G341" i="96"/>
  <c r="F341" i="96"/>
  <c r="C341" i="96"/>
  <c r="G339" i="96"/>
  <c r="F339" i="96"/>
  <c r="C339" i="96"/>
  <c r="G338" i="96"/>
  <c r="F338" i="96"/>
  <c r="C338" i="96"/>
  <c r="G337" i="96"/>
  <c r="F337" i="96"/>
  <c r="C337" i="96"/>
  <c r="G336" i="96"/>
  <c r="F336" i="96"/>
  <c r="C336" i="96"/>
  <c r="G335" i="96"/>
  <c r="F335" i="96"/>
  <c r="C335" i="96"/>
  <c r="G334" i="96"/>
  <c r="F334" i="96"/>
  <c r="C334" i="96"/>
  <c r="G333" i="96"/>
  <c r="F333" i="96"/>
  <c r="C333" i="96"/>
  <c r="G332" i="96"/>
  <c r="F332" i="96"/>
  <c r="C332" i="96"/>
  <c r="G331" i="96"/>
  <c r="F331" i="96"/>
  <c r="C331" i="96"/>
  <c r="G330" i="96"/>
  <c r="F330" i="96"/>
  <c r="C330" i="96"/>
  <c r="G329" i="96"/>
  <c r="F329" i="96"/>
  <c r="C329" i="96"/>
  <c r="G328" i="96"/>
  <c r="F328" i="96"/>
  <c r="C328" i="96"/>
  <c r="G327" i="96"/>
  <c r="F327" i="96"/>
  <c r="C327" i="96"/>
  <c r="G326" i="96"/>
  <c r="F326" i="96"/>
  <c r="C326" i="96"/>
  <c r="G325" i="96"/>
  <c r="F325" i="96"/>
  <c r="C325" i="96"/>
  <c r="G324" i="96"/>
  <c r="F324" i="96"/>
  <c r="C324" i="96"/>
  <c r="G323" i="96"/>
  <c r="F323" i="96"/>
  <c r="C323" i="96"/>
  <c r="G322" i="96"/>
  <c r="F322" i="96"/>
  <c r="C322" i="96"/>
  <c r="G321" i="96"/>
  <c r="F321" i="96"/>
  <c r="C321" i="96"/>
  <c r="G320" i="96"/>
  <c r="F320" i="96"/>
  <c r="C320" i="96"/>
  <c r="G318" i="96"/>
  <c r="F318" i="96"/>
  <c r="C318" i="96"/>
  <c r="G317" i="96"/>
  <c r="F317" i="96"/>
  <c r="C317" i="96"/>
  <c r="G316" i="96"/>
  <c r="F316" i="96"/>
  <c r="C316" i="96"/>
  <c r="G315" i="96"/>
  <c r="F315" i="96"/>
  <c r="C315" i="96"/>
  <c r="G314" i="96"/>
  <c r="F314" i="96"/>
  <c r="C314" i="96"/>
  <c r="G313" i="96"/>
  <c r="F313" i="96"/>
  <c r="C313" i="96"/>
  <c r="G312" i="96"/>
  <c r="F312" i="96"/>
  <c r="C312" i="96"/>
  <c r="G311" i="96"/>
  <c r="F311" i="96"/>
  <c r="C311" i="96"/>
  <c r="G310" i="96"/>
  <c r="F310" i="96"/>
  <c r="C310" i="96"/>
  <c r="G309" i="96"/>
  <c r="F309" i="96"/>
  <c r="H309" i="96" s="1"/>
  <c r="C309" i="96"/>
  <c r="G308" i="96"/>
  <c r="F308" i="96"/>
  <c r="C308" i="96"/>
  <c r="G307" i="96"/>
  <c r="F307" i="96"/>
  <c r="C307" i="96"/>
  <c r="G306" i="96"/>
  <c r="F306" i="96"/>
  <c r="C306" i="96"/>
  <c r="G305" i="96"/>
  <c r="F305" i="96"/>
  <c r="C305" i="96"/>
  <c r="G304" i="96"/>
  <c r="F304" i="96"/>
  <c r="C304" i="96"/>
  <c r="G303" i="96"/>
  <c r="F303" i="96"/>
  <c r="C303" i="96"/>
  <c r="G302" i="96"/>
  <c r="F302" i="96"/>
  <c r="C302" i="96"/>
  <c r="G301" i="96"/>
  <c r="F301" i="96"/>
  <c r="C301" i="96"/>
  <c r="G300" i="96"/>
  <c r="F300" i="96"/>
  <c r="C300" i="96"/>
  <c r="G299" i="96"/>
  <c r="F299" i="96"/>
  <c r="C299" i="96"/>
  <c r="G297" i="96"/>
  <c r="H297" i="96" s="1"/>
  <c r="G296" i="96"/>
  <c r="H296" i="96" s="1"/>
  <c r="G295" i="96"/>
  <c r="H295" i="96" s="1"/>
  <c r="G294" i="96"/>
  <c r="H294" i="96" s="1"/>
  <c r="G293" i="96"/>
  <c r="H293" i="96" s="1"/>
  <c r="G292" i="96"/>
  <c r="H292" i="96" s="1"/>
  <c r="G291" i="96"/>
  <c r="H291" i="96" s="1"/>
  <c r="G290" i="96"/>
  <c r="H290" i="96" s="1"/>
  <c r="G289" i="96"/>
  <c r="H289" i="96" s="1"/>
  <c r="G288" i="96"/>
  <c r="H288" i="96" s="1"/>
  <c r="G153" i="96"/>
  <c r="F153" i="96"/>
  <c r="C153" i="96"/>
  <c r="G152" i="96"/>
  <c r="F152" i="96"/>
  <c r="C152" i="96"/>
  <c r="G151" i="96"/>
  <c r="F151" i="96"/>
  <c r="C151" i="96"/>
  <c r="G150" i="96"/>
  <c r="F150" i="96"/>
  <c r="C150" i="96"/>
  <c r="G149" i="96"/>
  <c r="F149" i="96"/>
  <c r="C149" i="96"/>
  <c r="G148" i="96"/>
  <c r="F148" i="96"/>
  <c r="C148" i="96"/>
  <c r="G147" i="96"/>
  <c r="F147" i="96"/>
  <c r="C147" i="96"/>
  <c r="G146" i="96"/>
  <c r="F146" i="96"/>
  <c r="C146" i="96"/>
  <c r="G145" i="96"/>
  <c r="F145" i="96"/>
  <c r="C145" i="96"/>
  <c r="G144" i="96"/>
  <c r="F144" i="96"/>
  <c r="C144" i="96"/>
  <c r="G143" i="96"/>
  <c r="F143" i="96"/>
  <c r="C143" i="96"/>
  <c r="G142" i="96"/>
  <c r="F142" i="96"/>
  <c r="C142" i="96"/>
  <c r="G141" i="96"/>
  <c r="F141" i="96"/>
  <c r="C141" i="96"/>
  <c r="G140" i="96"/>
  <c r="F140" i="96"/>
  <c r="C140" i="96"/>
  <c r="G139" i="96"/>
  <c r="F139" i="96"/>
  <c r="C139" i="96"/>
  <c r="G138" i="96"/>
  <c r="F138" i="96"/>
  <c r="C138" i="96"/>
  <c r="G137" i="96"/>
  <c r="F137" i="96"/>
  <c r="C137" i="96"/>
  <c r="G136" i="96"/>
  <c r="F136" i="96"/>
  <c r="C136" i="96"/>
  <c r="G135" i="96"/>
  <c r="F135" i="96"/>
  <c r="C135" i="96"/>
  <c r="G134" i="96"/>
  <c r="F134" i="96"/>
  <c r="C134" i="96"/>
  <c r="G132" i="96"/>
  <c r="F132" i="96"/>
  <c r="C132" i="96"/>
  <c r="G131" i="96"/>
  <c r="F131" i="96"/>
  <c r="C131" i="96"/>
  <c r="G130" i="96"/>
  <c r="F130" i="96"/>
  <c r="C130" i="96"/>
  <c r="G129" i="96"/>
  <c r="F129" i="96"/>
  <c r="C129" i="96"/>
  <c r="G128" i="96"/>
  <c r="F128" i="96"/>
  <c r="C128" i="96"/>
  <c r="G127" i="96"/>
  <c r="F127" i="96"/>
  <c r="C127" i="96"/>
  <c r="G126" i="96"/>
  <c r="F126" i="96"/>
  <c r="C126" i="96"/>
  <c r="G125" i="96"/>
  <c r="F125" i="96"/>
  <c r="C125" i="96"/>
  <c r="G124" i="96"/>
  <c r="F124" i="96"/>
  <c r="C124" i="96"/>
  <c r="G123" i="96"/>
  <c r="F123" i="96"/>
  <c r="C123" i="96"/>
  <c r="G122" i="96"/>
  <c r="F122" i="96"/>
  <c r="C122" i="96"/>
  <c r="G121" i="96"/>
  <c r="F121" i="96"/>
  <c r="C121" i="96"/>
  <c r="G120" i="96"/>
  <c r="F120" i="96"/>
  <c r="C120" i="96"/>
  <c r="G119" i="96"/>
  <c r="F119" i="96"/>
  <c r="C119" i="96"/>
  <c r="G118" i="96"/>
  <c r="F118" i="96"/>
  <c r="C118" i="96"/>
  <c r="G117" i="96"/>
  <c r="F117" i="96"/>
  <c r="C117" i="96"/>
  <c r="G116" i="96"/>
  <c r="F116" i="96"/>
  <c r="C116" i="96"/>
  <c r="G115" i="96"/>
  <c r="F115" i="96"/>
  <c r="C115" i="96"/>
  <c r="G114" i="96"/>
  <c r="F114" i="96"/>
  <c r="C114" i="96"/>
  <c r="G113" i="96"/>
  <c r="F113" i="96"/>
  <c r="C113" i="96"/>
  <c r="G109" i="96"/>
  <c r="F109" i="96"/>
  <c r="C109" i="96"/>
  <c r="G108" i="96"/>
  <c r="F108" i="96"/>
  <c r="C108" i="96"/>
  <c r="G107" i="96"/>
  <c r="F107" i="96"/>
  <c r="C107" i="96"/>
  <c r="G106" i="96"/>
  <c r="F106" i="96"/>
  <c r="C106" i="96"/>
  <c r="G105" i="96"/>
  <c r="F105" i="96"/>
  <c r="C105" i="96"/>
  <c r="G104" i="96"/>
  <c r="F104" i="96"/>
  <c r="C104" i="96"/>
  <c r="G103" i="96"/>
  <c r="F103" i="96"/>
  <c r="C103" i="96"/>
  <c r="G102" i="96"/>
  <c r="F102" i="96"/>
  <c r="C102" i="96"/>
  <c r="G101" i="96"/>
  <c r="F101" i="96"/>
  <c r="C101" i="96"/>
  <c r="G100" i="96"/>
  <c r="F100" i="96"/>
  <c r="C100" i="96"/>
  <c r="G99" i="96"/>
  <c r="F99" i="96"/>
  <c r="C99" i="96"/>
  <c r="G98" i="96"/>
  <c r="F98" i="96"/>
  <c r="C98" i="96"/>
  <c r="G97" i="96"/>
  <c r="F97" i="96"/>
  <c r="C97" i="96"/>
  <c r="G96" i="96"/>
  <c r="F96" i="96"/>
  <c r="C96" i="96"/>
  <c r="G95" i="96"/>
  <c r="F95" i="96"/>
  <c r="C95" i="96"/>
  <c r="G94" i="96"/>
  <c r="F94" i="96"/>
  <c r="C94" i="96"/>
  <c r="G93" i="96"/>
  <c r="F93" i="96"/>
  <c r="C93" i="96"/>
  <c r="G92" i="96"/>
  <c r="F92" i="96"/>
  <c r="C92" i="96"/>
  <c r="G91" i="96"/>
  <c r="F91" i="96"/>
  <c r="C91" i="96"/>
  <c r="G90" i="96"/>
  <c r="F90" i="96"/>
  <c r="C90" i="96"/>
  <c r="G88" i="96"/>
  <c r="F88" i="96"/>
  <c r="C88" i="96"/>
  <c r="G87" i="96"/>
  <c r="F87" i="96"/>
  <c r="G86" i="96"/>
  <c r="F86" i="96"/>
  <c r="C86" i="96"/>
  <c r="G85" i="96"/>
  <c r="F85" i="96"/>
  <c r="C85" i="96"/>
  <c r="G84" i="96"/>
  <c r="F84" i="96"/>
  <c r="C84" i="96"/>
  <c r="G83" i="96"/>
  <c r="F83" i="96"/>
  <c r="C83" i="96"/>
  <c r="G82" i="96"/>
  <c r="F82" i="96"/>
  <c r="C82" i="96"/>
  <c r="G81" i="96"/>
  <c r="F81" i="96"/>
  <c r="C81" i="96"/>
  <c r="G80" i="96"/>
  <c r="F80" i="96"/>
  <c r="G79" i="96"/>
  <c r="F79" i="96"/>
  <c r="C79" i="96"/>
  <c r="G78" i="96"/>
  <c r="F78" i="96"/>
  <c r="C78" i="96"/>
  <c r="G77" i="96"/>
  <c r="F77" i="96"/>
  <c r="C77" i="96"/>
  <c r="G76" i="96"/>
  <c r="F76" i="96"/>
  <c r="C76" i="96"/>
  <c r="G75" i="96"/>
  <c r="F75" i="96"/>
  <c r="C75" i="96"/>
  <c r="G74" i="96"/>
  <c r="F74" i="96"/>
  <c r="C74" i="96"/>
  <c r="G73" i="96"/>
  <c r="F73" i="96"/>
  <c r="C73" i="96"/>
  <c r="G72" i="96"/>
  <c r="F72" i="96"/>
  <c r="C72" i="96"/>
  <c r="G71" i="96"/>
  <c r="F71" i="96"/>
  <c r="C71" i="96"/>
  <c r="G70" i="96"/>
  <c r="F70" i="96"/>
  <c r="C70" i="96"/>
  <c r="G69" i="96"/>
  <c r="F69" i="96"/>
  <c r="C69" i="96"/>
  <c r="G67" i="96"/>
  <c r="F67" i="96"/>
  <c r="C67" i="96"/>
  <c r="G66" i="96"/>
  <c r="F66" i="96"/>
  <c r="C66" i="96"/>
  <c r="G65" i="96"/>
  <c r="F65" i="96"/>
  <c r="C65" i="96"/>
  <c r="G64" i="96"/>
  <c r="F64" i="96"/>
  <c r="C64" i="96"/>
  <c r="G63" i="96"/>
  <c r="F63" i="96"/>
  <c r="C63" i="96"/>
  <c r="G62" i="96"/>
  <c r="F62" i="96"/>
  <c r="C62" i="96"/>
  <c r="G61" i="96"/>
  <c r="F61" i="96"/>
  <c r="C61" i="96"/>
  <c r="G60" i="96"/>
  <c r="F60" i="96"/>
  <c r="C60" i="96"/>
  <c r="G59" i="96"/>
  <c r="F59" i="96"/>
  <c r="C59" i="96"/>
  <c r="G58" i="96"/>
  <c r="F58" i="96"/>
  <c r="C58" i="96"/>
  <c r="G57" i="96"/>
  <c r="F57" i="96"/>
  <c r="C57" i="96"/>
  <c r="G56" i="96"/>
  <c r="F56" i="96"/>
  <c r="C56" i="96"/>
  <c r="G55" i="96"/>
  <c r="F55" i="96"/>
  <c r="C55" i="96"/>
  <c r="G54" i="96"/>
  <c r="F54" i="96"/>
  <c r="C54" i="96"/>
  <c r="G53" i="96"/>
  <c r="F53" i="96"/>
  <c r="C53" i="96"/>
  <c r="G52" i="96"/>
  <c r="F52" i="96"/>
  <c r="C52" i="96"/>
  <c r="G51" i="96"/>
  <c r="F51" i="96"/>
  <c r="C51" i="96"/>
  <c r="G50" i="96"/>
  <c r="F50" i="96"/>
  <c r="C50" i="96"/>
  <c r="G49" i="96"/>
  <c r="F49" i="96"/>
  <c r="C49" i="96"/>
  <c r="G48" i="96"/>
  <c r="F48" i="96"/>
  <c r="C48" i="96"/>
  <c r="G46" i="96"/>
  <c r="H46" i="96" s="1"/>
  <c r="G45" i="96"/>
  <c r="H45" i="96" s="1"/>
  <c r="G44" i="96"/>
  <c r="H44" i="96" s="1"/>
  <c r="G43" i="96"/>
  <c r="H43" i="96" s="1"/>
  <c r="G42" i="96"/>
  <c r="H42" i="96" s="1"/>
  <c r="G41" i="96"/>
  <c r="H41" i="96" s="1"/>
  <c r="G40" i="96"/>
  <c r="H40" i="96" s="1"/>
  <c r="G39" i="96"/>
  <c r="H39" i="96" s="1"/>
  <c r="G38" i="96"/>
  <c r="H38" i="96" s="1"/>
  <c r="G37" i="96"/>
  <c r="H37" i="96" s="1"/>
  <c r="G404" i="95"/>
  <c r="F404" i="95"/>
  <c r="C404" i="95"/>
  <c r="G403" i="95"/>
  <c r="F403" i="95"/>
  <c r="C403" i="95"/>
  <c r="G402" i="95"/>
  <c r="F402" i="95"/>
  <c r="C402" i="95"/>
  <c r="G401" i="95"/>
  <c r="F401" i="95"/>
  <c r="C401" i="95"/>
  <c r="G400" i="95"/>
  <c r="F400" i="95"/>
  <c r="C400" i="95"/>
  <c r="G399" i="95"/>
  <c r="F399" i="95"/>
  <c r="C399" i="95"/>
  <c r="G398" i="95"/>
  <c r="F398" i="95"/>
  <c r="C398" i="95"/>
  <c r="G397" i="95"/>
  <c r="F397" i="95"/>
  <c r="H397" i="95" s="1"/>
  <c r="C397" i="95"/>
  <c r="G396" i="95"/>
  <c r="F396" i="95"/>
  <c r="C396" i="95"/>
  <c r="G395" i="95"/>
  <c r="F395" i="95"/>
  <c r="C395" i="95"/>
  <c r="G394" i="95"/>
  <c r="F394" i="95"/>
  <c r="C394" i="95"/>
  <c r="G393" i="95"/>
  <c r="F393" i="95"/>
  <c r="C393" i="95"/>
  <c r="G392" i="95"/>
  <c r="F392" i="95"/>
  <c r="C392" i="95"/>
  <c r="G391" i="95"/>
  <c r="F391" i="95"/>
  <c r="C391" i="95"/>
  <c r="G390" i="95"/>
  <c r="F390" i="95"/>
  <c r="C390" i="95"/>
  <c r="G389" i="95"/>
  <c r="F389" i="95"/>
  <c r="C389" i="95"/>
  <c r="G388" i="95"/>
  <c r="F388" i="95"/>
  <c r="C388" i="95"/>
  <c r="G387" i="95"/>
  <c r="F387" i="95"/>
  <c r="C387" i="95"/>
  <c r="G386" i="95"/>
  <c r="F386" i="95"/>
  <c r="C386" i="95"/>
  <c r="G385" i="95"/>
  <c r="F385" i="95"/>
  <c r="C385" i="95"/>
  <c r="G383" i="95"/>
  <c r="F383" i="95"/>
  <c r="C383" i="95"/>
  <c r="G382" i="95"/>
  <c r="F382" i="95"/>
  <c r="C382" i="95"/>
  <c r="G381" i="95"/>
  <c r="F381" i="95"/>
  <c r="C381" i="95"/>
  <c r="G380" i="95"/>
  <c r="F380" i="95"/>
  <c r="C380" i="95"/>
  <c r="G379" i="95"/>
  <c r="F379" i="95"/>
  <c r="C379" i="95"/>
  <c r="G378" i="95"/>
  <c r="F378" i="95"/>
  <c r="C378" i="95"/>
  <c r="G377" i="95"/>
  <c r="F377" i="95"/>
  <c r="C377" i="95"/>
  <c r="G376" i="95"/>
  <c r="F376" i="95"/>
  <c r="C376" i="95"/>
  <c r="G375" i="95"/>
  <c r="F375" i="95"/>
  <c r="C375" i="95"/>
  <c r="G374" i="95"/>
  <c r="G442" i="95" s="1"/>
  <c r="F374" i="95"/>
  <c r="C374" i="95"/>
  <c r="G373" i="95"/>
  <c r="F373" i="95"/>
  <c r="C373" i="95"/>
  <c r="G372" i="95"/>
  <c r="F372" i="95"/>
  <c r="C372" i="95"/>
  <c r="G371" i="95"/>
  <c r="F371" i="95"/>
  <c r="C371" i="95"/>
  <c r="G370" i="95"/>
  <c r="F370" i="95"/>
  <c r="C370" i="95"/>
  <c r="G369" i="95"/>
  <c r="F369" i="95"/>
  <c r="C369" i="95"/>
  <c r="G368" i="95"/>
  <c r="F368" i="95"/>
  <c r="C368" i="95"/>
  <c r="G367" i="95"/>
  <c r="F367" i="95"/>
  <c r="C367" i="95"/>
  <c r="G366" i="95"/>
  <c r="F366" i="95"/>
  <c r="C366" i="95"/>
  <c r="G365" i="95"/>
  <c r="F365" i="95"/>
  <c r="C365" i="95"/>
  <c r="G364" i="95"/>
  <c r="F364" i="95"/>
  <c r="C364" i="95"/>
  <c r="G360" i="95"/>
  <c r="F360" i="95"/>
  <c r="C360" i="95"/>
  <c r="G359" i="95"/>
  <c r="F359" i="95"/>
  <c r="C359" i="95"/>
  <c r="G358" i="95"/>
  <c r="F358" i="95"/>
  <c r="C358" i="95"/>
  <c r="G357" i="95"/>
  <c r="F357" i="95"/>
  <c r="C357" i="95"/>
  <c r="G356" i="95"/>
  <c r="F356" i="95"/>
  <c r="C356" i="95"/>
  <c r="G355" i="95"/>
  <c r="F355" i="95"/>
  <c r="C355" i="95"/>
  <c r="G354" i="95"/>
  <c r="F354" i="95"/>
  <c r="C354" i="95"/>
  <c r="G353" i="95"/>
  <c r="F353" i="95"/>
  <c r="C353" i="95"/>
  <c r="G352" i="95"/>
  <c r="F352" i="95"/>
  <c r="C352" i="95"/>
  <c r="G351" i="95"/>
  <c r="F351" i="95"/>
  <c r="C351" i="95"/>
  <c r="G350" i="95"/>
  <c r="F350" i="95"/>
  <c r="C350" i="95"/>
  <c r="G349" i="95"/>
  <c r="F349" i="95"/>
  <c r="C349" i="95"/>
  <c r="G348" i="95"/>
  <c r="F348" i="95"/>
  <c r="C348" i="95"/>
  <c r="G347" i="95"/>
  <c r="F347" i="95"/>
  <c r="C347" i="95"/>
  <c r="G346" i="95"/>
  <c r="F346" i="95"/>
  <c r="C346" i="95"/>
  <c r="G345" i="95"/>
  <c r="F345" i="95"/>
  <c r="C345" i="95"/>
  <c r="G344" i="95"/>
  <c r="F344" i="95"/>
  <c r="C344" i="95"/>
  <c r="G343" i="95"/>
  <c r="F343" i="95"/>
  <c r="C343" i="95"/>
  <c r="G342" i="95"/>
  <c r="F342" i="95"/>
  <c r="C342" i="95"/>
  <c r="G341" i="95"/>
  <c r="F341" i="95"/>
  <c r="C341" i="95"/>
  <c r="G339" i="95"/>
  <c r="F339" i="95"/>
  <c r="C339" i="95"/>
  <c r="G338" i="95"/>
  <c r="F338" i="95"/>
  <c r="C338" i="95"/>
  <c r="G337" i="95"/>
  <c r="F337" i="95"/>
  <c r="C337" i="95"/>
  <c r="G336" i="95"/>
  <c r="F336" i="95"/>
  <c r="C336" i="95"/>
  <c r="G335" i="95"/>
  <c r="F335" i="95"/>
  <c r="C335" i="95"/>
  <c r="G334" i="95"/>
  <c r="F334" i="95"/>
  <c r="C334" i="95"/>
  <c r="G333" i="95"/>
  <c r="F333" i="95"/>
  <c r="C333" i="95"/>
  <c r="G332" i="95"/>
  <c r="F332" i="95"/>
  <c r="C332" i="95"/>
  <c r="G331" i="95"/>
  <c r="F331" i="95"/>
  <c r="C331" i="95"/>
  <c r="G330" i="95"/>
  <c r="F330" i="95"/>
  <c r="C330" i="95"/>
  <c r="G329" i="95"/>
  <c r="F329" i="95"/>
  <c r="C329" i="95"/>
  <c r="G328" i="95"/>
  <c r="F328" i="95"/>
  <c r="C328" i="95"/>
  <c r="G327" i="95"/>
  <c r="F327" i="95"/>
  <c r="C327" i="95"/>
  <c r="G326" i="95"/>
  <c r="F326" i="95"/>
  <c r="C326" i="95"/>
  <c r="G325" i="95"/>
  <c r="F325" i="95"/>
  <c r="C325" i="95"/>
  <c r="G324" i="95"/>
  <c r="F324" i="95"/>
  <c r="C324" i="95"/>
  <c r="G323" i="95"/>
  <c r="F323" i="95"/>
  <c r="C323" i="95"/>
  <c r="G322" i="95"/>
  <c r="F322" i="95"/>
  <c r="C322" i="95"/>
  <c r="G321" i="95"/>
  <c r="F321" i="95"/>
  <c r="C321" i="95"/>
  <c r="G320" i="95"/>
  <c r="F320" i="95"/>
  <c r="C320" i="95"/>
  <c r="G318" i="95"/>
  <c r="F318" i="95"/>
  <c r="C318" i="95"/>
  <c r="G317" i="95"/>
  <c r="F317" i="95"/>
  <c r="C317" i="95"/>
  <c r="G316" i="95"/>
  <c r="F316" i="95"/>
  <c r="C316" i="95"/>
  <c r="G315" i="95"/>
  <c r="F315" i="95"/>
  <c r="C315" i="95"/>
  <c r="G314" i="95"/>
  <c r="F314" i="95"/>
  <c r="C314" i="95"/>
  <c r="G313" i="95"/>
  <c r="F313" i="95"/>
  <c r="C313" i="95"/>
  <c r="G312" i="95"/>
  <c r="F312" i="95"/>
  <c r="C312" i="95"/>
  <c r="G311" i="95"/>
  <c r="F311" i="95"/>
  <c r="C311" i="95"/>
  <c r="G310" i="95"/>
  <c r="F310" i="95"/>
  <c r="C310" i="95"/>
  <c r="G309" i="95"/>
  <c r="F309" i="95"/>
  <c r="C309" i="95"/>
  <c r="G308" i="95"/>
  <c r="F308" i="95"/>
  <c r="C308" i="95"/>
  <c r="G307" i="95"/>
  <c r="F307" i="95"/>
  <c r="C307" i="95"/>
  <c r="G306" i="95"/>
  <c r="F306" i="95"/>
  <c r="C306" i="95"/>
  <c r="G305" i="95"/>
  <c r="F305" i="95"/>
  <c r="C305" i="95"/>
  <c r="G304" i="95"/>
  <c r="F304" i="95"/>
  <c r="C304" i="95"/>
  <c r="G303" i="95"/>
  <c r="F303" i="95"/>
  <c r="C303" i="95"/>
  <c r="G302" i="95"/>
  <c r="F302" i="95"/>
  <c r="C302" i="95"/>
  <c r="G301" i="95"/>
  <c r="F301" i="95"/>
  <c r="C301" i="95"/>
  <c r="G300" i="95"/>
  <c r="F300" i="95"/>
  <c r="C300" i="95"/>
  <c r="G299" i="95"/>
  <c r="F299" i="95"/>
  <c r="C299" i="95"/>
  <c r="G297" i="95"/>
  <c r="H297" i="95" s="1"/>
  <c r="G296" i="95"/>
  <c r="H296" i="95" s="1"/>
  <c r="G295" i="95"/>
  <c r="H295" i="95" s="1"/>
  <c r="G294" i="95"/>
  <c r="H294" i="95" s="1"/>
  <c r="G293" i="95"/>
  <c r="H293" i="95" s="1"/>
  <c r="G292" i="95"/>
  <c r="H292" i="95" s="1"/>
  <c r="G291" i="95"/>
  <c r="H291" i="95" s="1"/>
  <c r="G290" i="95"/>
  <c r="H290" i="95" s="1"/>
  <c r="G289" i="95"/>
  <c r="H289" i="95" s="1"/>
  <c r="G288" i="95"/>
  <c r="H288" i="95" s="1"/>
  <c r="G153" i="95"/>
  <c r="F153" i="95"/>
  <c r="C153" i="95"/>
  <c r="G152" i="95"/>
  <c r="F152" i="95"/>
  <c r="C152" i="95"/>
  <c r="G151" i="95"/>
  <c r="F151" i="95"/>
  <c r="C151" i="95"/>
  <c r="G150" i="95"/>
  <c r="F150" i="95"/>
  <c r="C150" i="95"/>
  <c r="G149" i="95"/>
  <c r="F149" i="95"/>
  <c r="C149" i="95"/>
  <c r="G148" i="95"/>
  <c r="F148" i="95"/>
  <c r="C148" i="95"/>
  <c r="G147" i="95"/>
  <c r="F147" i="95"/>
  <c r="C147" i="95"/>
  <c r="G146" i="95"/>
  <c r="F146" i="95"/>
  <c r="C146" i="95"/>
  <c r="G145" i="95"/>
  <c r="F145" i="95"/>
  <c r="C145" i="95"/>
  <c r="G144" i="95"/>
  <c r="F144" i="95"/>
  <c r="C144" i="95"/>
  <c r="G143" i="95"/>
  <c r="F143" i="95"/>
  <c r="C143" i="95"/>
  <c r="G142" i="95"/>
  <c r="F142" i="95"/>
  <c r="C142" i="95"/>
  <c r="G141" i="95"/>
  <c r="F141" i="95"/>
  <c r="C141" i="95"/>
  <c r="G140" i="95"/>
  <c r="F140" i="95"/>
  <c r="C140" i="95"/>
  <c r="G139" i="95"/>
  <c r="F139" i="95"/>
  <c r="C139" i="95"/>
  <c r="G138" i="95"/>
  <c r="F138" i="95"/>
  <c r="C138" i="95"/>
  <c r="G137" i="95"/>
  <c r="F137" i="95"/>
  <c r="C137" i="95"/>
  <c r="G136" i="95"/>
  <c r="F136" i="95"/>
  <c r="C136" i="95"/>
  <c r="G135" i="95"/>
  <c r="F135" i="95"/>
  <c r="C135" i="95"/>
  <c r="G134" i="95"/>
  <c r="F134" i="95"/>
  <c r="C134" i="95"/>
  <c r="G132" i="95"/>
  <c r="F132" i="95"/>
  <c r="C132" i="95"/>
  <c r="G131" i="95"/>
  <c r="F131" i="95"/>
  <c r="C131" i="95"/>
  <c r="G130" i="95"/>
  <c r="F130" i="95"/>
  <c r="C130" i="95"/>
  <c r="G129" i="95"/>
  <c r="F129" i="95"/>
  <c r="C129" i="95"/>
  <c r="G128" i="95"/>
  <c r="F128" i="95"/>
  <c r="C128" i="95"/>
  <c r="G127" i="95"/>
  <c r="F127" i="95"/>
  <c r="C127" i="95"/>
  <c r="G126" i="95"/>
  <c r="F126" i="95"/>
  <c r="C126" i="95"/>
  <c r="G125" i="95"/>
  <c r="F125" i="95"/>
  <c r="C125" i="95"/>
  <c r="G124" i="95"/>
  <c r="F124" i="95"/>
  <c r="C124" i="95"/>
  <c r="G123" i="95"/>
  <c r="F123" i="95"/>
  <c r="C123" i="95"/>
  <c r="G122" i="95"/>
  <c r="F122" i="95"/>
  <c r="C122" i="95"/>
  <c r="G121" i="95"/>
  <c r="F121" i="95"/>
  <c r="C121" i="95"/>
  <c r="G120" i="95"/>
  <c r="F120" i="95"/>
  <c r="C120" i="95"/>
  <c r="G119" i="95"/>
  <c r="F119" i="95"/>
  <c r="C119" i="95"/>
  <c r="G118" i="95"/>
  <c r="F118" i="95"/>
  <c r="C118" i="95"/>
  <c r="G117" i="95"/>
  <c r="F117" i="95"/>
  <c r="C117" i="95"/>
  <c r="G116" i="95"/>
  <c r="F116" i="95"/>
  <c r="C116" i="95"/>
  <c r="G115" i="95"/>
  <c r="F115" i="95"/>
  <c r="C115" i="95"/>
  <c r="G114" i="95"/>
  <c r="F114" i="95"/>
  <c r="C114" i="95"/>
  <c r="G113" i="95"/>
  <c r="F113" i="95"/>
  <c r="C113" i="95"/>
  <c r="G109" i="95"/>
  <c r="F109" i="95"/>
  <c r="C109" i="95"/>
  <c r="G108" i="95"/>
  <c r="F108" i="95"/>
  <c r="C108" i="95"/>
  <c r="G107" i="95"/>
  <c r="F107" i="95"/>
  <c r="C107" i="95"/>
  <c r="G106" i="95"/>
  <c r="F106" i="95"/>
  <c r="C106" i="95"/>
  <c r="G105" i="95"/>
  <c r="F105" i="95"/>
  <c r="C105" i="95"/>
  <c r="G104" i="95"/>
  <c r="F104" i="95"/>
  <c r="C104" i="95"/>
  <c r="G103" i="95"/>
  <c r="F103" i="95"/>
  <c r="C103" i="95"/>
  <c r="G102" i="95"/>
  <c r="F102" i="95"/>
  <c r="C102" i="95"/>
  <c r="G101" i="95"/>
  <c r="F101" i="95"/>
  <c r="C101" i="95"/>
  <c r="G100" i="95"/>
  <c r="F100" i="95"/>
  <c r="C100" i="95"/>
  <c r="G99" i="95"/>
  <c r="F99" i="95"/>
  <c r="C99" i="95"/>
  <c r="G98" i="95"/>
  <c r="F98" i="95"/>
  <c r="C98" i="95"/>
  <c r="G97" i="95"/>
  <c r="F97" i="95"/>
  <c r="C97" i="95"/>
  <c r="G96" i="95"/>
  <c r="F96" i="95"/>
  <c r="C96" i="95"/>
  <c r="G95" i="95"/>
  <c r="F95" i="95"/>
  <c r="C95" i="95"/>
  <c r="G94" i="95"/>
  <c r="F94" i="95"/>
  <c r="C94" i="95"/>
  <c r="G93" i="95"/>
  <c r="F93" i="95"/>
  <c r="C93" i="95"/>
  <c r="G92" i="95"/>
  <c r="F92" i="95"/>
  <c r="C92" i="95"/>
  <c r="G91" i="95"/>
  <c r="F91" i="95"/>
  <c r="C91" i="95"/>
  <c r="G90" i="95"/>
  <c r="F90" i="95"/>
  <c r="C90" i="95"/>
  <c r="G88" i="95"/>
  <c r="F88" i="95"/>
  <c r="C88" i="95"/>
  <c r="G87" i="95"/>
  <c r="F87" i="95"/>
  <c r="G86" i="95"/>
  <c r="F86" i="95"/>
  <c r="C86" i="95"/>
  <c r="G85" i="95"/>
  <c r="F85" i="95"/>
  <c r="C85" i="95"/>
  <c r="G84" i="95"/>
  <c r="F84" i="95"/>
  <c r="C84" i="95"/>
  <c r="G83" i="95"/>
  <c r="F83" i="95"/>
  <c r="C83" i="95"/>
  <c r="G82" i="95"/>
  <c r="F82" i="95"/>
  <c r="C82" i="95"/>
  <c r="G81" i="95"/>
  <c r="F81" i="95"/>
  <c r="C81" i="95"/>
  <c r="G80" i="95"/>
  <c r="F80" i="95"/>
  <c r="G79" i="95"/>
  <c r="F79" i="95"/>
  <c r="C79" i="95"/>
  <c r="G78" i="95"/>
  <c r="F78" i="95"/>
  <c r="C78" i="95"/>
  <c r="G77" i="95"/>
  <c r="F77" i="95"/>
  <c r="C77" i="95"/>
  <c r="G76" i="95"/>
  <c r="F76" i="95"/>
  <c r="C76" i="95"/>
  <c r="G75" i="95"/>
  <c r="F75" i="95"/>
  <c r="C75" i="95"/>
  <c r="G74" i="95"/>
  <c r="F74" i="95"/>
  <c r="C74" i="95"/>
  <c r="G73" i="95"/>
  <c r="F73" i="95"/>
  <c r="C73" i="95"/>
  <c r="G72" i="95"/>
  <c r="F72" i="95"/>
  <c r="C72" i="95"/>
  <c r="G71" i="95"/>
  <c r="F71" i="95"/>
  <c r="C71" i="95"/>
  <c r="G70" i="95"/>
  <c r="F70" i="95"/>
  <c r="C70" i="95"/>
  <c r="G69" i="95"/>
  <c r="F69" i="95"/>
  <c r="C69" i="95"/>
  <c r="G67" i="95"/>
  <c r="F67" i="95"/>
  <c r="C67" i="95"/>
  <c r="G66" i="95"/>
  <c r="F66" i="95"/>
  <c r="C66" i="95"/>
  <c r="G65" i="95"/>
  <c r="F65" i="95"/>
  <c r="C65" i="95"/>
  <c r="G64" i="95"/>
  <c r="F64" i="95"/>
  <c r="C64" i="95"/>
  <c r="G63" i="95"/>
  <c r="F63" i="95"/>
  <c r="C63" i="95"/>
  <c r="G62" i="95"/>
  <c r="F62" i="95"/>
  <c r="C62" i="95"/>
  <c r="G61" i="95"/>
  <c r="F61" i="95"/>
  <c r="C61" i="95"/>
  <c r="G60" i="95"/>
  <c r="F60" i="95"/>
  <c r="C60" i="95"/>
  <c r="G59" i="95"/>
  <c r="F59" i="95"/>
  <c r="C59" i="95"/>
  <c r="G58" i="95"/>
  <c r="F58" i="95"/>
  <c r="C58" i="95"/>
  <c r="G57" i="95"/>
  <c r="F57" i="95"/>
  <c r="C57" i="95"/>
  <c r="G56" i="95"/>
  <c r="F56" i="95"/>
  <c r="C56" i="95"/>
  <c r="G55" i="95"/>
  <c r="F55" i="95"/>
  <c r="C55" i="95"/>
  <c r="G54" i="95"/>
  <c r="F54" i="95"/>
  <c r="C54" i="95"/>
  <c r="G53" i="95"/>
  <c r="F53" i="95"/>
  <c r="C53" i="95"/>
  <c r="G52" i="95"/>
  <c r="F52" i="95"/>
  <c r="C52" i="95"/>
  <c r="G51" i="95"/>
  <c r="F51" i="95"/>
  <c r="C51" i="95"/>
  <c r="G50" i="95"/>
  <c r="F50" i="95"/>
  <c r="C50" i="95"/>
  <c r="G49" i="95"/>
  <c r="F49" i="95"/>
  <c r="C49" i="95"/>
  <c r="G48" i="95"/>
  <c r="F48" i="95"/>
  <c r="C48" i="95"/>
  <c r="G46" i="95"/>
  <c r="H46" i="95" s="1"/>
  <c r="G45" i="95"/>
  <c r="H45" i="95" s="1"/>
  <c r="G44" i="95"/>
  <c r="H44" i="95" s="1"/>
  <c r="G43" i="95"/>
  <c r="H43" i="95" s="1"/>
  <c r="G42" i="95"/>
  <c r="H42" i="95" s="1"/>
  <c r="G41" i="95"/>
  <c r="H41" i="95" s="1"/>
  <c r="G40" i="95"/>
  <c r="H40" i="95" s="1"/>
  <c r="G39" i="95"/>
  <c r="H39" i="95" s="1"/>
  <c r="G38" i="95"/>
  <c r="H38" i="95" s="1"/>
  <c r="G37" i="95"/>
  <c r="H37" i="95" s="1"/>
  <c r="G282" i="94"/>
  <c r="H282" i="94" s="1"/>
  <c r="G398" i="94"/>
  <c r="F398" i="94"/>
  <c r="C398" i="94"/>
  <c r="G397" i="94"/>
  <c r="F397" i="94"/>
  <c r="C397" i="94"/>
  <c r="G396" i="94"/>
  <c r="F396" i="94"/>
  <c r="C396" i="94"/>
  <c r="G395" i="94"/>
  <c r="F395" i="94"/>
  <c r="C395" i="94"/>
  <c r="G394" i="94"/>
  <c r="F394" i="94"/>
  <c r="C394" i="94"/>
  <c r="G393" i="94"/>
  <c r="F393" i="94"/>
  <c r="C393" i="94"/>
  <c r="G392" i="94"/>
  <c r="F392" i="94"/>
  <c r="C392" i="94"/>
  <c r="G391" i="94"/>
  <c r="F391" i="94"/>
  <c r="C391" i="94"/>
  <c r="G390" i="94"/>
  <c r="F390" i="94"/>
  <c r="C390" i="94"/>
  <c r="G389" i="94"/>
  <c r="F389" i="94"/>
  <c r="C389" i="94"/>
  <c r="G388" i="94"/>
  <c r="F388" i="94"/>
  <c r="C388" i="94"/>
  <c r="G387" i="94"/>
  <c r="F387" i="94"/>
  <c r="C387" i="94"/>
  <c r="G386" i="94"/>
  <c r="F386" i="94"/>
  <c r="C386" i="94"/>
  <c r="G385" i="94"/>
  <c r="F385" i="94"/>
  <c r="C385" i="94"/>
  <c r="G384" i="94"/>
  <c r="F384" i="94"/>
  <c r="C384" i="94"/>
  <c r="G383" i="94"/>
  <c r="F383" i="94"/>
  <c r="C383" i="94"/>
  <c r="G382" i="94"/>
  <c r="F382" i="94"/>
  <c r="C382" i="94"/>
  <c r="G381" i="94"/>
  <c r="F381" i="94"/>
  <c r="C381" i="94"/>
  <c r="G380" i="94"/>
  <c r="F380" i="94"/>
  <c r="C380" i="94"/>
  <c r="G379" i="94"/>
  <c r="F379" i="94"/>
  <c r="C379" i="94"/>
  <c r="G377" i="94"/>
  <c r="F377" i="94"/>
  <c r="C377" i="94"/>
  <c r="G376" i="94"/>
  <c r="F376" i="94"/>
  <c r="C376" i="94"/>
  <c r="G375" i="94"/>
  <c r="F375" i="94"/>
  <c r="C375" i="94"/>
  <c r="G374" i="94"/>
  <c r="F374" i="94"/>
  <c r="C374" i="94"/>
  <c r="G373" i="94"/>
  <c r="F373" i="94"/>
  <c r="C373" i="94"/>
  <c r="G372" i="94"/>
  <c r="F372" i="94"/>
  <c r="C372" i="94"/>
  <c r="G371" i="94"/>
  <c r="F371" i="94"/>
  <c r="C371" i="94"/>
  <c r="G370" i="94"/>
  <c r="F370" i="94"/>
  <c r="C370" i="94"/>
  <c r="G369" i="94"/>
  <c r="F369" i="94"/>
  <c r="C369" i="94"/>
  <c r="G368" i="94"/>
  <c r="F368" i="94"/>
  <c r="C368" i="94"/>
  <c r="G367" i="94"/>
  <c r="F367" i="94"/>
  <c r="C367" i="94"/>
  <c r="G366" i="94"/>
  <c r="F366" i="94"/>
  <c r="C366" i="94"/>
  <c r="G365" i="94"/>
  <c r="F365" i="94"/>
  <c r="C365" i="94"/>
  <c r="G364" i="94"/>
  <c r="F364" i="94"/>
  <c r="C364" i="94"/>
  <c r="G363" i="94"/>
  <c r="F363" i="94"/>
  <c r="C363" i="94"/>
  <c r="G362" i="94"/>
  <c r="F362" i="94"/>
  <c r="C362" i="94"/>
  <c r="G361" i="94"/>
  <c r="F361" i="94"/>
  <c r="C361" i="94"/>
  <c r="G360" i="94"/>
  <c r="F360" i="94"/>
  <c r="C360" i="94"/>
  <c r="G359" i="94"/>
  <c r="F359" i="94"/>
  <c r="C359" i="94"/>
  <c r="G358" i="94"/>
  <c r="F358" i="94"/>
  <c r="C358" i="94"/>
  <c r="G354" i="94"/>
  <c r="F354" i="94"/>
  <c r="C354" i="94"/>
  <c r="G353" i="94"/>
  <c r="F353" i="94"/>
  <c r="C353" i="94"/>
  <c r="G352" i="94"/>
  <c r="F352" i="94"/>
  <c r="C352" i="94"/>
  <c r="G351" i="94"/>
  <c r="F351" i="94"/>
  <c r="C351" i="94"/>
  <c r="G350" i="94"/>
  <c r="F350" i="94"/>
  <c r="C350" i="94"/>
  <c r="G349" i="94"/>
  <c r="F349" i="94"/>
  <c r="C349" i="94"/>
  <c r="G348" i="94"/>
  <c r="F348" i="94"/>
  <c r="C348" i="94"/>
  <c r="G347" i="94"/>
  <c r="F347" i="94"/>
  <c r="C347" i="94"/>
  <c r="G346" i="94"/>
  <c r="F346" i="94"/>
  <c r="C346" i="94"/>
  <c r="G345" i="94"/>
  <c r="F345" i="94"/>
  <c r="C345" i="94"/>
  <c r="G344" i="94"/>
  <c r="F344" i="94"/>
  <c r="C344" i="94"/>
  <c r="G343" i="94"/>
  <c r="F343" i="94"/>
  <c r="C343" i="94"/>
  <c r="G342" i="94"/>
  <c r="F342" i="94"/>
  <c r="C342" i="94"/>
  <c r="G341" i="94"/>
  <c r="F341" i="94"/>
  <c r="C341" i="94"/>
  <c r="G340" i="94"/>
  <c r="F340" i="94"/>
  <c r="C340" i="94"/>
  <c r="G339" i="94"/>
  <c r="F339" i="94"/>
  <c r="C339" i="94"/>
  <c r="G338" i="94"/>
  <c r="F338" i="94"/>
  <c r="C338" i="94"/>
  <c r="G337" i="94"/>
  <c r="F337" i="94"/>
  <c r="C337" i="94"/>
  <c r="G336" i="94"/>
  <c r="F336" i="94"/>
  <c r="C336" i="94"/>
  <c r="G335" i="94"/>
  <c r="F335" i="94"/>
  <c r="C335" i="94"/>
  <c r="G333" i="94"/>
  <c r="F333" i="94"/>
  <c r="C333" i="94"/>
  <c r="G332" i="94"/>
  <c r="F332" i="94"/>
  <c r="C332" i="94"/>
  <c r="G331" i="94"/>
  <c r="F331" i="94"/>
  <c r="C331" i="94"/>
  <c r="G330" i="94"/>
  <c r="F330" i="94"/>
  <c r="C330" i="94"/>
  <c r="G329" i="94"/>
  <c r="F329" i="94"/>
  <c r="C329" i="94"/>
  <c r="G328" i="94"/>
  <c r="F328" i="94"/>
  <c r="C328" i="94"/>
  <c r="G327" i="94"/>
  <c r="F327" i="94"/>
  <c r="C327" i="94"/>
  <c r="G326" i="94"/>
  <c r="F326" i="94"/>
  <c r="C326" i="94"/>
  <c r="G325" i="94"/>
  <c r="F325" i="94"/>
  <c r="C325" i="94"/>
  <c r="G324" i="94"/>
  <c r="F324" i="94"/>
  <c r="C324" i="94"/>
  <c r="G323" i="94"/>
  <c r="F323" i="94"/>
  <c r="C323" i="94"/>
  <c r="G322" i="94"/>
  <c r="F322" i="94"/>
  <c r="C322" i="94"/>
  <c r="G321" i="94"/>
  <c r="F321" i="94"/>
  <c r="C321" i="94"/>
  <c r="G320" i="94"/>
  <c r="F320" i="94"/>
  <c r="C320" i="94"/>
  <c r="G319" i="94"/>
  <c r="F319" i="94"/>
  <c r="C319" i="94"/>
  <c r="G318" i="94"/>
  <c r="F318" i="94"/>
  <c r="C318" i="94"/>
  <c r="G317" i="94"/>
  <c r="F317" i="94"/>
  <c r="C317" i="94"/>
  <c r="G316" i="94"/>
  <c r="F316" i="94"/>
  <c r="C316" i="94"/>
  <c r="G315" i="94"/>
  <c r="F315" i="94"/>
  <c r="C315" i="94"/>
  <c r="G314" i="94"/>
  <c r="F314" i="94"/>
  <c r="C314" i="94"/>
  <c r="G312" i="94"/>
  <c r="F312" i="94"/>
  <c r="C312" i="94"/>
  <c r="G311" i="94"/>
  <c r="F311" i="94"/>
  <c r="C311" i="94"/>
  <c r="G310" i="94"/>
  <c r="F310" i="94"/>
  <c r="C310" i="94"/>
  <c r="G309" i="94"/>
  <c r="F309" i="94"/>
  <c r="C309" i="94"/>
  <c r="G308" i="94"/>
  <c r="F308" i="94"/>
  <c r="C308" i="94"/>
  <c r="G307" i="94"/>
  <c r="F307" i="94"/>
  <c r="C307" i="94"/>
  <c r="G306" i="94"/>
  <c r="F306" i="94"/>
  <c r="C306" i="94"/>
  <c r="G305" i="94"/>
  <c r="F305" i="94"/>
  <c r="C305" i="94"/>
  <c r="G304" i="94"/>
  <c r="F304" i="94"/>
  <c r="C304" i="94"/>
  <c r="G303" i="94"/>
  <c r="F303" i="94"/>
  <c r="C303" i="94"/>
  <c r="G302" i="94"/>
  <c r="F302" i="94"/>
  <c r="C302" i="94"/>
  <c r="G301" i="94"/>
  <c r="F301" i="94"/>
  <c r="C301" i="94"/>
  <c r="G300" i="94"/>
  <c r="F300" i="94"/>
  <c r="C300" i="94"/>
  <c r="G299" i="94"/>
  <c r="F299" i="94"/>
  <c r="C299" i="94"/>
  <c r="G298" i="94"/>
  <c r="F298" i="94"/>
  <c r="C298" i="94"/>
  <c r="G297" i="94"/>
  <c r="F297" i="94"/>
  <c r="C297" i="94"/>
  <c r="G296" i="94"/>
  <c r="F296" i="94"/>
  <c r="C296" i="94"/>
  <c r="G295" i="94"/>
  <c r="F295" i="94"/>
  <c r="C295" i="94"/>
  <c r="G294" i="94"/>
  <c r="F294" i="94"/>
  <c r="C294" i="94"/>
  <c r="G293" i="94"/>
  <c r="F293" i="94"/>
  <c r="C293" i="94"/>
  <c r="G291" i="94"/>
  <c r="H291" i="94" s="1"/>
  <c r="G290" i="94"/>
  <c r="H290" i="94" s="1"/>
  <c r="G289" i="94"/>
  <c r="H289" i="94" s="1"/>
  <c r="G288" i="94"/>
  <c r="H288" i="94" s="1"/>
  <c r="G287" i="94"/>
  <c r="H287" i="94" s="1"/>
  <c r="G286" i="94"/>
  <c r="H286" i="94" s="1"/>
  <c r="G285" i="94"/>
  <c r="H285" i="94" s="1"/>
  <c r="G284" i="94"/>
  <c r="H284" i="94" s="1"/>
  <c r="G283" i="94"/>
  <c r="H283" i="94" s="1"/>
  <c r="G147" i="94"/>
  <c r="F147" i="94"/>
  <c r="C147" i="94"/>
  <c r="G146" i="94"/>
  <c r="F146" i="94"/>
  <c r="C146" i="94"/>
  <c r="G145" i="94"/>
  <c r="F145" i="94"/>
  <c r="C145" i="94"/>
  <c r="G144" i="94"/>
  <c r="F144" i="94"/>
  <c r="C144" i="94"/>
  <c r="G143" i="94"/>
  <c r="F143" i="94"/>
  <c r="C143" i="94"/>
  <c r="G142" i="94"/>
  <c r="F142" i="94"/>
  <c r="C142" i="94"/>
  <c r="G141" i="94"/>
  <c r="F141" i="94"/>
  <c r="C141" i="94"/>
  <c r="G140" i="94"/>
  <c r="F140" i="94"/>
  <c r="C140" i="94"/>
  <c r="G139" i="94"/>
  <c r="F139" i="94"/>
  <c r="C139" i="94"/>
  <c r="G138" i="94"/>
  <c r="F138" i="94"/>
  <c r="C138" i="94"/>
  <c r="G137" i="94"/>
  <c r="F137" i="94"/>
  <c r="C137" i="94"/>
  <c r="G136" i="94"/>
  <c r="F136" i="94"/>
  <c r="H136" i="94" s="1"/>
  <c r="C136" i="94"/>
  <c r="G135" i="94"/>
  <c r="F135" i="94"/>
  <c r="C135" i="94"/>
  <c r="G134" i="94"/>
  <c r="F134" i="94"/>
  <c r="C134" i="94"/>
  <c r="G133" i="94"/>
  <c r="F133" i="94"/>
  <c r="C133" i="94"/>
  <c r="G132" i="94"/>
  <c r="F132" i="94"/>
  <c r="H132" i="94" s="1"/>
  <c r="C132" i="94"/>
  <c r="G131" i="94"/>
  <c r="F131" i="94"/>
  <c r="C131" i="94"/>
  <c r="G130" i="94"/>
  <c r="F130" i="94"/>
  <c r="C130" i="94"/>
  <c r="G129" i="94"/>
  <c r="F129" i="94"/>
  <c r="C129" i="94"/>
  <c r="G127" i="94"/>
  <c r="F127" i="94"/>
  <c r="C127" i="94"/>
  <c r="G126" i="94"/>
  <c r="F126" i="94"/>
  <c r="C126" i="94"/>
  <c r="G125" i="94"/>
  <c r="F125" i="94"/>
  <c r="C125" i="94"/>
  <c r="G124" i="94"/>
  <c r="F124" i="94"/>
  <c r="C124" i="94"/>
  <c r="G123" i="94"/>
  <c r="F123" i="94"/>
  <c r="C123" i="94"/>
  <c r="G122" i="94"/>
  <c r="F122" i="94"/>
  <c r="C122" i="94"/>
  <c r="G121" i="94"/>
  <c r="F121" i="94"/>
  <c r="C121" i="94"/>
  <c r="G120" i="94"/>
  <c r="F120" i="94"/>
  <c r="C120" i="94"/>
  <c r="G119" i="94"/>
  <c r="F119" i="94"/>
  <c r="C119" i="94"/>
  <c r="G118" i="94"/>
  <c r="F118" i="94"/>
  <c r="C118" i="94"/>
  <c r="G117" i="94"/>
  <c r="F117" i="94"/>
  <c r="C117" i="94"/>
  <c r="G116" i="94"/>
  <c r="F116" i="94"/>
  <c r="C116" i="94"/>
  <c r="G115" i="94"/>
  <c r="F115" i="94"/>
  <c r="C115" i="94"/>
  <c r="G114" i="94"/>
  <c r="F114" i="94"/>
  <c r="C114" i="94"/>
  <c r="G112" i="94"/>
  <c r="F112" i="94"/>
  <c r="C112" i="94"/>
  <c r="G111" i="94"/>
  <c r="F111" i="94"/>
  <c r="C111" i="94"/>
  <c r="G110" i="94"/>
  <c r="F110" i="94"/>
  <c r="C110" i="94"/>
  <c r="G109" i="94"/>
  <c r="F109" i="94"/>
  <c r="C109" i="94"/>
  <c r="G105" i="94"/>
  <c r="F105" i="94"/>
  <c r="C105" i="94"/>
  <c r="G104" i="94"/>
  <c r="F104" i="94"/>
  <c r="C104" i="94"/>
  <c r="G103" i="94"/>
  <c r="F103" i="94"/>
  <c r="C103" i="94"/>
  <c r="G102" i="94"/>
  <c r="F102" i="94"/>
  <c r="C102" i="94"/>
  <c r="G101" i="94"/>
  <c r="F101" i="94"/>
  <c r="C101" i="94"/>
  <c r="G100" i="94"/>
  <c r="F100" i="94"/>
  <c r="C100" i="94"/>
  <c r="G99" i="94"/>
  <c r="F99" i="94"/>
  <c r="C99" i="94"/>
  <c r="G98" i="94"/>
  <c r="F98" i="94"/>
  <c r="C98" i="94"/>
  <c r="G97" i="94"/>
  <c r="F97" i="94"/>
  <c r="C97" i="94"/>
  <c r="G96" i="94"/>
  <c r="F96" i="94"/>
  <c r="C96" i="94"/>
  <c r="G95" i="94"/>
  <c r="F95" i="94"/>
  <c r="C95" i="94"/>
  <c r="G94" i="94"/>
  <c r="F94" i="94"/>
  <c r="C94" i="94"/>
  <c r="G93" i="94"/>
  <c r="F93" i="94"/>
  <c r="C93" i="94"/>
  <c r="G92" i="94"/>
  <c r="F92" i="94"/>
  <c r="C92" i="94"/>
  <c r="G91" i="94"/>
  <c r="F91" i="94"/>
  <c r="C91" i="94"/>
  <c r="G90" i="94"/>
  <c r="F90" i="94"/>
  <c r="C90" i="94"/>
  <c r="G89" i="94"/>
  <c r="F89" i="94"/>
  <c r="C89" i="94"/>
  <c r="G88" i="94"/>
  <c r="F88" i="94"/>
  <c r="C88" i="94"/>
  <c r="G87" i="94"/>
  <c r="F87" i="94"/>
  <c r="C87" i="94"/>
  <c r="G85" i="94"/>
  <c r="F85" i="94"/>
  <c r="C85" i="94"/>
  <c r="G84" i="94"/>
  <c r="F84" i="94"/>
  <c r="G83" i="94"/>
  <c r="F83" i="94"/>
  <c r="C83" i="94"/>
  <c r="G82" i="94"/>
  <c r="F82" i="94"/>
  <c r="C82" i="94"/>
  <c r="G81" i="94"/>
  <c r="F81" i="94"/>
  <c r="C81" i="94"/>
  <c r="G80" i="94"/>
  <c r="F80" i="94"/>
  <c r="C80" i="94"/>
  <c r="G79" i="94"/>
  <c r="F79" i="94"/>
  <c r="C79" i="94"/>
  <c r="G78" i="94"/>
  <c r="F78" i="94"/>
  <c r="C78" i="94"/>
  <c r="G77" i="94"/>
  <c r="F77" i="94"/>
  <c r="G76" i="94"/>
  <c r="F76" i="94"/>
  <c r="C76" i="94"/>
  <c r="G75" i="94"/>
  <c r="F75" i="94"/>
  <c r="C75" i="94"/>
  <c r="G74" i="94"/>
  <c r="F74" i="94"/>
  <c r="C74" i="94"/>
  <c r="G73" i="94"/>
  <c r="F73" i="94"/>
  <c r="C73" i="94"/>
  <c r="G72" i="94"/>
  <c r="F72" i="94"/>
  <c r="C72" i="94"/>
  <c r="G71" i="94"/>
  <c r="F71" i="94"/>
  <c r="C71" i="94"/>
  <c r="G70" i="94"/>
  <c r="F70" i="94"/>
  <c r="C70" i="94"/>
  <c r="G69" i="94"/>
  <c r="F69" i="94"/>
  <c r="C69" i="94"/>
  <c r="G68" i="94"/>
  <c r="F68" i="94"/>
  <c r="C68" i="94"/>
  <c r="G67" i="94"/>
  <c r="F67" i="94"/>
  <c r="C67" i="94"/>
  <c r="G65" i="94"/>
  <c r="F65" i="94"/>
  <c r="C65" i="94"/>
  <c r="G64" i="94"/>
  <c r="F64" i="94"/>
  <c r="C64" i="94"/>
  <c r="G63" i="94"/>
  <c r="F63" i="94"/>
  <c r="C63" i="94"/>
  <c r="G62" i="94"/>
  <c r="F62" i="94"/>
  <c r="C62" i="94"/>
  <c r="G61" i="94"/>
  <c r="F61" i="94"/>
  <c r="C61" i="94"/>
  <c r="G60" i="94"/>
  <c r="F60" i="94"/>
  <c r="C60" i="94"/>
  <c r="G59" i="94"/>
  <c r="F59" i="94"/>
  <c r="C59" i="94"/>
  <c r="G58" i="94"/>
  <c r="F58" i="94"/>
  <c r="C58" i="94"/>
  <c r="G57" i="94"/>
  <c r="F57" i="94"/>
  <c r="C57" i="94"/>
  <c r="G56" i="94"/>
  <c r="F56" i="94"/>
  <c r="C56" i="94"/>
  <c r="G55" i="94"/>
  <c r="F55" i="94"/>
  <c r="C55" i="94"/>
  <c r="G54" i="94"/>
  <c r="F54" i="94"/>
  <c r="C54" i="94"/>
  <c r="G53" i="94"/>
  <c r="F53" i="94"/>
  <c r="C53" i="94"/>
  <c r="G52" i="94"/>
  <c r="F52" i="94"/>
  <c r="C52" i="94"/>
  <c r="G51" i="94"/>
  <c r="F51" i="94"/>
  <c r="C51" i="94"/>
  <c r="G50" i="94"/>
  <c r="F50" i="94"/>
  <c r="C50" i="94"/>
  <c r="G49" i="94"/>
  <c r="F49" i="94"/>
  <c r="C49" i="94"/>
  <c r="G48" i="94"/>
  <c r="F48" i="94"/>
  <c r="C48" i="94"/>
  <c r="G47" i="94"/>
  <c r="F47" i="94"/>
  <c r="C47" i="94"/>
  <c r="G45" i="94"/>
  <c r="H45" i="94" s="1"/>
  <c r="G44" i="94"/>
  <c r="H44" i="94" s="1"/>
  <c r="G43" i="94"/>
  <c r="H43" i="94" s="1"/>
  <c r="G42" i="94"/>
  <c r="H42" i="94" s="1"/>
  <c r="G41" i="94"/>
  <c r="H41" i="94" s="1"/>
  <c r="G40" i="94"/>
  <c r="H40" i="94" s="1"/>
  <c r="G39" i="94"/>
  <c r="H39" i="94" s="1"/>
  <c r="G38" i="94"/>
  <c r="H38" i="94" s="1"/>
  <c r="G37" i="94"/>
  <c r="H37" i="94" s="1"/>
  <c r="C88" i="93"/>
  <c r="C82" i="93"/>
  <c r="C83" i="93"/>
  <c r="C84" i="93"/>
  <c r="C81" i="93"/>
  <c r="G404" i="93"/>
  <c r="F404" i="93"/>
  <c r="C404" i="93"/>
  <c r="G403" i="93"/>
  <c r="F403" i="93"/>
  <c r="C403" i="93"/>
  <c r="G402" i="93"/>
  <c r="F402" i="93"/>
  <c r="C402" i="93"/>
  <c r="G401" i="93"/>
  <c r="F401" i="93"/>
  <c r="C401" i="93"/>
  <c r="G400" i="93"/>
  <c r="F400" i="93"/>
  <c r="C400" i="93"/>
  <c r="G399" i="93"/>
  <c r="F399" i="93"/>
  <c r="C399" i="93"/>
  <c r="G398" i="93"/>
  <c r="F398" i="93"/>
  <c r="C398" i="93"/>
  <c r="G397" i="93"/>
  <c r="F397" i="93"/>
  <c r="C397" i="93"/>
  <c r="G396" i="93"/>
  <c r="F396" i="93"/>
  <c r="C396" i="93"/>
  <c r="G395" i="93"/>
  <c r="F395" i="93"/>
  <c r="C395" i="93"/>
  <c r="G394" i="93"/>
  <c r="F394" i="93"/>
  <c r="C394" i="93"/>
  <c r="G393" i="93"/>
  <c r="F393" i="93"/>
  <c r="C393" i="93"/>
  <c r="G392" i="93"/>
  <c r="F392" i="93"/>
  <c r="C392" i="93"/>
  <c r="G391" i="93"/>
  <c r="F391" i="93"/>
  <c r="C391" i="93"/>
  <c r="G390" i="93"/>
  <c r="F390" i="93"/>
  <c r="C390" i="93"/>
  <c r="G389" i="93"/>
  <c r="F389" i="93"/>
  <c r="C389" i="93"/>
  <c r="G388" i="93"/>
  <c r="F388" i="93"/>
  <c r="C388" i="93"/>
  <c r="G387" i="93"/>
  <c r="F387" i="93"/>
  <c r="H387" i="93" s="1"/>
  <c r="C387" i="93"/>
  <c r="G386" i="93"/>
  <c r="F386" i="93"/>
  <c r="C386" i="93"/>
  <c r="G385" i="93"/>
  <c r="F385" i="93"/>
  <c r="C385" i="93"/>
  <c r="G383" i="93"/>
  <c r="F383" i="93"/>
  <c r="C383" i="93"/>
  <c r="G382" i="93"/>
  <c r="F382" i="93"/>
  <c r="C382" i="93"/>
  <c r="G381" i="93"/>
  <c r="F381" i="93"/>
  <c r="C381" i="93"/>
  <c r="G380" i="93"/>
  <c r="F380" i="93"/>
  <c r="C380" i="93"/>
  <c r="G379" i="93"/>
  <c r="F379" i="93"/>
  <c r="C379" i="93"/>
  <c r="G378" i="93"/>
  <c r="F378" i="93"/>
  <c r="C378" i="93"/>
  <c r="G377" i="93"/>
  <c r="F377" i="93"/>
  <c r="C377" i="93"/>
  <c r="G376" i="93"/>
  <c r="F376" i="93"/>
  <c r="C376" i="93"/>
  <c r="G375" i="93"/>
  <c r="F375" i="93"/>
  <c r="C375" i="93"/>
  <c r="G374" i="93"/>
  <c r="F374" i="93"/>
  <c r="C374" i="93"/>
  <c r="G373" i="93"/>
  <c r="F373" i="93"/>
  <c r="C373" i="93"/>
  <c r="G372" i="93"/>
  <c r="F372" i="93"/>
  <c r="C372" i="93"/>
  <c r="G371" i="93"/>
  <c r="F371" i="93"/>
  <c r="C371" i="93"/>
  <c r="G370" i="93"/>
  <c r="F370" i="93"/>
  <c r="H370" i="93" s="1"/>
  <c r="C370" i="93"/>
  <c r="G369" i="93"/>
  <c r="F369" i="93"/>
  <c r="C369" i="93"/>
  <c r="G368" i="93"/>
  <c r="F368" i="93"/>
  <c r="C368" i="93"/>
  <c r="G367" i="93"/>
  <c r="F367" i="93"/>
  <c r="C367" i="93"/>
  <c r="G366" i="93"/>
  <c r="F366" i="93"/>
  <c r="H366" i="93" s="1"/>
  <c r="C366" i="93"/>
  <c r="G365" i="93"/>
  <c r="F365" i="93"/>
  <c r="C365" i="93"/>
  <c r="G364" i="93"/>
  <c r="F364" i="93"/>
  <c r="C364" i="93"/>
  <c r="G360" i="93"/>
  <c r="F360" i="93"/>
  <c r="C360" i="93"/>
  <c r="G359" i="93"/>
  <c r="F359" i="93"/>
  <c r="C359" i="93"/>
  <c r="G358" i="93"/>
  <c r="F358" i="93"/>
  <c r="C358" i="93"/>
  <c r="G357" i="93"/>
  <c r="F357" i="93"/>
  <c r="C357" i="93"/>
  <c r="G356" i="93"/>
  <c r="F356" i="93"/>
  <c r="C356" i="93"/>
  <c r="G355" i="93"/>
  <c r="F355" i="93"/>
  <c r="C355" i="93"/>
  <c r="G354" i="93"/>
  <c r="F354" i="93"/>
  <c r="C354" i="93"/>
  <c r="G353" i="93"/>
  <c r="F353" i="93"/>
  <c r="C353" i="93"/>
  <c r="G352" i="93"/>
  <c r="F352" i="93"/>
  <c r="C352" i="93"/>
  <c r="G351" i="93"/>
  <c r="F351" i="93"/>
  <c r="C351" i="93"/>
  <c r="G350" i="93"/>
  <c r="F350" i="93"/>
  <c r="C350" i="93"/>
  <c r="G349" i="93"/>
  <c r="F349" i="93"/>
  <c r="C349" i="93"/>
  <c r="G348" i="93"/>
  <c r="F348" i="93"/>
  <c r="C348" i="93"/>
  <c r="G347" i="93"/>
  <c r="F347" i="93"/>
  <c r="H347" i="93" s="1"/>
  <c r="C347" i="93"/>
  <c r="G346" i="93"/>
  <c r="F346" i="93"/>
  <c r="C346" i="93"/>
  <c r="G345" i="93"/>
  <c r="F345" i="93"/>
  <c r="C345" i="93"/>
  <c r="G344" i="93"/>
  <c r="F344" i="93"/>
  <c r="C344" i="93"/>
  <c r="G343" i="93"/>
  <c r="F343" i="93"/>
  <c r="H343" i="93" s="1"/>
  <c r="C343" i="93"/>
  <c r="G342" i="93"/>
  <c r="F342" i="93"/>
  <c r="C342" i="93"/>
  <c r="G341" i="93"/>
  <c r="F341" i="93"/>
  <c r="C341" i="93"/>
  <c r="G339" i="93"/>
  <c r="F339" i="93"/>
  <c r="C339" i="93"/>
  <c r="G338" i="93"/>
  <c r="F338" i="93"/>
  <c r="C338" i="93"/>
  <c r="G337" i="93"/>
  <c r="F337" i="93"/>
  <c r="C337" i="93"/>
  <c r="G336" i="93"/>
  <c r="F336" i="93"/>
  <c r="C336" i="93"/>
  <c r="G335" i="93"/>
  <c r="F335" i="93"/>
  <c r="C335" i="93"/>
  <c r="G334" i="93"/>
  <c r="F334" i="93"/>
  <c r="C334" i="93"/>
  <c r="G333" i="93"/>
  <c r="F333" i="93"/>
  <c r="C333" i="93"/>
  <c r="G332" i="93"/>
  <c r="F332" i="93"/>
  <c r="C332" i="93"/>
  <c r="G331" i="93"/>
  <c r="F331" i="93"/>
  <c r="C331" i="93"/>
  <c r="G330" i="93"/>
  <c r="F330" i="93"/>
  <c r="H330" i="93" s="1"/>
  <c r="C330" i="93"/>
  <c r="G329" i="93"/>
  <c r="F329" i="93"/>
  <c r="C329" i="93"/>
  <c r="G328" i="93"/>
  <c r="F328" i="93"/>
  <c r="C328" i="93"/>
  <c r="G327" i="93"/>
  <c r="F327" i="93"/>
  <c r="C327" i="93"/>
  <c r="G326" i="93"/>
  <c r="F326" i="93"/>
  <c r="H326" i="93" s="1"/>
  <c r="C326" i="93"/>
  <c r="G325" i="93"/>
  <c r="F325" i="93"/>
  <c r="C325" i="93"/>
  <c r="G324" i="93"/>
  <c r="F324" i="93"/>
  <c r="C324" i="93"/>
  <c r="G323" i="93"/>
  <c r="F323" i="93"/>
  <c r="C323" i="93"/>
  <c r="G322" i="93"/>
  <c r="F322" i="93"/>
  <c r="H322" i="93" s="1"/>
  <c r="C322" i="93"/>
  <c r="G321" i="93"/>
  <c r="F321" i="93"/>
  <c r="C321" i="93"/>
  <c r="G320" i="93"/>
  <c r="F320" i="93"/>
  <c r="C320" i="93"/>
  <c r="F318" i="93"/>
  <c r="C318" i="93"/>
  <c r="G317" i="93"/>
  <c r="F317" i="93"/>
  <c r="C317" i="93"/>
  <c r="G316" i="93"/>
  <c r="F316" i="93"/>
  <c r="C316" i="93"/>
  <c r="G315" i="93"/>
  <c r="F315" i="93"/>
  <c r="C315" i="93"/>
  <c r="G314" i="93"/>
  <c r="F314" i="93"/>
  <c r="C314" i="93"/>
  <c r="G313" i="93"/>
  <c r="F313" i="93"/>
  <c r="C313" i="93"/>
  <c r="G312" i="93"/>
  <c r="F312" i="93"/>
  <c r="C312" i="93"/>
  <c r="G311" i="93"/>
  <c r="F311" i="93"/>
  <c r="C311" i="93"/>
  <c r="G310" i="93"/>
  <c r="F310" i="93"/>
  <c r="C310" i="93"/>
  <c r="G309" i="93"/>
  <c r="F309" i="93"/>
  <c r="C309" i="93"/>
  <c r="G308" i="93"/>
  <c r="F308" i="93"/>
  <c r="C308" i="93"/>
  <c r="G307" i="93"/>
  <c r="F307" i="93"/>
  <c r="C307" i="93"/>
  <c r="G306" i="93"/>
  <c r="F306" i="93"/>
  <c r="C306" i="93"/>
  <c r="G305" i="93"/>
  <c r="F305" i="93"/>
  <c r="C305" i="93"/>
  <c r="G304" i="93"/>
  <c r="F304" i="93"/>
  <c r="C304" i="93"/>
  <c r="G303" i="93"/>
  <c r="F303" i="93"/>
  <c r="C303" i="93"/>
  <c r="G302" i="93"/>
  <c r="F302" i="93"/>
  <c r="C302" i="93"/>
  <c r="G301" i="93"/>
  <c r="F301" i="93"/>
  <c r="C301" i="93"/>
  <c r="G300" i="93"/>
  <c r="F300" i="93"/>
  <c r="C300" i="93"/>
  <c r="G299" i="93"/>
  <c r="F299" i="93"/>
  <c r="C299" i="93"/>
  <c r="G297" i="93"/>
  <c r="H297" i="93" s="1"/>
  <c r="G296" i="93"/>
  <c r="H296" i="93" s="1"/>
  <c r="G295" i="93"/>
  <c r="H295" i="93" s="1"/>
  <c r="G294" i="93"/>
  <c r="H294" i="93" s="1"/>
  <c r="G293" i="93"/>
  <c r="H293" i="93" s="1"/>
  <c r="G292" i="93"/>
  <c r="H292" i="93" s="1"/>
  <c r="G291" i="93"/>
  <c r="H291" i="93" s="1"/>
  <c r="G290" i="93"/>
  <c r="H290" i="93" s="1"/>
  <c r="G289" i="93"/>
  <c r="H289" i="93" s="1"/>
  <c r="G288" i="93"/>
  <c r="H288" i="93" s="1"/>
  <c r="G153" i="93"/>
  <c r="F153" i="93"/>
  <c r="C153" i="93"/>
  <c r="G152" i="93"/>
  <c r="F152" i="93"/>
  <c r="C152" i="93"/>
  <c r="G151" i="93"/>
  <c r="F151" i="93"/>
  <c r="C151" i="93"/>
  <c r="G150" i="93"/>
  <c r="F150" i="93"/>
  <c r="C150" i="93"/>
  <c r="G149" i="93"/>
  <c r="F149" i="93"/>
  <c r="C149" i="93"/>
  <c r="G148" i="93"/>
  <c r="F148" i="93"/>
  <c r="C148" i="93"/>
  <c r="G147" i="93"/>
  <c r="F147" i="93"/>
  <c r="C147" i="93"/>
  <c r="G146" i="93"/>
  <c r="F146" i="93"/>
  <c r="C146" i="93"/>
  <c r="G145" i="93"/>
  <c r="F145" i="93"/>
  <c r="C145" i="93"/>
  <c r="G144" i="93"/>
  <c r="F144" i="93"/>
  <c r="C144" i="93"/>
  <c r="G143" i="93"/>
  <c r="F143" i="93"/>
  <c r="C143" i="93"/>
  <c r="G142" i="93"/>
  <c r="F142" i="93"/>
  <c r="C142" i="93"/>
  <c r="G141" i="93"/>
  <c r="F141" i="93"/>
  <c r="C141" i="93"/>
  <c r="G140" i="93"/>
  <c r="F140" i="93"/>
  <c r="C140" i="93"/>
  <c r="G139" i="93"/>
  <c r="F139" i="93"/>
  <c r="C139" i="93"/>
  <c r="G138" i="93"/>
  <c r="F138" i="93"/>
  <c r="C138" i="93"/>
  <c r="G137" i="93"/>
  <c r="F137" i="93"/>
  <c r="C137" i="93"/>
  <c r="G136" i="93"/>
  <c r="F136" i="93"/>
  <c r="C136" i="93"/>
  <c r="G135" i="93"/>
  <c r="F135" i="93"/>
  <c r="C135" i="93"/>
  <c r="G134" i="93"/>
  <c r="F134" i="93"/>
  <c r="C134" i="93"/>
  <c r="G132" i="93"/>
  <c r="F132" i="93"/>
  <c r="C132" i="93"/>
  <c r="G131" i="93"/>
  <c r="F131" i="93"/>
  <c r="C131" i="93"/>
  <c r="G130" i="93"/>
  <c r="F130" i="93"/>
  <c r="C130" i="93"/>
  <c r="G129" i="93"/>
  <c r="F129" i="93"/>
  <c r="C129" i="93"/>
  <c r="G128" i="93"/>
  <c r="F128" i="93"/>
  <c r="C128" i="93"/>
  <c r="G127" i="93"/>
  <c r="F127" i="93"/>
  <c r="C127" i="93"/>
  <c r="G126" i="93"/>
  <c r="F126" i="93"/>
  <c r="C126" i="93"/>
  <c r="G125" i="93"/>
  <c r="F125" i="93"/>
  <c r="C125" i="93"/>
  <c r="G124" i="93"/>
  <c r="F124" i="93"/>
  <c r="C124" i="93"/>
  <c r="G123" i="93"/>
  <c r="F123" i="93"/>
  <c r="C123" i="93"/>
  <c r="G122" i="93"/>
  <c r="F122" i="93"/>
  <c r="C122" i="93"/>
  <c r="G121" i="93"/>
  <c r="F121" i="93"/>
  <c r="C121" i="93"/>
  <c r="G120" i="93"/>
  <c r="F120" i="93"/>
  <c r="C120" i="93"/>
  <c r="G119" i="93"/>
  <c r="F119" i="93"/>
  <c r="C119" i="93"/>
  <c r="G118" i="93"/>
  <c r="F118" i="93"/>
  <c r="C118" i="93"/>
  <c r="G117" i="93"/>
  <c r="F117" i="93"/>
  <c r="C117" i="93"/>
  <c r="G116" i="93"/>
  <c r="F116" i="93"/>
  <c r="C116" i="93"/>
  <c r="G115" i="93"/>
  <c r="F115" i="93"/>
  <c r="C115" i="93"/>
  <c r="G114" i="93"/>
  <c r="F114" i="93"/>
  <c r="C114" i="93"/>
  <c r="G113" i="93"/>
  <c r="F113" i="93"/>
  <c r="C113" i="93"/>
  <c r="G109" i="93"/>
  <c r="F109" i="93"/>
  <c r="C109" i="93"/>
  <c r="G108" i="93"/>
  <c r="F108" i="93"/>
  <c r="C108" i="93"/>
  <c r="G107" i="93"/>
  <c r="F107" i="93"/>
  <c r="C107" i="93"/>
  <c r="G106" i="93"/>
  <c r="F106" i="93"/>
  <c r="C106" i="93"/>
  <c r="G105" i="93"/>
  <c r="F105" i="93"/>
  <c r="C105" i="93"/>
  <c r="G104" i="93"/>
  <c r="F104" i="93"/>
  <c r="C104" i="93"/>
  <c r="G103" i="93"/>
  <c r="F103" i="93"/>
  <c r="C103" i="93"/>
  <c r="G102" i="93"/>
  <c r="F102" i="93"/>
  <c r="C102" i="93"/>
  <c r="G101" i="93"/>
  <c r="F101" i="93"/>
  <c r="C101" i="93"/>
  <c r="G100" i="93"/>
  <c r="F100" i="93"/>
  <c r="C100" i="93"/>
  <c r="G99" i="93"/>
  <c r="F99" i="93"/>
  <c r="C99" i="93"/>
  <c r="G98" i="93"/>
  <c r="F98" i="93"/>
  <c r="C98" i="93"/>
  <c r="G97" i="93"/>
  <c r="F97" i="93"/>
  <c r="C97" i="93"/>
  <c r="G96" i="93"/>
  <c r="F96" i="93"/>
  <c r="C96" i="93"/>
  <c r="G95" i="93"/>
  <c r="F95" i="93"/>
  <c r="C95" i="93"/>
  <c r="G94" i="93"/>
  <c r="F94" i="93"/>
  <c r="C94" i="93"/>
  <c r="G93" i="93"/>
  <c r="F93" i="93"/>
  <c r="C93" i="93"/>
  <c r="G92" i="93"/>
  <c r="F92" i="93"/>
  <c r="C92" i="93"/>
  <c r="G91" i="93"/>
  <c r="F91" i="93"/>
  <c r="C91" i="93"/>
  <c r="G90" i="93"/>
  <c r="F90" i="93"/>
  <c r="C90" i="93"/>
  <c r="G88" i="93"/>
  <c r="F88" i="93"/>
  <c r="G87" i="93"/>
  <c r="F87" i="93"/>
  <c r="C87" i="93"/>
  <c r="G86" i="93"/>
  <c r="F86" i="93"/>
  <c r="G85" i="93"/>
  <c r="F85" i="93"/>
  <c r="C85" i="93"/>
  <c r="G84" i="93"/>
  <c r="F84" i="93"/>
  <c r="G83" i="93"/>
  <c r="F83" i="93"/>
  <c r="G82" i="93"/>
  <c r="F82" i="93"/>
  <c r="G81" i="93"/>
  <c r="F81" i="93"/>
  <c r="G80" i="93"/>
  <c r="F80" i="93"/>
  <c r="C80" i="93"/>
  <c r="G79" i="93"/>
  <c r="F79" i="93"/>
  <c r="C79" i="93"/>
  <c r="G78" i="93"/>
  <c r="F78" i="93"/>
  <c r="C78" i="93"/>
  <c r="G77" i="93"/>
  <c r="F77" i="93"/>
  <c r="C77" i="93"/>
  <c r="G76" i="93"/>
  <c r="F76" i="93"/>
  <c r="C76" i="93"/>
  <c r="G75" i="93"/>
  <c r="F75" i="93"/>
  <c r="C75" i="93"/>
  <c r="G74" i="93"/>
  <c r="F74" i="93"/>
  <c r="C74" i="93"/>
  <c r="G73" i="93"/>
  <c r="F73" i="93"/>
  <c r="C73" i="93"/>
  <c r="G72" i="93"/>
  <c r="F72" i="93"/>
  <c r="C72" i="93"/>
  <c r="G71" i="93"/>
  <c r="F71" i="93"/>
  <c r="C71" i="93"/>
  <c r="G70" i="93"/>
  <c r="F70" i="93"/>
  <c r="C70" i="93"/>
  <c r="G69" i="93"/>
  <c r="F69" i="93"/>
  <c r="C69" i="93"/>
  <c r="G67" i="93"/>
  <c r="F67" i="93"/>
  <c r="C67" i="93"/>
  <c r="G66" i="93"/>
  <c r="F66" i="93"/>
  <c r="C66" i="93"/>
  <c r="G65" i="93"/>
  <c r="F65" i="93"/>
  <c r="C65" i="93"/>
  <c r="G64" i="93"/>
  <c r="F64" i="93"/>
  <c r="C64" i="93"/>
  <c r="G63" i="93"/>
  <c r="F63" i="93"/>
  <c r="C63" i="93"/>
  <c r="G62" i="93"/>
  <c r="F62" i="93"/>
  <c r="C62" i="93"/>
  <c r="G61" i="93"/>
  <c r="F61" i="93"/>
  <c r="C61" i="93"/>
  <c r="G60" i="93"/>
  <c r="F60" i="93"/>
  <c r="C60" i="93"/>
  <c r="G59" i="93"/>
  <c r="F59" i="93"/>
  <c r="C59" i="93"/>
  <c r="G58" i="93"/>
  <c r="F58" i="93"/>
  <c r="C58" i="93"/>
  <c r="G57" i="93"/>
  <c r="F57" i="93"/>
  <c r="C57" i="93"/>
  <c r="G56" i="93"/>
  <c r="F56" i="93"/>
  <c r="C56" i="93"/>
  <c r="G55" i="93"/>
  <c r="F55" i="93"/>
  <c r="C55" i="93"/>
  <c r="G54" i="93"/>
  <c r="F54" i="93"/>
  <c r="C54" i="93"/>
  <c r="G53" i="93"/>
  <c r="F53" i="93"/>
  <c r="C53" i="93"/>
  <c r="G52" i="93"/>
  <c r="F52" i="93"/>
  <c r="C52" i="93"/>
  <c r="G51" i="93"/>
  <c r="F51" i="93"/>
  <c r="C51" i="93"/>
  <c r="G50" i="93"/>
  <c r="F50" i="93"/>
  <c r="C50" i="93"/>
  <c r="G49" i="93"/>
  <c r="F49" i="93"/>
  <c r="C49" i="93"/>
  <c r="G48" i="93"/>
  <c r="F48" i="93"/>
  <c r="C48" i="93"/>
  <c r="G46" i="93"/>
  <c r="H46" i="93" s="1"/>
  <c r="G45" i="93"/>
  <c r="H45" i="93" s="1"/>
  <c r="G44" i="93"/>
  <c r="H44" i="93" s="1"/>
  <c r="G43" i="93"/>
  <c r="H43" i="93" s="1"/>
  <c r="G42" i="93"/>
  <c r="H42" i="93" s="1"/>
  <c r="G41" i="93"/>
  <c r="H41" i="93" s="1"/>
  <c r="G40" i="93"/>
  <c r="H40" i="93" s="1"/>
  <c r="G39" i="93"/>
  <c r="H39" i="93" s="1"/>
  <c r="G38" i="93"/>
  <c r="H38" i="93" s="1"/>
  <c r="G37" i="93"/>
  <c r="H37" i="93" s="1"/>
  <c r="H168" i="92"/>
  <c r="H167" i="92" s="1"/>
  <c r="H157" i="92"/>
  <c r="H156" i="92" s="1"/>
  <c r="H89" i="94" l="1"/>
  <c r="H93" i="94"/>
  <c r="H97" i="94"/>
  <c r="H105" i="94"/>
  <c r="H331" i="93"/>
  <c r="H116" i="94"/>
  <c r="H133" i="94"/>
  <c r="H137" i="94"/>
  <c r="H90" i="94"/>
  <c r="H83" i="95"/>
  <c r="H126" i="95"/>
  <c r="H130" i="95"/>
  <c r="H147" i="95"/>
  <c r="H151" i="95"/>
  <c r="H302" i="95"/>
  <c r="H306" i="95"/>
  <c r="H310" i="95"/>
  <c r="H314" i="95"/>
  <c r="H318" i="95"/>
  <c r="H323" i="95"/>
  <c r="H327" i="95"/>
  <c r="H331" i="95"/>
  <c r="H335" i="95"/>
  <c r="H339" i="95"/>
  <c r="H344" i="95"/>
  <c r="H348" i="95"/>
  <c r="H352" i="95"/>
  <c r="H356" i="95"/>
  <c r="H360" i="95"/>
  <c r="H367" i="95"/>
  <c r="H371" i="95"/>
  <c r="H375" i="95"/>
  <c r="H379" i="95"/>
  <c r="H383" i="95"/>
  <c r="H388" i="95"/>
  <c r="H392" i="95"/>
  <c r="H312" i="96"/>
  <c r="H316" i="96"/>
  <c r="H333" i="96"/>
  <c r="H337" i="96"/>
  <c r="H354" i="96"/>
  <c r="H358" i="96"/>
  <c r="H377" i="96"/>
  <c r="H381" i="96"/>
  <c r="H398" i="96"/>
  <c r="H402" i="96"/>
  <c r="H309" i="97"/>
  <c r="H100" i="98"/>
  <c r="H313" i="99"/>
  <c r="H317" i="99"/>
  <c r="H322" i="99"/>
  <c r="H326" i="99"/>
  <c r="H330" i="99"/>
  <c r="H334" i="99"/>
  <c r="H338" i="99"/>
  <c r="H343" i="99"/>
  <c r="H347" i="99"/>
  <c r="H351" i="99"/>
  <c r="H355" i="99"/>
  <c r="H359" i="99"/>
  <c r="H366" i="99"/>
  <c r="H370" i="99"/>
  <c r="H374" i="99"/>
  <c r="H378" i="99"/>
  <c r="H382" i="99"/>
  <c r="H387" i="99"/>
  <c r="H391" i="99"/>
  <c r="H395" i="99"/>
  <c r="H399" i="99"/>
  <c r="H403" i="99"/>
  <c r="H48" i="100"/>
  <c r="H69" i="100"/>
  <c r="H100" i="100"/>
  <c r="H365" i="104"/>
  <c r="H369" i="104"/>
  <c r="H373" i="104"/>
  <c r="H386" i="104"/>
  <c r="H390" i="104"/>
  <c r="H394" i="104"/>
  <c r="H309" i="107"/>
  <c r="H101" i="94"/>
  <c r="H94" i="94"/>
  <c r="H98" i="94"/>
  <c r="H102" i="94"/>
  <c r="H114" i="94"/>
  <c r="H131" i="94"/>
  <c r="H135" i="94"/>
  <c r="H112" i="94"/>
  <c r="H117" i="94"/>
  <c r="H130" i="94"/>
  <c r="H134" i="94"/>
  <c r="H138" i="94"/>
  <c r="H92" i="94"/>
  <c r="H100" i="94"/>
  <c r="H104" i="94"/>
  <c r="H111" i="94"/>
  <c r="H51" i="94"/>
  <c r="H91" i="94"/>
  <c r="H95" i="94"/>
  <c r="H99" i="94"/>
  <c r="H103" i="94"/>
  <c r="H110" i="94"/>
  <c r="H115" i="94"/>
  <c r="H50" i="94"/>
  <c r="H54" i="94"/>
  <c r="H48" i="94"/>
  <c r="H52" i="94"/>
  <c r="H109" i="94"/>
  <c r="H55" i="94"/>
  <c r="H49" i="94"/>
  <c r="H53" i="94"/>
  <c r="H56" i="94"/>
  <c r="H47" i="94"/>
  <c r="H297" i="94"/>
  <c r="H301" i="94"/>
  <c r="H318" i="94"/>
  <c r="H322" i="94"/>
  <c r="H339" i="94"/>
  <c r="H88" i="94"/>
  <c r="H287" i="107"/>
  <c r="H573" i="107" s="1"/>
  <c r="H313" i="107"/>
  <c r="H317" i="107"/>
  <c r="H330" i="107"/>
  <c r="H334" i="107"/>
  <c r="H338" i="107"/>
  <c r="H351" i="107"/>
  <c r="H355" i="107"/>
  <c r="H359" i="107"/>
  <c r="H374" i="107"/>
  <c r="H378" i="107"/>
  <c r="H382" i="107"/>
  <c r="H395" i="107"/>
  <c r="H399" i="107"/>
  <c r="H403" i="107"/>
  <c r="H330" i="106"/>
  <c r="H334" i="106"/>
  <c r="H338" i="106"/>
  <c r="H351" i="106"/>
  <c r="H355" i="106"/>
  <c r="H359" i="106"/>
  <c r="H374" i="106"/>
  <c r="H378" i="106"/>
  <c r="H382" i="106"/>
  <c r="H395" i="106"/>
  <c r="H399" i="106"/>
  <c r="H403" i="106"/>
  <c r="H300" i="105"/>
  <c r="H304" i="105"/>
  <c r="H308" i="105"/>
  <c r="H312" i="105"/>
  <c r="H316" i="105"/>
  <c r="H321" i="105"/>
  <c r="H325" i="105"/>
  <c r="H329" i="105"/>
  <c r="H333" i="105"/>
  <c r="H337" i="105"/>
  <c r="H342" i="105"/>
  <c r="H346" i="105"/>
  <c r="H350" i="105"/>
  <c r="H354" i="105"/>
  <c r="H358" i="105"/>
  <c r="H365" i="105"/>
  <c r="H369" i="105"/>
  <c r="H373" i="105"/>
  <c r="H377" i="105"/>
  <c r="H381" i="105"/>
  <c r="H386" i="105"/>
  <c r="H390" i="105"/>
  <c r="H394" i="105"/>
  <c r="H398" i="105"/>
  <c r="H402" i="105"/>
  <c r="H302" i="105"/>
  <c r="H344" i="105"/>
  <c r="H348" i="105"/>
  <c r="H313" i="104"/>
  <c r="H317" i="104"/>
  <c r="H330" i="104"/>
  <c r="H334" i="104"/>
  <c r="H338" i="104"/>
  <c r="H351" i="104"/>
  <c r="H355" i="104"/>
  <c r="H359" i="104"/>
  <c r="H374" i="104"/>
  <c r="H378" i="104"/>
  <c r="H382" i="104"/>
  <c r="H395" i="104"/>
  <c r="H399" i="104"/>
  <c r="H403" i="104"/>
  <c r="H303" i="104"/>
  <c r="H311" i="104"/>
  <c r="H315" i="104"/>
  <c r="H320" i="104"/>
  <c r="H324" i="104"/>
  <c r="H328" i="104"/>
  <c r="H332" i="104"/>
  <c r="H336" i="104"/>
  <c r="H341" i="104"/>
  <c r="H345" i="104"/>
  <c r="H349" i="104"/>
  <c r="H353" i="104"/>
  <c r="H357" i="104"/>
  <c r="H364" i="104"/>
  <c r="H368" i="104"/>
  <c r="H372" i="104"/>
  <c r="H376" i="104"/>
  <c r="H380" i="104"/>
  <c r="H385" i="104"/>
  <c r="H389" i="104"/>
  <c r="H393" i="104"/>
  <c r="H397" i="104"/>
  <c r="H401" i="104"/>
  <c r="H302" i="103"/>
  <c r="H306" i="103"/>
  <c r="H310" i="103"/>
  <c r="H314" i="103"/>
  <c r="H318" i="103"/>
  <c r="H323" i="103"/>
  <c r="H327" i="103"/>
  <c r="H331" i="103"/>
  <c r="H335" i="103"/>
  <c r="H339" i="103"/>
  <c r="H344" i="103"/>
  <c r="H348" i="103"/>
  <c r="H352" i="103"/>
  <c r="H356" i="103"/>
  <c r="H360" i="103"/>
  <c r="H367" i="103"/>
  <c r="H371" i="103"/>
  <c r="H375" i="103"/>
  <c r="H379" i="103"/>
  <c r="H383" i="103"/>
  <c r="H388" i="103"/>
  <c r="H392" i="103"/>
  <c r="H396" i="103"/>
  <c r="H400" i="103"/>
  <c r="H404" i="103"/>
  <c r="H313" i="103"/>
  <c r="H317" i="103"/>
  <c r="H330" i="103"/>
  <c r="H334" i="103"/>
  <c r="H338" i="103"/>
  <c r="H351" i="103"/>
  <c r="H355" i="103"/>
  <c r="H359" i="103"/>
  <c r="H374" i="103"/>
  <c r="H378" i="103"/>
  <c r="H382" i="103"/>
  <c r="H395" i="103"/>
  <c r="H399" i="103"/>
  <c r="H403" i="103"/>
  <c r="H81" i="103"/>
  <c r="H85" i="103"/>
  <c r="H88" i="103"/>
  <c r="H116" i="103"/>
  <c r="H120" i="103"/>
  <c r="H124" i="103"/>
  <c r="H128" i="103"/>
  <c r="H132" i="103"/>
  <c r="H137" i="103"/>
  <c r="H141" i="103"/>
  <c r="H145" i="103"/>
  <c r="H149" i="103"/>
  <c r="H153" i="103"/>
  <c r="H300" i="103"/>
  <c r="H304" i="103"/>
  <c r="H308" i="103"/>
  <c r="H312" i="103"/>
  <c r="H316" i="103"/>
  <c r="H321" i="103"/>
  <c r="H325" i="103"/>
  <c r="H329" i="103"/>
  <c r="H333" i="103"/>
  <c r="H337" i="103"/>
  <c r="H342" i="103"/>
  <c r="H346" i="103"/>
  <c r="H350" i="103"/>
  <c r="H354" i="103"/>
  <c r="H358" i="103"/>
  <c r="H365" i="103"/>
  <c r="H369" i="103"/>
  <c r="H373" i="103"/>
  <c r="H377" i="103"/>
  <c r="H381" i="103"/>
  <c r="H386" i="103"/>
  <c r="H390" i="103"/>
  <c r="H394" i="103"/>
  <c r="H398" i="103"/>
  <c r="H402" i="103"/>
  <c r="H312" i="102"/>
  <c r="H316" i="102"/>
  <c r="H333" i="102"/>
  <c r="H337" i="102"/>
  <c r="H354" i="102"/>
  <c r="H358" i="102"/>
  <c r="H377" i="102"/>
  <c r="H381" i="102"/>
  <c r="H398" i="102"/>
  <c r="H402" i="102"/>
  <c r="H302" i="102"/>
  <c r="H306" i="102"/>
  <c r="H310" i="102"/>
  <c r="H314" i="102"/>
  <c r="H318" i="102"/>
  <c r="H323" i="102"/>
  <c r="H327" i="102"/>
  <c r="H331" i="102"/>
  <c r="H335" i="102"/>
  <c r="H339" i="102"/>
  <c r="H344" i="102"/>
  <c r="H348" i="102"/>
  <c r="H352" i="102"/>
  <c r="H356" i="102"/>
  <c r="H360" i="102"/>
  <c r="H367" i="102"/>
  <c r="H371" i="102"/>
  <c r="H375" i="102"/>
  <c r="H379" i="102"/>
  <c r="H383" i="102"/>
  <c r="H388" i="102"/>
  <c r="H392" i="102"/>
  <c r="H396" i="102"/>
  <c r="H400" i="102"/>
  <c r="H404" i="102"/>
  <c r="H51" i="101"/>
  <c r="H55" i="101"/>
  <c r="H59" i="101"/>
  <c r="H63" i="101"/>
  <c r="H67" i="101"/>
  <c r="H72" i="101"/>
  <c r="H76" i="101"/>
  <c r="H310" i="101"/>
  <c r="H314" i="101"/>
  <c r="H318" i="101"/>
  <c r="H331" i="101"/>
  <c r="H335" i="101"/>
  <c r="H339" i="101"/>
  <c r="H352" i="101"/>
  <c r="H356" i="101"/>
  <c r="H360" i="101"/>
  <c r="H375" i="101"/>
  <c r="H379" i="101"/>
  <c r="H383" i="101"/>
  <c r="H392" i="101"/>
  <c r="H396" i="101"/>
  <c r="H400" i="101"/>
  <c r="H404" i="101"/>
  <c r="H301" i="101"/>
  <c r="H305" i="101"/>
  <c r="H322" i="101"/>
  <c r="H326" i="101"/>
  <c r="H330" i="101"/>
  <c r="H343" i="101"/>
  <c r="H347" i="101"/>
  <c r="H351" i="101"/>
  <c r="H366" i="101"/>
  <c r="H370" i="101"/>
  <c r="H374" i="101"/>
  <c r="H387" i="101"/>
  <c r="H391" i="101"/>
  <c r="H395" i="101"/>
  <c r="H302" i="100"/>
  <c r="H306" i="100"/>
  <c r="H310" i="100"/>
  <c r="H314" i="100"/>
  <c r="H318" i="100"/>
  <c r="H323" i="100"/>
  <c r="H327" i="100"/>
  <c r="H331" i="100"/>
  <c r="H335" i="100"/>
  <c r="H339" i="100"/>
  <c r="H344" i="100"/>
  <c r="H348" i="100"/>
  <c r="H352" i="100"/>
  <c r="H356" i="100"/>
  <c r="H360" i="100"/>
  <c r="H367" i="100"/>
  <c r="H371" i="100"/>
  <c r="H375" i="100"/>
  <c r="H379" i="100"/>
  <c r="H383" i="100"/>
  <c r="H388" i="100"/>
  <c r="H392" i="100"/>
  <c r="H396" i="100"/>
  <c r="H400" i="100"/>
  <c r="H404" i="100"/>
  <c r="H303" i="100"/>
  <c r="H307" i="100"/>
  <c r="H311" i="100"/>
  <c r="H315" i="100"/>
  <c r="H324" i="100"/>
  <c r="H328" i="100"/>
  <c r="H332" i="100"/>
  <c r="H336" i="100"/>
  <c r="H345" i="100"/>
  <c r="H349" i="100"/>
  <c r="H353" i="100"/>
  <c r="H357" i="100"/>
  <c r="H368" i="100"/>
  <c r="H372" i="100"/>
  <c r="H376" i="100"/>
  <c r="H389" i="100"/>
  <c r="H393" i="100"/>
  <c r="H300" i="99"/>
  <c r="H304" i="99"/>
  <c r="H308" i="99"/>
  <c r="H312" i="99"/>
  <c r="H316" i="99"/>
  <c r="H321" i="99"/>
  <c r="H325" i="99"/>
  <c r="H329" i="99"/>
  <c r="H333" i="99"/>
  <c r="H337" i="99"/>
  <c r="H350" i="99"/>
  <c r="H373" i="99"/>
  <c r="H381" i="99"/>
  <c r="H394" i="99"/>
  <c r="H398" i="99"/>
  <c r="H402" i="99"/>
  <c r="H100" i="99"/>
  <c r="H312" i="98"/>
  <c r="H316" i="98"/>
  <c r="H333" i="98"/>
  <c r="H337" i="98"/>
  <c r="H354" i="98"/>
  <c r="H358" i="98"/>
  <c r="H377" i="98"/>
  <c r="H381" i="98"/>
  <c r="H390" i="98"/>
  <c r="H394" i="98"/>
  <c r="H398" i="98"/>
  <c r="H402" i="98"/>
  <c r="H303" i="98"/>
  <c r="H307" i="98"/>
  <c r="H324" i="98"/>
  <c r="H328" i="98"/>
  <c r="H345" i="98"/>
  <c r="H349" i="98"/>
  <c r="H368" i="98"/>
  <c r="H372" i="98"/>
  <c r="H389" i="98"/>
  <c r="H393" i="98"/>
  <c r="H330" i="97"/>
  <c r="H351" i="97"/>
  <c r="H374" i="97"/>
  <c r="H395" i="97"/>
  <c r="H303" i="96"/>
  <c r="H307" i="96"/>
  <c r="H324" i="96"/>
  <c r="H328" i="96"/>
  <c r="H345" i="96"/>
  <c r="H349" i="96"/>
  <c r="H368" i="96"/>
  <c r="H372" i="96"/>
  <c r="H389" i="96"/>
  <c r="H393" i="96"/>
  <c r="H301" i="96"/>
  <c r="H305" i="96"/>
  <c r="H313" i="96"/>
  <c r="H317" i="96"/>
  <c r="H322" i="96"/>
  <c r="H330" i="96"/>
  <c r="H334" i="96"/>
  <c r="H338" i="96"/>
  <c r="H351" i="96"/>
  <c r="H355" i="96"/>
  <c r="H359" i="96"/>
  <c r="H374" i="96"/>
  <c r="H378" i="96"/>
  <c r="H382" i="96"/>
  <c r="H395" i="96"/>
  <c r="H399" i="96"/>
  <c r="H403" i="96"/>
  <c r="H309" i="95"/>
  <c r="G443" i="95"/>
  <c r="H443" i="95" s="1"/>
  <c r="H442" i="95"/>
  <c r="H441" i="95" s="1"/>
  <c r="H62" i="95"/>
  <c r="H66" i="95"/>
  <c r="H330" i="95"/>
  <c r="H351" i="95"/>
  <c r="H374" i="95"/>
  <c r="H395" i="95"/>
  <c r="H303" i="95"/>
  <c r="H307" i="95"/>
  <c r="H311" i="95"/>
  <c r="H315" i="95"/>
  <c r="H324" i="95"/>
  <c r="H328" i="95"/>
  <c r="H332" i="95"/>
  <c r="H336" i="95"/>
  <c r="H345" i="95"/>
  <c r="H349" i="95"/>
  <c r="H353" i="95"/>
  <c r="H357" i="95"/>
  <c r="H368" i="95"/>
  <c r="H372" i="95"/>
  <c r="H376" i="95"/>
  <c r="H380" i="95"/>
  <c r="H389" i="95"/>
  <c r="H393" i="95"/>
  <c r="H401" i="95"/>
  <c r="H396" i="95"/>
  <c r="H400" i="95"/>
  <c r="H404" i="95"/>
  <c r="H343" i="94"/>
  <c r="H362" i="94"/>
  <c r="H366" i="94"/>
  <c r="H383" i="94"/>
  <c r="H387" i="94"/>
  <c r="H391" i="93"/>
  <c r="H314" i="94"/>
  <c r="H299" i="98"/>
  <c r="H320" i="98"/>
  <c r="H341" i="98"/>
  <c r="H364" i="98"/>
  <c r="H385" i="98"/>
  <c r="H324" i="94"/>
  <c r="H312" i="95"/>
  <c r="H316" i="95"/>
  <c r="H333" i="95"/>
  <c r="H337" i="95"/>
  <c r="H354" i="95"/>
  <c r="H358" i="95"/>
  <c r="H377" i="95"/>
  <c r="H381" i="95"/>
  <c r="H398" i="95"/>
  <c r="H402" i="95"/>
  <c r="H100" i="96"/>
  <c r="H299" i="96"/>
  <c r="H320" i="96"/>
  <c r="H323" i="96"/>
  <c r="H327" i="96"/>
  <c r="H341" i="96"/>
  <c r="H344" i="96"/>
  <c r="H348" i="96"/>
  <c r="H364" i="96"/>
  <c r="H367" i="96"/>
  <c r="H371" i="96"/>
  <c r="H385" i="96"/>
  <c r="H388" i="96"/>
  <c r="H392" i="96"/>
  <c r="H100" i="97"/>
  <c r="H303" i="97"/>
  <c r="H307" i="97"/>
  <c r="H311" i="97"/>
  <c r="H315" i="97"/>
  <c r="H324" i="97"/>
  <c r="H328" i="97"/>
  <c r="H332" i="97"/>
  <c r="H345" i="97"/>
  <c r="H349" i="97"/>
  <c r="H368" i="97"/>
  <c r="H372" i="97"/>
  <c r="H389" i="97"/>
  <c r="H393" i="97"/>
  <c r="H301" i="98"/>
  <c r="H305" i="98"/>
  <c r="H309" i="98"/>
  <c r="H313" i="98"/>
  <c r="H317" i="98"/>
  <c r="H322" i="98"/>
  <c r="H326" i="98"/>
  <c r="H330" i="98"/>
  <c r="H334" i="98"/>
  <c r="H338" i="98"/>
  <c r="H343" i="98"/>
  <c r="H347" i="98"/>
  <c r="H351" i="98"/>
  <c r="H355" i="98"/>
  <c r="H100" i="95"/>
  <c r="H299" i="95"/>
  <c r="H320" i="95"/>
  <c r="H341" i="95"/>
  <c r="H364" i="95"/>
  <c r="H385" i="95"/>
  <c r="H287" i="99"/>
  <c r="H573" i="99" s="1"/>
  <c r="H100" i="102"/>
  <c r="H359" i="98"/>
  <c r="H366" i="98"/>
  <c r="H370" i="98"/>
  <c r="H374" i="98"/>
  <c r="H378" i="98"/>
  <c r="H382" i="98"/>
  <c r="H387" i="98"/>
  <c r="H391" i="98"/>
  <c r="H395" i="98"/>
  <c r="H399" i="98"/>
  <c r="H403" i="98"/>
  <c r="H136" i="99"/>
  <c r="H140" i="99"/>
  <c r="H144" i="99"/>
  <c r="H299" i="99"/>
  <c r="H303" i="99"/>
  <c r="H307" i="99"/>
  <c r="H320" i="99"/>
  <c r="H324" i="99"/>
  <c r="H328" i="99"/>
  <c r="H332" i="99"/>
  <c r="H341" i="99"/>
  <c r="H345" i="99"/>
  <c r="H349" i="99"/>
  <c r="H353" i="99"/>
  <c r="H357" i="99"/>
  <c r="H364" i="99"/>
  <c r="H368" i="99"/>
  <c r="H372" i="99"/>
  <c r="H376" i="99"/>
  <c r="H380" i="99"/>
  <c r="H385" i="99"/>
  <c r="H389" i="99"/>
  <c r="H393" i="99"/>
  <c r="H397" i="99"/>
  <c r="H309" i="100"/>
  <c r="H313" i="100"/>
  <c r="H317" i="100"/>
  <c r="H330" i="100"/>
  <c r="H334" i="100"/>
  <c r="H338" i="100"/>
  <c r="H351" i="100"/>
  <c r="H355" i="100"/>
  <c r="H359" i="100"/>
  <c r="H374" i="100"/>
  <c r="H378" i="100"/>
  <c r="H382" i="100"/>
  <c r="H395" i="100"/>
  <c r="H399" i="100"/>
  <c r="H403" i="100"/>
  <c r="H80" i="101"/>
  <c r="H84" i="101"/>
  <c r="H87" i="101"/>
  <c r="H100" i="101"/>
  <c r="H136" i="101"/>
  <c r="H140" i="101"/>
  <c r="H144" i="101"/>
  <c r="H148" i="101"/>
  <c r="H152" i="101"/>
  <c r="H303" i="101"/>
  <c r="H307" i="101"/>
  <c r="H324" i="101"/>
  <c r="H328" i="101"/>
  <c r="H345" i="101"/>
  <c r="H349" i="101"/>
  <c r="H368" i="101"/>
  <c r="H372" i="101"/>
  <c r="H389" i="101"/>
  <c r="H393" i="101"/>
  <c r="H309" i="102"/>
  <c r="H313" i="102"/>
  <c r="H317" i="102"/>
  <c r="H330" i="102"/>
  <c r="H334" i="102"/>
  <c r="H338" i="102"/>
  <c r="H351" i="102"/>
  <c r="H355" i="102"/>
  <c r="H359" i="102"/>
  <c r="H366" i="102"/>
  <c r="H374" i="102"/>
  <c r="H382" i="102"/>
  <c r="H395" i="102"/>
  <c r="H399" i="102"/>
  <c r="H403" i="102"/>
  <c r="H48" i="103"/>
  <c r="H302" i="107"/>
  <c r="H306" i="107"/>
  <c r="H323" i="107"/>
  <c r="H327" i="107"/>
  <c r="H344" i="107"/>
  <c r="H348" i="107"/>
  <c r="H367" i="107"/>
  <c r="H371" i="107"/>
  <c r="H388" i="107"/>
  <c r="H392" i="107"/>
  <c r="H303" i="106"/>
  <c r="H307" i="106"/>
  <c r="H323" i="106"/>
  <c r="H327" i="106"/>
  <c r="H344" i="106"/>
  <c r="H348" i="106"/>
  <c r="H367" i="106"/>
  <c r="H371" i="106"/>
  <c r="H388" i="106"/>
  <c r="H392" i="106"/>
  <c r="H307" i="104"/>
  <c r="H306" i="105"/>
  <c r="H323" i="105"/>
  <c r="H327" i="105"/>
  <c r="H367" i="105"/>
  <c r="H371" i="105"/>
  <c r="H388" i="105"/>
  <c r="H392" i="105"/>
  <c r="H300" i="107"/>
  <c r="H304" i="107"/>
  <c r="H308" i="107"/>
  <c r="H321" i="107"/>
  <c r="H325" i="107"/>
  <c r="H329" i="107"/>
  <c r="H342" i="107"/>
  <c r="H346" i="107"/>
  <c r="H350" i="107"/>
  <c r="H365" i="107"/>
  <c r="H369" i="107"/>
  <c r="H373" i="107"/>
  <c r="H386" i="107"/>
  <c r="H390" i="107"/>
  <c r="H394" i="107"/>
  <c r="H309" i="106"/>
  <c r="H52" i="103"/>
  <c r="H56" i="103"/>
  <c r="H60" i="103"/>
  <c r="H64" i="103"/>
  <c r="H69" i="103"/>
  <c r="H73" i="103"/>
  <c r="H77" i="103"/>
  <c r="H100" i="103"/>
  <c r="H50" i="104"/>
  <c r="H54" i="104"/>
  <c r="H58" i="104"/>
  <c r="H62" i="104"/>
  <c r="H66" i="104"/>
  <c r="H75" i="104"/>
  <c r="H79" i="104"/>
  <c r="H83" i="104"/>
  <c r="H114" i="104"/>
  <c r="H118" i="104"/>
  <c r="H122" i="104"/>
  <c r="H126" i="104"/>
  <c r="H130" i="104"/>
  <c r="H135" i="104"/>
  <c r="H139" i="104"/>
  <c r="H143" i="104"/>
  <c r="H147" i="104"/>
  <c r="H151" i="104"/>
  <c r="H302" i="104"/>
  <c r="H306" i="104"/>
  <c r="H310" i="104"/>
  <c r="H314" i="104"/>
  <c r="H318" i="104"/>
  <c r="H323" i="104"/>
  <c r="H327" i="104"/>
  <c r="H331" i="104"/>
  <c r="H335" i="104"/>
  <c r="H339" i="104"/>
  <c r="H344" i="104"/>
  <c r="H348" i="104"/>
  <c r="H352" i="104"/>
  <c r="H356" i="104"/>
  <c r="H360" i="104"/>
  <c r="H367" i="104"/>
  <c r="H371" i="104"/>
  <c r="H375" i="104"/>
  <c r="H379" i="104"/>
  <c r="H383" i="104"/>
  <c r="H388" i="104"/>
  <c r="H392" i="104"/>
  <c r="H396" i="104"/>
  <c r="H400" i="104"/>
  <c r="H404" i="104"/>
  <c r="H309" i="105"/>
  <c r="H330" i="105"/>
  <c r="H351" i="105"/>
  <c r="H374" i="105"/>
  <c r="H395" i="105"/>
  <c r="H100" i="107"/>
  <c r="H299" i="107"/>
  <c r="H303" i="107"/>
  <c r="H307" i="107"/>
  <c r="H320" i="107"/>
  <c r="H324" i="107"/>
  <c r="H328" i="107"/>
  <c r="H341" i="107"/>
  <c r="H345" i="107"/>
  <c r="H349" i="107"/>
  <c r="H364" i="107"/>
  <c r="H368" i="107"/>
  <c r="H372" i="107"/>
  <c r="H385" i="107"/>
  <c r="H389" i="107"/>
  <c r="H393" i="107"/>
  <c r="H58" i="106"/>
  <c r="H320" i="106"/>
  <c r="H332" i="106"/>
  <c r="H336" i="106"/>
  <c r="H341" i="106"/>
  <c r="H353" i="106"/>
  <c r="H357" i="106"/>
  <c r="H364" i="106"/>
  <c r="H376" i="106"/>
  <c r="H380" i="106"/>
  <c r="H385" i="106"/>
  <c r="H397" i="106"/>
  <c r="H401" i="106"/>
  <c r="H312" i="107"/>
  <c r="H316" i="107"/>
  <c r="H333" i="107"/>
  <c r="H337" i="107"/>
  <c r="H354" i="107"/>
  <c r="H358" i="107"/>
  <c r="H377" i="107"/>
  <c r="H381" i="107"/>
  <c r="H398" i="107"/>
  <c r="H402" i="107"/>
  <c r="H310" i="107"/>
  <c r="H314" i="107"/>
  <c r="H318" i="107"/>
  <c r="H331" i="107"/>
  <c r="H335" i="107"/>
  <c r="H339" i="107"/>
  <c r="H352" i="107"/>
  <c r="H356" i="107"/>
  <c r="H360" i="107"/>
  <c r="H375" i="107"/>
  <c r="H379" i="107"/>
  <c r="H383" i="107"/>
  <c r="H396" i="107"/>
  <c r="H400" i="107"/>
  <c r="H404" i="107"/>
  <c r="H58" i="95"/>
  <c r="H79" i="95"/>
  <c r="H87" i="94"/>
  <c r="H96" i="94"/>
  <c r="H90" i="107"/>
  <c r="H94" i="107"/>
  <c r="H98" i="107"/>
  <c r="H102" i="107"/>
  <c r="H106" i="107"/>
  <c r="H113" i="107"/>
  <c r="H134" i="107"/>
  <c r="H299" i="106"/>
  <c r="H299" i="105"/>
  <c r="H320" i="105"/>
  <c r="H341" i="105"/>
  <c r="H364" i="105"/>
  <c r="H385" i="105"/>
  <c r="H299" i="103"/>
  <c r="H320" i="103"/>
  <c r="H341" i="103"/>
  <c r="H364" i="103"/>
  <c r="H385" i="103"/>
  <c r="H287" i="101"/>
  <c r="H573" i="101" s="1"/>
  <c r="H299" i="101"/>
  <c r="H320" i="101"/>
  <c r="H341" i="101"/>
  <c r="H364" i="101"/>
  <c r="H385" i="101"/>
  <c r="H299" i="100"/>
  <c r="H320" i="100"/>
  <c r="H341" i="100"/>
  <c r="H364" i="100"/>
  <c r="H385" i="100"/>
  <c r="H287" i="98"/>
  <c r="H573" i="98" s="1"/>
  <c r="H299" i="97"/>
  <c r="H320" i="97"/>
  <c r="H341" i="97"/>
  <c r="H364" i="97"/>
  <c r="H385" i="97"/>
  <c r="H48" i="97"/>
  <c r="H52" i="97"/>
  <c r="H56" i="97"/>
  <c r="H60" i="97"/>
  <c r="H69" i="97"/>
  <c r="H50" i="96"/>
  <c r="H54" i="96"/>
  <c r="H58" i="96"/>
  <c r="H62" i="96"/>
  <c r="H66" i="96"/>
  <c r="H71" i="96"/>
  <c r="H75" i="96"/>
  <c r="H79" i="96"/>
  <c r="H83" i="96"/>
  <c r="H114" i="96"/>
  <c r="H118" i="96"/>
  <c r="H50" i="95"/>
  <c r="H54" i="95"/>
  <c r="H71" i="95"/>
  <c r="H75" i="95"/>
  <c r="H114" i="95"/>
  <c r="H118" i="95"/>
  <c r="H122" i="95"/>
  <c r="H135" i="95"/>
  <c r="H139" i="95"/>
  <c r="H143" i="95"/>
  <c r="H293" i="94"/>
  <c r="H335" i="94"/>
  <c r="H358" i="94"/>
  <c r="H379" i="94"/>
  <c r="H351" i="93"/>
  <c r="H374" i="93"/>
  <c r="H395" i="93"/>
  <c r="H301" i="107"/>
  <c r="H305" i="107"/>
  <c r="H322" i="107"/>
  <c r="H326" i="107"/>
  <c r="H343" i="107"/>
  <c r="H347" i="107"/>
  <c r="H366" i="107"/>
  <c r="H370" i="107"/>
  <c r="H387" i="107"/>
  <c r="H391" i="107"/>
  <c r="H311" i="107"/>
  <c r="H315" i="107"/>
  <c r="H332" i="107"/>
  <c r="H336" i="107"/>
  <c r="H353" i="107"/>
  <c r="H357" i="107"/>
  <c r="H376" i="107"/>
  <c r="H380" i="107"/>
  <c r="H397" i="107"/>
  <c r="H401" i="107"/>
  <c r="H324" i="106"/>
  <c r="H328" i="106"/>
  <c r="H345" i="106"/>
  <c r="H349" i="106"/>
  <c r="H368" i="106"/>
  <c r="H372" i="106"/>
  <c r="H389" i="106"/>
  <c r="H393" i="106"/>
  <c r="H322" i="106"/>
  <c r="H326" i="106"/>
  <c r="H343" i="106"/>
  <c r="H347" i="106"/>
  <c r="H366" i="106"/>
  <c r="H370" i="106"/>
  <c r="H387" i="106"/>
  <c r="H391" i="106"/>
  <c r="H301" i="106"/>
  <c r="H305" i="106"/>
  <c r="H321" i="106"/>
  <c r="H325" i="106"/>
  <c r="H329" i="106"/>
  <c r="H342" i="106"/>
  <c r="H346" i="106"/>
  <c r="H350" i="106"/>
  <c r="H365" i="106"/>
  <c r="H369" i="106"/>
  <c r="H373" i="106"/>
  <c r="H386" i="106"/>
  <c r="H390" i="106"/>
  <c r="H394" i="106"/>
  <c r="H311" i="106"/>
  <c r="H315" i="106"/>
  <c r="H331" i="106"/>
  <c r="H335" i="106"/>
  <c r="H339" i="106"/>
  <c r="H352" i="106"/>
  <c r="H356" i="106"/>
  <c r="H360" i="106"/>
  <c r="H375" i="106"/>
  <c r="H379" i="106"/>
  <c r="H383" i="106"/>
  <c r="H396" i="106"/>
  <c r="H400" i="106"/>
  <c r="H404" i="106"/>
  <c r="H313" i="106"/>
  <c r="H317" i="106"/>
  <c r="H333" i="106"/>
  <c r="H337" i="106"/>
  <c r="H354" i="106"/>
  <c r="H358" i="106"/>
  <c r="H377" i="106"/>
  <c r="H381" i="106"/>
  <c r="H398" i="106"/>
  <c r="H402" i="106"/>
  <c r="H303" i="105"/>
  <c r="H307" i="105"/>
  <c r="H324" i="105"/>
  <c r="H328" i="105"/>
  <c r="H345" i="105"/>
  <c r="H349" i="105"/>
  <c r="H368" i="105"/>
  <c r="H372" i="105"/>
  <c r="H389" i="105"/>
  <c r="H393" i="105"/>
  <c r="H287" i="105"/>
  <c r="H573" i="105" s="1"/>
  <c r="H301" i="105"/>
  <c r="H305" i="105"/>
  <c r="H322" i="105"/>
  <c r="H326" i="105"/>
  <c r="H343" i="105"/>
  <c r="H347" i="105"/>
  <c r="H366" i="105"/>
  <c r="H370" i="105"/>
  <c r="H387" i="105"/>
  <c r="H391" i="105"/>
  <c r="H311" i="105"/>
  <c r="H315" i="105"/>
  <c r="H332" i="105"/>
  <c r="H336" i="105"/>
  <c r="H353" i="105"/>
  <c r="H357" i="105"/>
  <c r="H376" i="105"/>
  <c r="H380" i="105"/>
  <c r="H397" i="105"/>
  <c r="H401" i="105"/>
  <c r="H310" i="105"/>
  <c r="H314" i="105"/>
  <c r="H318" i="105"/>
  <c r="H331" i="105"/>
  <c r="H335" i="105"/>
  <c r="H339" i="105"/>
  <c r="H352" i="105"/>
  <c r="H356" i="105"/>
  <c r="H360" i="105"/>
  <c r="H375" i="105"/>
  <c r="H379" i="105"/>
  <c r="H383" i="105"/>
  <c r="H396" i="105"/>
  <c r="H400" i="105"/>
  <c r="H404" i="105"/>
  <c r="H313" i="105"/>
  <c r="H317" i="105"/>
  <c r="H334" i="105"/>
  <c r="H338" i="105"/>
  <c r="H355" i="105"/>
  <c r="H359" i="105"/>
  <c r="H378" i="105"/>
  <c r="H382" i="105"/>
  <c r="H399" i="105"/>
  <c r="H403" i="105"/>
  <c r="H287" i="104"/>
  <c r="H573" i="104" s="1"/>
  <c r="H301" i="104"/>
  <c r="H305" i="104"/>
  <c r="H298" i="104" s="1"/>
  <c r="H322" i="104"/>
  <c r="H326" i="104"/>
  <c r="H343" i="104"/>
  <c r="H347" i="104"/>
  <c r="H340" i="104" s="1"/>
  <c r="H576" i="104" s="1"/>
  <c r="H366" i="104"/>
  <c r="H370" i="104"/>
  <c r="H387" i="104"/>
  <c r="H391" i="104"/>
  <c r="H312" i="104"/>
  <c r="H316" i="104"/>
  <c r="H333" i="104"/>
  <c r="H337" i="104"/>
  <c r="H354" i="104"/>
  <c r="H358" i="104"/>
  <c r="H377" i="104"/>
  <c r="H381" i="104"/>
  <c r="H398" i="104"/>
  <c r="H402" i="104"/>
  <c r="H287" i="103"/>
  <c r="H573" i="103" s="1"/>
  <c r="H301" i="103"/>
  <c r="H305" i="103"/>
  <c r="H322" i="103"/>
  <c r="H326" i="103"/>
  <c r="H343" i="103"/>
  <c r="H347" i="103"/>
  <c r="H366" i="103"/>
  <c r="H370" i="103"/>
  <c r="H387" i="103"/>
  <c r="H391" i="103"/>
  <c r="H303" i="103"/>
  <c r="H307" i="103"/>
  <c r="H324" i="103"/>
  <c r="H328" i="103"/>
  <c r="H345" i="103"/>
  <c r="H349" i="103"/>
  <c r="H368" i="103"/>
  <c r="H372" i="103"/>
  <c r="H389" i="103"/>
  <c r="H393" i="103"/>
  <c r="H311" i="103"/>
  <c r="H315" i="103"/>
  <c r="H332" i="103"/>
  <c r="H336" i="103"/>
  <c r="H353" i="103"/>
  <c r="H357" i="103"/>
  <c r="H376" i="103"/>
  <c r="H380" i="103"/>
  <c r="H397" i="103"/>
  <c r="H401" i="103"/>
  <c r="H50" i="106"/>
  <c r="H54" i="106"/>
  <c r="H62" i="106"/>
  <c r="H66" i="106"/>
  <c r="H88" i="106"/>
  <c r="H116" i="106"/>
  <c r="H120" i="106"/>
  <c r="H124" i="106"/>
  <c r="H128" i="106"/>
  <c r="H132" i="106"/>
  <c r="H302" i="106"/>
  <c r="H306" i="106"/>
  <c r="H310" i="106"/>
  <c r="H314" i="106"/>
  <c r="G318" i="106"/>
  <c r="H318" i="106" s="1"/>
  <c r="H297" i="106"/>
  <c r="H287" i="106" s="1"/>
  <c r="H574" i="106" s="1"/>
  <c r="H137" i="106"/>
  <c r="H141" i="106"/>
  <c r="H145" i="106"/>
  <c r="H149" i="106"/>
  <c r="H153" i="106"/>
  <c r="H300" i="106"/>
  <c r="H304" i="106"/>
  <c r="H308" i="106"/>
  <c r="H312" i="106"/>
  <c r="H316" i="106"/>
  <c r="H552" i="106"/>
  <c r="L32" i="76" s="1"/>
  <c r="H48" i="106"/>
  <c r="H69" i="106"/>
  <c r="H92" i="105"/>
  <c r="H96" i="105"/>
  <c r="H100" i="105"/>
  <c r="H70" i="105"/>
  <c r="H141" i="105"/>
  <c r="H145" i="105"/>
  <c r="H149" i="105"/>
  <c r="H153" i="105"/>
  <c r="H49" i="105"/>
  <c r="H90" i="105"/>
  <c r="H94" i="105"/>
  <c r="H98" i="105"/>
  <c r="H102" i="105"/>
  <c r="H106" i="105"/>
  <c r="H113" i="105"/>
  <c r="H117" i="105"/>
  <c r="H134" i="105"/>
  <c r="H138" i="105"/>
  <c r="H287" i="102"/>
  <c r="H573" i="102" s="1"/>
  <c r="H301" i="102"/>
  <c r="H305" i="102"/>
  <c r="H322" i="102"/>
  <c r="H326" i="102"/>
  <c r="H343" i="102"/>
  <c r="H347" i="102"/>
  <c r="H370" i="102"/>
  <c r="H387" i="102"/>
  <c r="H391" i="102"/>
  <c r="H300" i="102"/>
  <c r="H304" i="102"/>
  <c r="H308" i="102"/>
  <c r="H321" i="102"/>
  <c r="H325" i="102"/>
  <c r="H329" i="102"/>
  <c r="H342" i="102"/>
  <c r="H346" i="102"/>
  <c r="H350" i="102"/>
  <c r="H365" i="102"/>
  <c r="H369" i="102"/>
  <c r="H373" i="102"/>
  <c r="H386" i="102"/>
  <c r="H390" i="102"/>
  <c r="H394" i="102"/>
  <c r="H378" i="102"/>
  <c r="H311" i="102"/>
  <c r="H315" i="102"/>
  <c r="H332" i="102"/>
  <c r="H336" i="102"/>
  <c r="H353" i="102"/>
  <c r="H357" i="102"/>
  <c r="H376" i="102"/>
  <c r="H380" i="102"/>
  <c r="H397" i="102"/>
  <c r="H401" i="102"/>
  <c r="H302" i="101"/>
  <c r="H306" i="101"/>
  <c r="H323" i="101"/>
  <c r="H327" i="101"/>
  <c r="H344" i="101"/>
  <c r="H348" i="101"/>
  <c r="H367" i="101"/>
  <c r="H371" i="101"/>
  <c r="H388" i="101"/>
  <c r="H311" i="101"/>
  <c r="H315" i="101"/>
  <c r="H332" i="101"/>
  <c r="H336" i="101"/>
  <c r="H353" i="101"/>
  <c r="H357" i="101"/>
  <c r="H376" i="101"/>
  <c r="H380" i="101"/>
  <c r="H397" i="101"/>
  <c r="H401" i="101"/>
  <c r="H313" i="101"/>
  <c r="H317" i="101"/>
  <c r="H334" i="101"/>
  <c r="H338" i="101"/>
  <c r="H355" i="101"/>
  <c r="H359" i="101"/>
  <c r="H378" i="101"/>
  <c r="H382" i="101"/>
  <c r="H399" i="101"/>
  <c r="H403" i="101"/>
  <c r="H287" i="100"/>
  <c r="H573" i="100" s="1"/>
  <c r="H301" i="100"/>
  <c r="H305" i="100"/>
  <c r="H322" i="100"/>
  <c r="H326" i="100"/>
  <c r="H343" i="100"/>
  <c r="H347" i="100"/>
  <c r="H366" i="100"/>
  <c r="H370" i="100"/>
  <c r="H387" i="100"/>
  <c r="H391" i="100"/>
  <c r="H312" i="100"/>
  <c r="H316" i="100"/>
  <c r="H333" i="100"/>
  <c r="H337" i="100"/>
  <c r="H354" i="100"/>
  <c r="H358" i="100"/>
  <c r="H377" i="100"/>
  <c r="H380" i="100"/>
  <c r="H397" i="100"/>
  <c r="H401" i="100"/>
  <c r="H342" i="99"/>
  <c r="H346" i="99"/>
  <c r="H365" i="99"/>
  <c r="H369" i="99"/>
  <c r="H386" i="99"/>
  <c r="H390" i="99"/>
  <c r="H302" i="99"/>
  <c r="H306" i="99"/>
  <c r="H323" i="99"/>
  <c r="H327" i="99"/>
  <c r="H344" i="99"/>
  <c r="H348" i="99"/>
  <c r="H367" i="99"/>
  <c r="H371" i="99"/>
  <c r="H388" i="99"/>
  <c r="H392" i="99"/>
  <c r="H354" i="99"/>
  <c r="H358" i="99"/>
  <c r="H377" i="99"/>
  <c r="H311" i="99"/>
  <c r="H315" i="99"/>
  <c r="H336" i="99"/>
  <c r="H401" i="99"/>
  <c r="H310" i="99"/>
  <c r="H314" i="99"/>
  <c r="H318" i="99"/>
  <c r="H331" i="99"/>
  <c r="H335" i="99"/>
  <c r="H339" i="99"/>
  <c r="H352" i="99"/>
  <c r="H356" i="99"/>
  <c r="H360" i="99"/>
  <c r="H375" i="99"/>
  <c r="H379" i="99"/>
  <c r="H383" i="99"/>
  <c r="H396" i="99"/>
  <c r="H400" i="99"/>
  <c r="H404" i="99"/>
  <c r="H302" i="98"/>
  <c r="H306" i="98"/>
  <c r="H323" i="98"/>
  <c r="H327" i="98"/>
  <c r="H344" i="98"/>
  <c r="H348" i="98"/>
  <c r="H367" i="98"/>
  <c r="H371" i="98"/>
  <c r="H388" i="98"/>
  <c r="H392" i="98"/>
  <c r="H300" i="98"/>
  <c r="H304" i="98"/>
  <c r="H308" i="98"/>
  <c r="H321" i="98"/>
  <c r="H325" i="98"/>
  <c r="H329" i="98"/>
  <c r="H342" i="98"/>
  <c r="H346" i="98"/>
  <c r="H350" i="98"/>
  <c r="H365" i="98"/>
  <c r="H369" i="98"/>
  <c r="H373" i="98"/>
  <c r="H386" i="98"/>
  <c r="H311" i="98"/>
  <c r="H315" i="98"/>
  <c r="H332" i="98"/>
  <c r="H336" i="98"/>
  <c r="H353" i="98"/>
  <c r="H357" i="98"/>
  <c r="H376" i="98"/>
  <c r="H380" i="98"/>
  <c r="H397" i="98"/>
  <c r="H401" i="98"/>
  <c r="H287" i="97"/>
  <c r="H573" i="97" s="1"/>
  <c r="H301" i="97"/>
  <c r="H305" i="97"/>
  <c r="H322" i="97"/>
  <c r="H326" i="97"/>
  <c r="H343" i="97"/>
  <c r="H347" i="97"/>
  <c r="H366" i="97"/>
  <c r="H370" i="97"/>
  <c r="H387" i="97"/>
  <c r="H391" i="97"/>
  <c r="H300" i="97"/>
  <c r="H304" i="97"/>
  <c r="H308" i="97"/>
  <c r="H321" i="97"/>
  <c r="H325" i="97"/>
  <c r="H329" i="97"/>
  <c r="H342" i="97"/>
  <c r="H346" i="97"/>
  <c r="H350" i="97"/>
  <c r="H365" i="97"/>
  <c r="H369" i="97"/>
  <c r="H373" i="97"/>
  <c r="H386" i="97"/>
  <c r="H390" i="97"/>
  <c r="H394" i="97"/>
  <c r="H336" i="97"/>
  <c r="H353" i="97"/>
  <c r="H357" i="97"/>
  <c r="H376" i="97"/>
  <c r="H380" i="97"/>
  <c r="H397" i="97"/>
  <c r="H401" i="97"/>
  <c r="H310" i="97"/>
  <c r="H314" i="97"/>
  <c r="H318" i="97"/>
  <c r="H331" i="97"/>
  <c r="H335" i="97"/>
  <c r="H339" i="97"/>
  <c r="H352" i="97"/>
  <c r="H356" i="97"/>
  <c r="H360" i="97"/>
  <c r="H375" i="97"/>
  <c r="H313" i="97"/>
  <c r="H317" i="97"/>
  <c r="H334" i="97"/>
  <c r="H338" i="97"/>
  <c r="H355" i="97"/>
  <c r="H359" i="97"/>
  <c r="H378" i="97"/>
  <c r="H382" i="97"/>
  <c r="H399" i="97"/>
  <c r="H403" i="97"/>
  <c r="H302" i="96"/>
  <c r="H306" i="96"/>
  <c r="H287" i="96"/>
  <c r="H573" i="96" s="1"/>
  <c r="H326" i="96"/>
  <c r="H343" i="96"/>
  <c r="H347" i="96"/>
  <c r="H366" i="96"/>
  <c r="H370" i="96"/>
  <c r="H387" i="96"/>
  <c r="H391" i="96"/>
  <c r="H300" i="96"/>
  <c r="H304" i="96"/>
  <c r="H308" i="96"/>
  <c r="H321" i="96"/>
  <c r="H325" i="96"/>
  <c r="H329" i="96"/>
  <c r="H342" i="96"/>
  <c r="H346" i="96"/>
  <c r="H350" i="96"/>
  <c r="H365" i="96"/>
  <c r="H369" i="96"/>
  <c r="H373" i="96"/>
  <c r="H386" i="96"/>
  <c r="H390" i="96"/>
  <c r="H394" i="96"/>
  <c r="H310" i="96"/>
  <c r="H314" i="96"/>
  <c r="H318" i="96"/>
  <c r="H331" i="96"/>
  <c r="H335" i="96"/>
  <c r="H339" i="96"/>
  <c r="H352" i="96"/>
  <c r="H356" i="96"/>
  <c r="H360" i="96"/>
  <c r="H375" i="96"/>
  <c r="H379" i="96"/>
  <c r="H383" i="96"/>
  <c r="H396" i="96"/>
  <c r="H400" i="96"/>
  <c r="H404" i="96"/>
  <c r="H311" i="96"/>
  <c r="H315" i="96"/>
  <c r="H332" i="96"/>
  <c r="H336" i="96"/>
  <c r="H353" i="96"/>
  <c r="H357" i="96"/>
  <c r="H376" i="96"/>
  <c r="H380" i="96"/>
  <c r="H397" i="96"/>
  <c r="H401" i="96"/>
  <c r="M21" i="76"/>
  <c r="L22" i="76"/>
  <c r="L21" i="76"/>
  <c r="M20" i="76"/>
  <c r="L20" i="76"/>
  <c r="H313" i="95"/>
  <c r="H317" i="95"/>
  <c r="H334" i="95"/>
  <c r="H338" i="95"/>
  <c r="H355" i="95"/>
  <c r="H359" i="95"/>
  <c r="H378" i="95"/>
  <c r="H382" i="95"/>
  <c r="H399" i="95"/>
  <c r="H403" i="95"/>
  <c r="H287" i="95"/>
  <c r="H301" i="95"/>
  <c r="H305" i="95"/>
  <c r="H322" i="95"/>
  <c r="H326" i="95"/>
  <c r="H343" i="95"/>
  <c r="H347" i="95"/>
  <c r="H366" i="95"/>
  <c r="H370" i="95"/>
  <c r="H387" i="95"/>
  <c r="H391" i="95"/>
  <c r="H300" i="95"/>
  <c r="H304" i="95"/>
  <c r="H308" i="95"/>
  <c r="H321" i="95"/>
  <c r="H325" i="95"/>
  <c r="H329" i="95"/>
  <c r="H342" i="95"/>
  <c r="H346" i="95"/>
  <c r="H350" i="95"/>
  <c r="H365" i="95"/>
  <c r="H369" i="95"/>
  <c r="H373" i="95"/>
  <c r="H386" i="95"/>
  <c r="H390" i="95"/>
  <c r="H394" i="95"/>
  <c r="H148" i="99"/>
  <c r="H152" i="99"/>
  <c r="H90" i="98"/>
  <c r="H94" i="98"/>
  <c r="H98" i="98"/>
  <c r="H102" i="98"/>
  <c r="H113" i="98"/>
  <c r="H134" i="98"/>
  <c r="H64" i="97"/>
  <c r="H73" i="97"/>
  <c r="H77" i="97"/>
  <c r="H83" i="97"/>
  <c r="H114" i="97"/>
  <c r="H118" i="97"/>
  <c r="H122" i="97"/>
  <c r="H126" i="97"/>
  <c r="H130" i="97"/>
  <c r="H135" i="97"/>
  <c r="H139" i="97"/>
  <c r="H143" i="97"/>
  <c r="H147" i="97"/>
  <c r="H151" i="97"/>
  <c r="H50" i="97"/>
  <c r="H54" i="97"/>
  <c r="H58" i="97"/>
  <c r="H62" i="97"/>
  <c r="H66" i="97"/>
  <c r="H71" i="97"/>
  <c r="H75" i="97"/>
  <c r="H81" i="97"/>
  <c r="H85" i="97"/>
  <c r="H88" i="97"/>
  <c r="H116" i="97"/>
  <c r="H120" i="97"/>
  <c r="H124" i="97"/>
  <c r="H128" i="97"/>
  <c r="H132" i="97"/>
  <c r="H137" i="97"/>
  <c r="H141" i="97"/>
  <c r="H145" i="97"/>
  <c r="H149" i="97"/>
  <c r="H153" i="97"/>
  <c r="H148" i="97"/>
  <c r="H152" i="97"/>
  <c r="H122" i="96"/>
  <c r="H126" i="96"/>
  <c r="H130" i="96"/>
  <c r="H135" i="96"/>
  <c r="H139" i="96"/>
  <c r="H143" i="96"/>
  <c r="H147" i="96"/>
  <c r="H151" i="96"/>
  <c r="H91" i="103"/>
  <c r="H95" i="103"/>
  <c r="H99" i="103"/>
  <c r="H103" i="103"/>
  <c r="H107" i="103"/>
  <c r="H48" i="102"/>
  <c r="H69" i="102"/>
  <c r="H53" i="101"/>
  <c r="H57" i="101"/>
  <c r="H61" i="101"/>
  <c r="H65" i="101"/>
  <c r="H74" i="101"/>
  <c r="H78" i="101"/>
  <c r="H82" i="101"/>
  <c r="H86" i="101"/>
  <c r="H90" i="101"/>
  <c r="H94" i="101"/>
  <c r="H98" i="101"/>
  <c r="H102" i="101"/>
  <c r="H113" i="101"/>
  <c r="H117" i="101"/>
  <c r="H121" i="101"/>
  <c r="H125" i="101"/>
  <c r="H129" i="101"/>
  <c r="H134" i="101"/>
  <c r="H138" i="101"/>
  <c r="H142" i="101"/>
  <c r="H146" i="101"/>
  <c r="H150" i="101"/>
  <c r="H52" i="100"/>
  <c r="H56" i="100"/>
  <c r="H60" i="100"/>
  <c r="H64" i="100"/>
  <c r="H73" i="100"/>
  <c r="H77" i="100"/>
  <c r="H81" i="100"/>
  <c r="H85" i="100"/>
  <c r="H88" i="100"/>
  <c r="H116" i="100"/>
  <c r="H120" i="100"/>
  <c r="H124" i="100"/>
  <c r="H128" i="100"/>
  <c r="H132" i="100"/>
  <c r="H137" i="100"/>
  <c r="H141" i="100"/>
  <c r="H145" i="100"/>
  <c r="H149" i="100"/>
  <c r="H153" i="100"/>
  <c r="H92" i="95"/>
  <c r="H96" i="95"/>
  <c r="H104" i="95"/>
  <c r="H305" i="94"/>
  <c r="H309" i="94"/>
  <c r="H326" i="94"/>
  <c r="H330" i="94"/>
  <c r="H347" i="94"/>
  <c r="H351" i="94"/>
  <c r="H370" i="94"/>
  <c r="H374" i="94"/>
  <c r="H391" i="94"/>
  <c r="H395" i="94"/>
  <c r="H334" i="93"/>
  <c r="H338" i="93"/>
  <c r="H355" i="93"/>
  <c r="H359" i="93"/>
  <c r="H378" i="93"/>
  <c r="H382" i="93"/>
  <c r="H59" i="93"/>
  <c r="H63" i="93"/>
  <c r="H67" i="93"/>
  <c r="H80" i="93"/>
  <c r="H82" i="93"/>
  <c r="H84" i="93"/>
  <c r="H87" i="93"/>
  <c r="H114" i="93"/>
  <c r="H126" i="93"/>
  <c r="H130" i="93"/>
  <c r="H135" i="93"/>
  <c r="H147" i="93"/>
  <c r="H151" i="93"/>
  <c r="H302" i="93"/>
  <c r="H306" i="93"/>
  <c r="H310" i="93"/>
  <c r="H314" i="93"/>
  <c r="H294" i="94"/>
  <c r="H298" i="94"/>
  <c r="H302" i="94"/>
  <c r="H306" i="94"/>
  <c r="H310" i="94"/>
  <c r="H315" i="94"/>
  <c r="H319" i="94"/>
  <c r="H323" i="94"/>
  <c r="H327" i="94"/>
  <c r="H331" i="94"/>
  <c r="H336" i="94"/>
  <c r="H340" i="94"/>
  <c r="H344" i="94"/>
  <c r="H348" i="94"/>
  <c r="H352" i="94"/>
  <c r="H359" i="94"/>
  <c r="H363" i="94"/>
  <c r="H367" i="94"/>
  <c r="H371" i="94"/>
  <c r="H375" i="94"/>
  <c r="H380" i="94"/>
  <c r="H384" i="94"/>
  <c r="H388" i="94"/>
  <c r="H392" i="94"/>
  <c r="H396" i="94"/>
  <c r="H57" i="94"/>
  <c r="H61" i="94"/>
  <c r="H65" i="94"/>
  <c r="H69" i="94"/>
  <c r="H73" i="94"/>
  <c r="H299" i="93"/>
  <c r="H303" i="93"/>
  <c r="H307" i="93"/>
  <c r="H311" i="93"/>
  <c r="H315" i="93"/>
  <c r="H323" i="93"/>
  <c r="H327" i="93"/>
  <c r="H335" i="93"/>
  <c r="H339" i="93"/>
  <c r="H344" i="93"/>
  <c r="H348" i="93"/>
  <c r="H352" i="93"/>
  <c r="H356" i="93"/>
  <c r="H360" i="93"/>
  <c r="H367" i="93"/>
  <c r="H375" i="93"/>
  <c r="H379" i="93"/>
  <c r="H383" i="93"/>
  <c r="H388" i="93"/>
  <c r="H392" i="93"/>
  <c r="H396" i="93"/>
  <c r="H400" i="93"/>
  <c r="H404" i="93"/>
  <c r="H399" i="93"/>
  <c r="H403" i="93"/>
  <c r="H296" i="94"/>
  <c r="H300" i="94"/>
  <c r="H304" i="94"/>
  <c r="H308" i="94"/>
  <c r="H312" i="94"/>
  <c r="H317" i="94"/>
  <c r="H321" i="94"/>
  <c r="H325" i="94"/>
  <c r="H329" i="94"/>
  <c r="H333" i="94"/>
  <c r="H338" i="94"/>
  <c r="H342" i="94"/>
  <c r="H346" i="94"/>
  <c r="H350" i="94"/>
  <c r="H354" i="94"/>
  <c r="H361" i="94"/>
  <c r="H365" i="94"/>
  <c r="H369" i="94"/>
  <c r="H373" i="94"/>
  <c r="H377" i="94"/>
  <c r="H382" i="94"/>
  <c r="H386" i="94"/>
  <c r="H390" i="94"/>
  <c r="H394" i="94"/>
  <c r="H398" i="94"/>
  <c r="H295" i="94"/>
  <c r="H299" i="94"/>
  <c r="H303" i="94"/>
  <c r="H307" i="94"/>
  <c r="H311" i="94"/>
  <c r="H316" i="94"/>
  <c r="H320" i="94"/>
  <c r="H328" i="94"/>
  <c r="H332" i="94"/>
  <c r="H337" i="94"/>
  <c r="H341" i="94"/>
  <c r="H345" i="94"/>
  <c r="H349" i="94"/>
  <c r="H353" i="94"/>
  <c r="H360" i="94"/>
  <c r="H364" i="94"/>
  <c r="H368" i="94"/>
  <c r="H372" i="94"/>
  <c r="H376" i="94"/>
  <c r="H381" i="94"/>
  <c r="H385" i="94"/>
  <c r="H389" i="94"/>
  <c r="H393" i="94"/>
  <c r="H397" i="94"/>
  <c r="H281" i="94"/>
  <c r="H567" i="94" s="1"/>
  <c r="H371" i="93"/>
  <c r="H129" i="94"/>
  <c r="H77" i="94"/>
  <c r="H81" i="94"/>
  <c r="H84" i="94"/>
  <c r="H118" i="94"/>
  <c r="H122" i="94"/>
  <c r="H126" i="94"/>
  <c r="H142" i="94"/>
  <c r="H146" i="94"/>
  <c r="H552" i="93"/>
  <c r="M17" i="76" s="1"/>
  <c r="H300" i="93"/>
  <c r="H304" i="93"/>
  <c r="H308" i="93"/>
  <c r="H312" i="93"/>
  <c r="H316" i="93"/>
  <c r="H320" i="93"/>
  <c r="H324" i="93"/>
  <c r="H328" i="93"/>
  <c r="H332" i="93"/>
  <c r="H336" i="93"/>
  <c r="H341" i="93"/>
  <c r="H345" i="93"/>
  <c r="H349" i="93"/>
  <c r="H353" i="93"/>
  <c r="H357" i="93"/>
  <c r="H364" i="93"/>
  <c r="H368" i="93"/>
  <c r="H372" i="93"/>
  <c r="H376" i="93"/>
  <c r="H380" i="93"/>
  <c r="H385" i="93"/>
  <c r="H389" i="93"/>
  <c r="H393" i="93"/>
  <c r="H397" i="93"/>
  <c r="H401" i="93"/>
  <c r="H287" i="93"/>
  <c r="H301" i="93"/>
  <c r="H305" i="93"/>
  <c r="H309" i="93"/>
  <c r="H313" i="93"/>
  <c r="H317" i="93"/>
  <c r="H321" i="93"/>
  <c r="H325" i="93"/>
  <c r="H329" i="93"/>
  <c r="H333" i="93"/>
  <c r="H337" i="93"/>
  <c r="H342" i="93"/>
  <c r="H346" i="93"/>
  <c r="H350" i="93"/>
  <c r="H354" i="93"/>
  <c r="H358" i="93"/>
  <c r="H365" i="93"/>
  <c r="H369" i="93"/>
  <c r="H373" i="93"/>
  <c r="H377" i="93"/>
  <c r="H381" i="93"/>
  <c r="H386" i="93"/>
  <c r="H390" i="93"/>
  <c r="H394" i="93"/>
  <c r="H398" i="93"/>
  <c r="H402" i="93"/>
  <c r="H91" i="93"/>
  <c r="H95" i="93"/>
  <c r="H99" i="93"/>
  <c r="H103" i="93"/>
  <c r="H107" i="93"/>
  <c r="H92" i="93"/>
  <c r="H96" i="93"/>
  <c r="H100" i="93"/>
  <c r="H104" i="93"/>
  <c r="H108" i="93"/>
  <c r="H50" i="93"/>
  <c r="H54" i="93"/>
  <c r="H58" i="93"/>
  <c r="H62" i="93"/>
  <c r="H66" i="93"/>
  <c r="H71" i="93"/>
  <c r="H75" i="93"/>
  <c r="H79" i="93"/>
  <c r="H86" i="93"/>
  <c r="H90" i="93"/>
  <c r="H94" i="93"/>
  <c r="H98" i="93"/>
  <c r="H102" i="93"/>
  <c r="H106" i="93"/>
  <c r="H113" i="93"/>
  <c r="H117" i="93"/>
  <c r="H121" i="93"/>
  <c r="H125" i="93"/>
  <c r="H129" i="93"/>
  <c r="H134" i="93"/>
  <c r="H138" i="93"/>
  <c r="H142" i="93"/>
  <c r="H146" i="93"/>
  <c r="H150" i="93"/>
  <c r="H155" i="92"/>
  <c r="H51" i="107"/>
  <c r="H55" i="107"/>
  <c r="H59" i="107"/>
  <c r="H63" i="107"/>
  <c r="H67" i="107"/>
  <c r="H72" i="107"/>
  <c r="H76" i="107"/>
  <c r="H80" i="107"/>
  <c r="H84" i="107"/>
  <c r="H87" i="107"/>
  <c r="H115" i="107"/>
  <c r="H119" i="107"/>
  <c r="H123" i="107"/>
  <c r="H127" i="107"/>
  <c r="H131" i="107"/>
  <c r="H136" i="107"/>
  <c r="H140" i="107"/>
  <c r="H144" i="107"/>
  <c r="H148" i="107"/>
  <c r="H152" i="107"/>
  <c r="H49" i="107"/>
  <c r="H53" i="107"/>
  <c r="H57" i="107"/>
  <c r="H61" i="107"/>
  <c r="H65" i="107"/>
  <c r="H70" i="107"/>
  <c r="H74" i="107"/>
  <c r="H78" i="107"/>
  <c r="H82" i="107"/>
  <c r="H86" i="107"/>
  <c r="H117" i="107"/>
  <c r="H121" i="107"/>
  <c r="H125" i="107"/>
  <c r="H129" i="107"/>
  <c r="H138" i="107"/>
  <c r="H142" i="107"/>
  <c r="H146" i="107"/>
  <c r="H150" i="107"/>
  <c r="H86" i="106"/>
  <c r="H114" i="106"/>
  <c r="H118" i="106"/>
  <c r="H122" i="106"/>
  <c r="H126" i="106"/>
  <c r="H130" i="106"/>
  <c r="H135" i="106"/>
  <c r="H139" i="106"/>
  <c r="H143" i="106"/>
  <c r="H147" i="106"/>
  <c r="H151" i="106"/>
  <c r="H53" i="105"/>
  <c r="H57" i="105"/>
  <c r="H61" i="105"/>
  <c r="H65" i="105"/>
  <c r="H74" i="105"/>
  <c r="H78" i="105"/>
  <c r="H82" i="105"/>
  <c r="H86" i="105"/>
  <c r="H121" i="105"/>
  <c r="H125" i="105"/>
  <c r="H129" i="105"/>
  <c r="H142" i="105"/>
  <c r="H146" i="105"/>
  <c r="H150" i="105"/>
  <c r="H56" i="104"/>
  <c r="H60" i="104"/>
  <c r="H64" i="104"/>
  <c r="H77" i="104"/>
  <c r="H81" i="104"/>
  <c r="H85" i="104"/>
  <c r="H88" i="104"/>
  <c r="H120" i="104"/>
  <c r="H124" i="104"/>
  <c r="H128" i="104"/>
  <c r="H132" i="104"/>
  <c r="H141" i="104"/>
  <c r="H145" i="104"/>
  <c r="H149" i="104"/>
  <c r="H153" i="104"/>
  <c r="H52" i="102"/>
  <c r="H56" i="102"/>
  <c r="H60" i="102"/>
  <c r="H64" i="102"/>
  <c r="H73" i="102"/>
  <c r="H77" i="102"/>
  <c r="H81" i="102"/>
  <c r="H85" i="102"/>
  <c r="H88" i="102"/>
  <c r="H116" i="102"/>
  <c r="H120" i="102"/>
  <c r="H124" i="102"/>
  <c r="H128" i="102"/>
  <c r="H132" i="102"/>
  <c r="H137" i="102"/>
  <c r="H141" i="102"/>
  <c r="H145" i="102"/>
  <c r="H149" i="102"/>
  <c r="H153" i="102"/>
  <c r="H58" i="101"/>
  <c r="H79" i="101"/>
  <c r="H70" i="99"/>
  <c r="H49" i="98"/>
  <c r="H53" i="98"/>
  <c r="H57" i="98"/>
  <c r="H61" i="98"/>
  <c r="H65" i="98"/>
  <c r="H70" i="98"/>
  <c r="H74" i="98"/>
  <c r="H78" i="98"/>
  <c r="H82" i="98"/>
  <c r="H86" i="98"/>
  <c r="H117" i="98"/>
  <c r="H121" i="98"/>
  <c r="H125" i="98"/>
  <c r="H129" i="98"/>
  <c r="H138" i="98"/>
  <c r="H142" i="98"/>
  <c r="H146" i="98"/>
  <c r="H150" i="98"/>
  <c r="H71" i="106"/>
  <c r="H75" i="106"/>
  <c r="H79" i="106"/>
  <c r="H92" i="107"/>
  <c r="H96" i="107"/>
  <c r="H104" i="107"/>
  <c r="H108" i="107"/>
  <c r="H91" i="107"/>
  <c r="H95" i="107"/>
  <c r="H99" i="107"/>
  <c r="H48" i="107"/>
  <c r="H52" i="107"/>
  <c r="H56" i="107"/>
  <c r="H60" i="107"/>
  <c r="H64" i="107"/>
  <c r="H69" i="107"/>
  <c r="H73" i="107"/>
  <c r="H77" i="107"/>
  <c r="H81" i="107"/>
  <c r="H85" i="107"/>
  <c r="H36" i="107"/>
  <c r="H50" i="107"/>
  <c r="H54" i="107"/>
  <c r="H58" i="107"/>
  <c r="H62" i="107"/>
  <c r="H66" i="107"/>
  <c r="H71" i="107"/>
  <c r="H75" i="107"/>
  <c r="H79" i="107"/>
  <c r="H83" i="107"/>
  <c r="H103" i="107"/>
  <c r="H107" i="107"/>
  <c r="H114" i="107"/>
  <c r="H118" i="107"/>
  <c r="H122" i="107"/>
  <c r="H126" i="107"/>
  <c r="H130" i="107"/>
  <c r="H135" i="107"/>
  <c r="H139" i="107"/>
  <c r="H143" i="107"/>
  <c r="H147" i="107"/>
  <c r="H151" i="107"/>
  <c r="H88" i="107"/>
  <c r="H93" i="107"/>
  <c r="H97" i="107"/>
  <c r="H101" i="107"/>
  <c r="H105" i="107"/>
  <c r="H109" i="107"/>
  <c r="H116" i="107"/>
  <c r="H120" i="107"/>
  <c r="H124" i="107"/>
  <c r="H128" i="107"/>
  <c r="H132" i="107"/>
  <c r="H137" i="107"/>
  <c r="H141" i="107"/>
  <c r="H145" i="107"/>
  <c r="H149" i="107"/>
  <c r="H153" i="107"/>
  <c r="H36" i="106"/>
  <c r="H52" i="106"/>
  <c r="H56" i="106"/>
  <c r="H60" i="106"/>
  <c r="H64" i="106"/>
  <c r="H73" i="106"/>
  <c r="H77" i="106"/>
  <c r="H81" i="106"/>
  <c r="H51" i="106"/>
  <c r="H55" i="106"/>
  <c r="H59" i="106"/>
  <c r="H63" i="106"/>
  <c r="H67" i="106"/>
  <c r="H72" i="106"/>
  <c r="H76" i="106"/>
  <c r="H80" i="106"/>
  <c r="H90" i="106"/>
  <c r="H94" i="106"/>
  <c r="H98" i="106"/>
  <c r="H102" i="106"/>
  <c r="H106" i="106"/>
  <c r="H113" i="106"/>
  <c r="H117" i="106"/>
  <c r="H121" i="106"/>
  <c r="H125" i="106"/>
  <c r="H129" i="106"/>
  <c r="H134" i="106"/>
  <c r="H138" i="106"/>
  <c r="H142" i="106"/>
  <c r="H146" i="106"/>
  <c r="H150" i="106"/>
  <c r="H93" i="106"/>
  <c r="H97" i="106"/>
  <c r="H101" i="106"/>
  <c r="H105" i="106"/>
  <c r="H109" i="106"/>
  <c r="H49" i="106"/>
  <c r="H53" i="106"/>
  <c r="H57" i="106"/>
  <c r="H61" i="106"/>
  <c r="H65" i="106"/>
  <c r="H70" i="106"/>
  <c r="H74" i="106"/>
  <c r="H78" i="106"/>
  <c r="H82" i="106"/>
  <c r="H87" i="106"/>
  <c r="H92" i="106"/>
  <c r="H96" i="106"/>
  <c r="H100" i="106"/>
  <c r="H104" i="106"/>
  <c r="H108" i="106"/>
  <c r="H115" i="106"/>
  <c r="H119" i="106"/>
  <c r="H123" i="106"/>
  <c r="H127" i="106"/>
  <c r="H131" i="106"/>
  <c r="H136" i="106"/>
  <c r="H140" i="106"/>
  <c r="H144" i="106"/>
  <c r="H148" i="106"/>
  <c r="H152" i="106"/>
  <c r="H91" i="106"/>
  <c r="H95" i="106"/>
  <c r="H99" i="106"/>
  <c r="H103" i="106"/>
  <c r="H107" i="106"/>
  <c r="H36" i="105"/>
  <c r="H543" i="105" s="1"/>
  <c r="H51" i="105"/>
  <c r="H55" i="105"/>
  <c r="H59" i="105"/>
  <c r="H63" i="105"/>
  <c r="H67" i="105"/>
  <c r="H72" i="105"/>
  <c r="H76" i="105"/>
  <c r="H80" i="105"/>
  <c r="H84" i="105"/>
  <c r="H87" i="105"/>
  <c r="H104" i="105"/>
  <c r="H108" i="105"/>
  <c r="H115" i="105"/>
  <c r="H119" i="105"/>
  <c r="H123" i="105"/>
  <c r="H127" i="105"/>
  <c r="H131" i="105"/>
  <c r="H136" i="105"/>
  <c r="H140" i="105"/>
  <c r="H144" i="105"/>
  <c r="H148" i="105"/>
  <c r="H152" i="105"/>
  <c r="H48" i="105"/>
  <c r="H52" i="105"/>
  <c r="H56" i="105"/>
  <c r="H60" i="105"/>
  <c r="H64" i="105"/>
  <c r="H69" i="105"/>
  <c r="H73" i="105"/>
  <c r="H77" i="105"/>
  <c r="H81" i="105"/>
  <c r="H85" i="105"/>
  <c r="H88" i="105"/>
  <c r="H93" i="105"/>
  <c r="H97" i="105"/>
  <c r="H101" i="105"/>
  <c r="H105" i="105"/>
  <c r="H109" i="105"/>
  <c r="H116" i="105"/>
  <c r="H120" i="105"/>
  <c r="H124" i="105"/>
  <c r="H128" i="105"/>
  <c r="H132" i="105"/>
  <c r="H137" i="105"/>
  <c r="H50" i="105"/>
  <c r="H54" i="105"/>
  <c r="H58" i="105"/>
  <c r="H62" i="105"/>
  <c r="H66" i="105"/>
  <c r="H71" i="105"/>
  <c r="H75" i="105"/>
  <c r="H79" i="105"/>
  <c r="H83" i="105"/>
  <c r="H91" i="105"/>
  <c r="H95" i="105"/>
  <c r="H99" i="105"/>
  <c r="H103" i="105"/>
  <c r="H107" i="105"/>
  <c r="H114" i="105"/>
  <c r="H118" i="105"/>
  <c r="H122" i="105"/>
  <c r="H126" i="105"/>
  <c r="H130" i="105"/>
  <c r="H135" i="105"/>
  <c r="H139" i="105"/>
  <c r="H143" i="105"/>
  <c r="H147" i="105"/>
  <c r="H151" i="105"/>
  <c r="H59" i="104"/>
  <c r="H63" i="104"/>
  <c r="H67" i="104"/>
  <c r="H72" i="104"/>
  <c r="H71" i="104"/>
  <c r="H91" i="104"/>
  <c r="H95" i="104"/>
  <c r="H99" i="104"/>
  <c r="H103" i="104"/>
  <c r="H107" i="104"/>
  <c r="H49" i="104"/>
  <c r="H53" i="104"/>
  <c r="H57" i="104"/>
  <c r="H61" i="104"/>
  <c r="H65" i="104"/>
  <c r="H70" i="104"/>
  <c r="H74" i="104"/>
  <c r="H78" i="104"/>
  <c r="H82" i="104"/>
  <c r="H86" i="104"/>
  <c r="H90" i="104"/>
  <c r="H94" i="104"/>
  <c r="H98" i="104"/>
  <c r="H102" i="104"/>
  <c r="H106" i="104"/>
  <c r="H113" i="104"/>
  <c r="H117" i="104"/>
  <c r="H121" i="104"/>
  <c r="H125" i="104"/>
  <c r="H129" i="104"/>
  <c r="H134" i="104"/>
  <c r="H138" i="104"/>
  <c r="H142" i="104"/>
  <c r="H146" i="104"/>
  <c r="H150" i="104"/>
  <c r="H93" i="104"/>
  <c r="H97" i="104"/>
  <c r="H101" i="104"/>
  <c r="H105" i="104"/>
  <c r="H109" i="104"/>
  <c r="H36" i="104"/>
  <c r="H543" i="104" s="1"/>
  <c r="H51" i="104"/>
  <c r="H55" i="104"/>
  <c r="H76" i="104"/>
  <c r="H80" i="104"/>
  <c r="H84" i="104"/>
  <c r="H87" i="104"/>
  <c r="H92" i="104"/>
  <c r="H96" i="104"/>
  <c r="H100" i="104"/>
  <c r="H104" i="104"/>
  <c r="H108" i="104"/>
  <c r="H115" i="104"/>
  <c r="H119" i="104"/>
  <c r="H123" i="104"/>
  <c r="H127" i="104"/>
  <c r="H131" i="104"/>
  <c r="H136" i="104"/>
  <c r="H140" i="104"/>
  <c r="H144" i="104"/>
  <c r="H148" i="104"/>
  <c r="H152" i="104"/>
  <c r="H36" i="103"/>
  <c r="H543" i="103" s="1"/>
  <c r="H50" i="103"/>
  <c r="H54" i="103"/>
  <c r="H62" i="103"/>
  <c r="H66" i="103"/>
  <c r="H71" i="103"/>
  <c r="H75" i="103"/>
  <c r="H83" i="103"/>
  <c r="H114" i="103"/>
  <c r="H118" i="103"/>
  <c r="H122" i="103"/>
  <c r="H126" i="103"/>
  <c r="H130" i="103"/>
  <c r="H135" i="103"/>
  <c r="H139" i="103"/>
  <c r="H143" i="103"/>
  <c r="H147" i="103"/>
  <c r="H151" i="103"/>
  <c r="H51" i="103"/>
  <c r="H55" i="103"/>
  <c r="H59" i="103"/>
  <c r="H63" i="103"/>
  <c r="H67" i="103"/>
  <c r="H72" i="103"/>
  <c r="H76" i="103"/>
  <c r="H80" i="103"/>
  <c r="H84" i="103"/>
  <c r="H87" i="103"/>
  <c r="H92" i="103"/>
  <c r="H96" i="103"/>
  <c r="H104" i="103"/>
  <c r="H108" i="103"/>
  <c r="H115" i="103"/>
  <c r="H119" i="103"/>
  <c r="H123" i="103"/>
  <c r="H127" i="103"/>
  <c r="H131" i="103"/>
  <c r="H136" i="103"/>
  <c r="H140" i="103"/>
  <c r="H144" i="103"/>
  <c r="H148" i="103"/>
  <c r="H152" i="103"/>
  <c r="H49" i="103"/>
  <c r="H53" i="103"/>
  <c r="H57" i="103"/>
  <c r="H61" i="103"/>
  <c r="H65" i="103"/>
  <c r="H70" i="103"/>
  <c r="H74" i="103"/>
  <c r="H78" i="103"/>
  <c r="H82" i="103"/>
  <c r="H86" i="103"/>
  <c r="H90" i="103"/>
  <c r="H94" i="103"/>
  <c r="H98" i="103"/>
  <c r="H102" i="103"/>
  <c r="H106" i="103"/>
  <c r="H113" i="103"/>
  <c r="H117" i="103"/>
  <c r="H121" i="103"/>
  <c r="H125" i="103"/>
  <c r="H129" i="103"/>
  <c r="H134" i="103"/>
  <c r="H138" i="103"/>
  <c r="H142" i="103"/>
  <c r="H146" i="103"/>
  <c r="H150" i="103"/>
  <c r="H93" i="103"/>
  <c r="H97" i="103"/>
  <c r="H101" i="103"/>
  <c r="H105" i="103"/>
  <c r="H109" i="103"/>
  <c r="H51" i="102"/>
  <c r="H55" i="102"/>
  <c r="H59" i="102"/>
  <c r="H63" i="102"/>
  <c r="H67" i="102"/>
  <c r="H72" i="102"/>
  <c r="H76" i="102"/>
  <c r="H80" i="102"/>
  <c r="H84" i="102"/>
  <c r="H87" i="102"/>
  <c r="H115" i="102"/>
  <c r="H119" i="102"/>
  <c r="H123" i="102"/>
  <c r="H127" i="102"/>
  <c r="H131" i="102"/>
  <c r="H136" i="102"/>
  <c r="H140" i="102"/>
  <c r="H144" i="102"/>
  <c r="H148" i="102"/>
  <c r="H152" i="102"/>
  <c r="H101" i="102"/>
  <c r="H36" i="102"/>
  <c r="H543" i="102" s="1"/>
  <c r="H92" i="102"/>
  <c r="H96" i="102"/>
  <c r="H104" i="102"/>
  <c r="H108" i="102"/>
  <c r="H93" i="102"/>
  <c r="H105" i="102"/>
  <c r="H50" i="102"/>
  <c r="H54" i="102"/>
  <c r="H58" i="102"/>
  <c r="H62" i="102"/>
  <c r="H66" i="102"/>
  <c r="H71" i="102"/>
  <c r="H75" i="102"/>
  <c r="H79" i="102"/>
  <c r="H83" i="102"/>
  <c r="H91" i="102"/>
  <c r="H95" i="102"/>
  <c r="H99" i="102"/>
  <c r="H103" i="102"/>
  <c r="H107" i="102"/>
  <c r="H114" i="102"/>
  <c r="H118" i="102"/>
  <c r="H122" i="102"/>
  <c r="H126" i="102"/>
  <c r="H130" i="102"/>
  <c r="H135" i="102"/>
  <c r="H139" i="102"/>
  <c r="H143" i="102"/>
  <c r="H147" i="102"/>
  <c r="H151" i="102"/>
  <c r="H97" i="102"/>
  <c r="H109" i="102"/>
  <c r="H49" i="102"/>
  <c r="H53" i="102"/>
  <c r="H57" i="102"/>
  <c r="H61" i="102"/>
  <c r="H65" i="102"/>
  <c r="H70" i="102"/>
  <c r="H74" i="102"/>
  <c r="H78" i="102"/>
  <c r="H82" i="102"/>
  <c r="H86" i="102"/>
  <c r="H90" i="102"/>
  <c r="H94" i="102"/>
  <c r="H98" i="102"/>
  <c r="H102" i="102"/>
  <c r="H106" i="102"/>
  <c r="H113" i="102"/>
  <c r="H117" i="102"/>
  <c r="H121" i="102"/>
  <c r="H125" i="102"/>
  <c r="H129" i="102"/>
  <c r="H134" i="102"/>
  <c r="H138" i="102"/>
  <c r="H142" i="102"/>
  <c r="H146" i="102"/>
  <c r="H150" i="102"/>
  <c r="H36" i="101"/>
  <c r="H543" i="101" s="1"/>
  <c r="H92" i="101"/>
  <c r="H96" i="101"/>
  <c r="H104" i="101"/>
  <c r="H108" i="101"/>
  <c r="H115" i="101"/>
  <c r="H119" i="101"/>
  <c r="H123" i="101"/>
  <c r="H127" i="101"/>
  <c r="H131" i="101"/>
  <c r="H50" i="101"/>
  <c r="H54" i="101"/>
  <c r="H62" i="101"/>
  <c r="H66" i="101"/>
  <c r="H71" i="101"/>
  <c r="H75" i="101"/>
  <c r="H83" i="101"/>
  <c r="H91" i="101"/>
  <c r="H95" i="101"/>
  <c r="H99" i="101"/>
  <c r="H103" i="101"/>
  <c r="H107" i="101"/>
  <c r="H114" i="101"/>
  <c r="H118" i="101"/>
  <c r="H122" i="101"/>
  <c r="H126" i="101"/>
  <c r="H130" i="101"/>
  <c r="H135" i="101"/>
  <c r="H139" i="101"/>
  <c r="H143" i="101"/>
  <c r="H147" i="101"/>
  <c r="H151" i="101"/>
  <c r="H106" i="101"/>
  <c r="H48" i="101"/>
  <c r="H52" i="101"/>
  <c r="H56" i="101"/>
  <c r="H60" i="101"/>
  <c r="H64" i="101"/>
  <c r="H69" i="101"/>
  <c r="H73" i="101"/>
  <c r="H77" i="101"/>
  <c r="H81" i="101"/>
  <c r="H85" i="101"/>
  <c r="H88" i="101"/>
  <c r="H93" i="101"/>
  <c r="H97" i="101"/>
  <c r="H101" i="101"/>
  <c r="H105" i="101"/>
  <c r="H109" i="101"/>
  <c r="H116" i="101"/>
  <c r="H120" i="101"/>
  <c r="H124" i="101"/>
  <c r="H128" i="101"/>
  <c r="H132" i="101"/>
  <c r="H137" i="101"/>
  <c r="H141" i="101"/>
  <c r="H145" i="101"/>
  <c r="H149" i="101"/>
  <c r="H153" i="101"/>
  <c r="H36" i="100"/>
  <c r="H543" i="100" s="1"/>
  <c r="H51" i="100"/>
  <c r="H55" i="100"/>
  <c r="H59" i="100"/>
  <c r="H63" i="100"/>
  <c r="H67" i="100"/>
  <c r="H72" i="100"/>
  <c r="H76" i="100"/>
  <c r="H80" i="100"/>
  <c r="H84" i="100"/>
  <c r="H87" i="100"/>
  <c r="H92" i="100"/>
  <c r="H96" i="100"/>
  <c r="H104" i="100"/>
  <c r="H108" i="100"/>
  <c r="H115" i="100"/>
  <c r="H119" i="100"/>
  <c r="H123" i="100"/>
  <c r="H127" i="100"/>
  <c r="H131" i="100"/>
  <c r="H136" i="100"/>
  <c r="H140" i="100"/>
  <c r="H144" i="100"/>
  <c r="H148" i="100"/>
  <c r="H152" i="100"/>
  <c r="H97" i="100"/>
  <c r="H109" i="100"/>
  <c r="H50" i="100"/>
  <c r="H54" i="100"/>
  <c r="H58" i="100"/>
  <c r="H62" i="100"/>
  <c r="H66" i="100"/>
  <c r="H71" i="100"/>
  <c r="H75" i="100"/>
  <c r="H79" i="100"/>
  <c r="H83" i="100"/>
  <c r="H91" i="100"/>
  <c r="H95" i="100"/>
  <c r="H99" i="100"/>
  <c r="H103" i="100"/>
  <c r="H107" i="100"/>
  <c r="H114" i="100"/>
  <c r="H118" i="100"/>
  <c r="H122" i="100"/>
  <c r="H126" i="100"/>
  <c r="H130" i="100"/>
  <c r="H135" i="100"/>
  <c r="H139" i="100"/>
  <c r="H143" i="100"/>
  <c r="H147" i="100"/>
  <c r="H151" i="100"/>
  <c r="H93" i="100"/>
  <c r="H101" i="100"/>
  <c r="H105" i="100"/>
  <c r="H49" i="100"/>
  <c r="H53" i="100"/>
  <c r="H57" i="100"/>
  <c r="H61" i="100"/>
  <c r="H65" i="100"/>
  <c r="H70" i="100"/>
  <c r="H74" i="100"/>
  <c r="H78" i="100"/>
  <c r="H82" i="100"/>
  <c r="H86" i="100"/>
  <c r="H90" i="100"/>
  <c r="H94" i="100"/>
  <c r="H98" i="100"/>
  <c r="H102" i="100"/>
  <c r="H106" i="100"/>
  <c r="H113" i="100"/>
  <c r="H117" i="100"/>
  <c r="H121" i="100"/>
  <c r="H125" i="100"/>
  <c r="H129" i="100"/>
  <c r="H134" i="100"/>
  <c r="H138" i="100"/>
  <c r="H142" i="100"/>
  <c r="H146" i="100"/>
  <c r="H150" i="100"/>
  <c r="H92" i="99"/>
  <c r="H96" i="99"/>
  <c r="H104" i="99"/>
  <c r="H108" i="99"/>
  <c r="H91" i="99"/>
  <c r="H95" i="99"/>
  <c r="H99" i="99"/>
  <c r="H103" i="99"/>
  <c r="H107" i="99"/>
  <c r="H49" i="99"/>
  <c r="H53" i="99"/>
  <c r="H57" i="99"/>
  <c r="H61" i="99"/>
  <c r="H65" i="99"/>
  <c r="H74" i="99"/>
  <c r="H78" i="99"/>
  <c r="H82" i="99"/>
  <c r="H86" i="99"/>
  <c r="H90" i="99"/>
  <c r="H94" i="99"/>
  <c r="H98" i="99"/>
  <c r="H102" i="99"/>
  <c r="H106" i="99"/>
  <c r="H113" i="99"/>
  <c r="H117" i="99"/>
  <c r="H121" i="99"/>
  <c r="H125" i="99"/>
  <c r="H129" i="99"/>
  <c r="H134" i="99"/>
  <c r="H138" i="99"/>
  <c r="H142" i="99"/>
  <c r="H146" i="99"/>
  <c r="H150" i="99"/>
  <c r="H48" i="99"/>
  <c r="H52" i="99"/>
  <c r="H56" i="99"/>
  <c r="H60" i="99"/>
  <c r="H64" i="99"/>
  <c r="H69" i="99"/>
  <c r="H73" i="99"/>
  <c r="H77" i="99"/>
  <c r="H81" i="99"/>
  <c r="H85" i="99"/>
  <c r="H88" i="99"/>
  <c r="H93" i="99"/>
  <c r="H97" i="99"/>
  <c r="H51" i="99"/>
  <c r="H55" i="99"/>
  <c r="H59" i="99"/>
  <c r="H63" i="99"/>
  <c r="H67" i="99"/>
  <c r="H72" i="99"/>
  <c r="H76" i="99"/>
  <c r="H80" i="99"/>
  <c r="H84" i="99"/>
  <c r="H87" i="99"/>
  <c r="H115" i="99"/>
  <c r="H119" i="99"/>
  <c r="H123" i="99"/>
  <c r="H127" i="99"/>
  <c r="H131" i="99"/>
  <c r="H36" i="99"/>
  <c r="H543" i="99" s="1"/>
  <c r="H50" i="99"/>
  <c r="H54" i="99"/>
  <c r="H58" i="99"/>
  <c r="H62" i="99"/>
  <c r="H66" i="99"/>
  <c r="H71" i="99"/>
  <c r="H75" i="99"/>
  <c r="H79" i="99"/>
  <c r="H83" i="99"/>
  <c r="H114" i="99"/>
  <c r="H118" i="99"/>
  <c r="H122" i="99"/>
  <c r="H126" i="99"/>
  <c r="H130" i="99"/>
  <c r="H101" i="99"/>
  <c r="H105" i="99"/>
  <c r="H109" i="99"/>
  <c r="H116" i="99"/>
  <c r="H120" i="99"/>
  <c r="H124" i="99"/>
  <c r="H128" i="99"/>
  <c r="H132" i="99"/>
  <c r="H137" i="99"/>
  <c r="H141" i="99"/>
  <c r="H145" i="99"/>
  <c r="H149" i="99"/>
  <c r="H153" i="99"/>
  <c r="H135" i="99"/>
  <c r="H139" i="99"/>
  <c r="H143" i="99"/>
  <c r="H147" i="99"/>
  <c r="H151" i="99"/>
  <c r="H92" i="98"/>
  <c r="H96" i="98"/>
  <c r="H104" i="98"/>
  <c r="H108" i="98"/>
  <c r="H91" i="98"/>
  <c r="H95" i="98"/>
  <c r="H99" i="98"/>
  <c r="H103" i="98"/>
  <c r="H107" i="98"/>
  <c r="H114" i="98"/>
  <c r="H118" i="98"/>
  <c r="H122" i="98"/>
  <c r="H126" i="98"/>
  <c r="H130" i="98"/>
  <c r="H135" i="98"/>
  <c r="H139" i="98"/>
  <c r="H143" i="98"/>
  <c r="H147" i="98"/>
  <c r="H151" i="98"/>
  <c r="H48" i="98"/>
  <c r="H52" i="98"/>
  <c r="H56" i="98"/>
  <c r="H60" i="98"/>
  <c r="H64" i="98"/>
  <c r="H69" i="98"/>
  <c r="H73" i="98"/>
  <c r="H77" i="98"/>
  <c r="H81" i="98"/>
  <c r="H85" i="98"/>
  <c r="H88" i="98"/>
  <c r="H93" i="98"/>
  <c r="H97" i="98"/>
  <c r="H101" i="98"/>
  <c r="H36" i="98"/>
  <c r="H543" i="98" s="1"/>
  <c r="H51" i="98"/>
  <c r="H55" i="98"/>
  <c r="H59" i="98"/>
  <c r="H63" i="98"/>
  <c r="H67" i="98"/>
  <c r="H72" i="98"/>
  <c r="H76" i="98"/>
  <c r="H80" i="98"/>
  <c r="H84" i="98"/>
  <c r="H87" i="98"/>
  <c r="H115" i="98"/>
  <c r="H119" i="98"/>
  <c r="H123" i="98"/>
  <c r="H127" i="98"/>
  <c r="H131" i="98"/>
  <c r="H136" i="98"/>
  <c r="H140" i="98"/>
  <c r="H144" i="98"/>
  <c r="H148" i="98"/>
  <c r="H152" i="98"/>
  <c r="H50" i="98"/>
  <c r="H54" i="98"/>
  <c r="H58" i="98"/>
  <c r="H62" i="98"/>
  <c r="H66" i="98"/>
  <c r="H71" i="98"/>
  <c r="H75" i="98"/>
  <c r="H79" i="98"/>
  <c r="H83" i="98"/>
  <c r="H106" i="98"/>
  <c r="H105" i="98"/>
  <c r="H109" i="98"/>
  <c r="H116" i="98"/>
  <c r="H120" i="98"/>
  <c r="H124" i="98"/>
  <c r="H128" i="98"/>
  <c r="H132" i="98"/>
  <c r="H137" i="98"/>
  <c r="H141" i="98"/>
  <c r="H145" i="98"/>
  <c r="H149" i="98"/>
  <c r="H153" i="98"/>
  <c r="H49" i="93"/>
  <c r="H53" i="93"/>
  <c r="H57" i="93"/>
  <c r="H61" i="93"/>
  <c r="H65" i="93"/>
  <c r="H70" i="93"/>
  <c r="H74" i="93"/>
  <c r="H78" i="93"/>
  <c r="H81" i="93"/>
  <c r="H83" i="93"/>
  <c r="H88" i="93"/>
  <c r="H93" i="93"/>
  <c r="H97" i="93"/>
  <c r="H101" i="93"/>
  <c r="H105" i="93"/>
  <c r="H109" i="93"/>
  <c r="H116" i="93"/>
  <c r="H120" i="93"/>
  <c r="H124" i="93"/>
  <c r="H128" i="93"/>
  <c r="H132" i="93"/>
  <c r="H137" i="93"/>
  <c r="H141" i="93"/>
  <c r="H145" i="93"/>
  <c r="H149" i="93"/>
  <c r="H153" i="93"/>
  <c r="H48" i="93"/>
  <c r="H52" i="93"/>
  <c r="H56" i="93"/>
  <c r="H60" i="93"/>
  <c r="H69" i="93"/>
  <c r="H73" i="93"/>
  <c r="H77" i="93"/>
  <c r="H115" i="93"/>
  <c r="H123" i="93"/>
  <c r="H136" i="93"/>
  <c r="H144" i="93"/>
  <c r="H59" i="94"/>
  <c r="H63" i="94"/>
  <c r="H67" i="94"/>
  <c r="H71" i="94"/>
  <c r="H75" i="94"/>
  <c r="H79" i="94"/>
  <c r="H83" i="94"/>
  <c r="H120" i="94"/>
  <c r="H124" i="94"/>
  <c r="H140" i="94"/>
  <c r="H144" i="94"/>
  <c r="H143" i="94"/>
  <c r="H147" i="94"/>
  <c r="H91" i="97"/>
  <c r="H95" i="97"/>
  <c r="H99" i="97"/>
  <c r="H103" i="97"/>
  <c r="H48" i="96"/>
  <c r="H69" i="96"/>
  <c r="H116" i="96"/>
  <c r="H120" i="96"/>
  <c r="H124" i="96"/>
  <c r="H128" i="96"/>
  <c r="H132" i="96"/>
  <c r="H137" i="96"/>
  <c r="H141" i="96"/>
  <c r="H145" i="96"/>
  <c r="H149" i="96"/>
  <c r="H93" i="96"/>
  <c r="H153" i="96"/>
  <c r="H108" i="95"/>
  <c r="H91" i="95"/>
  <c r="H95" i="95"/>
  <c r="H99" i="95"/>
  <c r="H103" i="95"/>
  <c r="H107" i="95"/>
  <c r="H90" i="95"/>
  <c r="H94" i="95"/>
  <c r="H98" i="95"/>
  <c r="H102" i="95"/>
  <c r="H106" i="95"/>
  <c r="H113" i="95"/>
  <c r="H134" i="95"/>
  <c r="H48" i="95"/>
  <c r="H52" i="95"/>
  <c r="H56" i="95"/>
  <c r="H60" i="95"/>
  <c r="H64" i="95"/>
  <c r="H69" i="95"/>
  <c r="H73" i="95"/>
  <c r="H77" i="95"/>
  <c r="H81" i="95"/>
  <c r="H85" i="95"/>
  <c r="H88" i="95"/>
  <c r="H93" i="95"/>
  <c r="H97" i="95"/>
  <c r="H101" i="95"/>
  <c r="H105" i="95"/>
  <c r="H109" i="95"/>
  <c r="H116" i="95"/>
  <c r="H120" i="95"/>
  <c r="H124" i="95"/>
  <c r="H128" i="95"/>
  <c r="H132" i="95"/>
  <c r="H137" i="95"/>
  <c r="H141" i="95"/>
  <c r="H145" i="95"/>
  <c r="H149" i="95"/>
  <c r="H153" i="95"/>
  <c r="H109" i="96"/>
  <c r="H101" i="96"/>
  <c r="H97" i="96"/>
  <c r="H105" i="96"/>
  <c r="H92" i="96"/>
  <c r="H96" i="96"/>
  <c r="H104" i="96"/>
  <c r="H108" i="96"/>
  <c r="H91" i="96"/>
  <c r="H95" i="96"/>
  <c r="H99" i="96"/>
  <c r="H103" i="96"/>
  <c r="H107" i="96"/>
  <c r="H49" i="96"/>
  <c r="H53" i="96"/>
  <c r="H90" i="96"/>
  <c r="H94" i="96"/>
  <c r="H98" i="96"/>
  <c r="H102" i="96"/>
  <c r="H106" i="96"/>
  <c r="H113" i="96"/>
  <c r="H134" i="96"/>
  <c r="H90" i="97"/>
  <c r="H94" i="97"/>
  <c r="H98" i="97"/>
  <c r="H102" i="97"/>
  <c r="H106" i="97"/>
  <c r="H113" i="97"/>
  <c r="H134" i="97"/>
  <c r="H93" i="97"/>
  <c r="H97" i="97"/>
  <c r="H101" i="97"/>
  <c r="H105" i="97"/>
  <c r="H109" i="97"/>
  <c r="H92" i="97"/>
  <c r="H96" i="97"/>
  <c r="H104" i="97"/>
  <c r="H108" i="97"/>
  <c r="H107" i="97"/>
  <c r="H36" i="97"/>
  <c r="H543" i="97" s="1"/>
  <c r="H49" i="97"/>
  <c r="H53" i="97"/>
  <c r="H57" i="97"/>
  <c r="H61" i="97"/>
  <c r="H65" i="97"/>
  <c r="H70" i="97"/>
  <c r="H74" i="97"/>
  <c r="H78" i="97"/>
  <c r="H80" i="97"/>
  <c r="H84" i="97"/>
  <c r="H87" i="97"/>
  <c r="H115" i="97"/>
  <c r="H119" i="97"/>
  <c r="H123" i="97"/>
  <c r="H127" i="97"/>
  <c r="H131" i="97"/>
  <c r="H136" i="97"/>
  <c r="H140" i="97"/>
  <c r="H144" i="97"/>
  <c r="H51" i="97"/>
  <c r="H55" i="97"/>
  <c r="H59" i="97"/>
  <c r="H63" i="97"/>
  <c r="H67" i="97"/>
  <c r="H72" i="97"/>
  <c r="H76" i="97"/>
  <c r="H79" i="97"/>
  <c r="H82" i="97"/>
  <c r="H86" i="97"/>
  <c r="H117" i="97"/>
  <c r="H121" i="97"/>
  <c r="H125" i="97"/>
  <c r="H129" i="97"/>
  <c r="H138" i="97"/>
  <c r="H142" i="97"/>
  <c r="H146" i="97"/>
  <c r="H150" i="97"/>
  <c r="H36" i="96"/>
  <c r="H543" i="96" s="1"/>
  <c r="H57" i="96"/>
  <c r="H61" i="96"/>
  <c r="H65" i="96"/>
  <c r="H70" i="96"/>
  <c r="H74" i="96"/>
  <c r="H78" i="96"/>
  <c r="H82" i="96"/>
  <c r="H86" i="96"/>
  <c r="H117" i="96"/>
  <c r="H121" i="96"/>
  <c r="H125" i="96"/>
  <c r="H129" i="96"/>
  <c r="H138" i="96"/>
  <c r="H142" i="96"/>
  <c r="H146" i="96"/>
  <c r="H150" i="96"/>
  <c r="H52" i="96"/>
  <c r="H56" i="96"/>
  <c r="H60" i="96"/>
  <c r="H64" i="96"/>
  <c r="H73" i="96"/>
  <c r="H77" i="96"/>
  <c r="H81" i="96"/>
  <c r="H85" i="96"/>
  <c r="H88" i="96"/>
  <c r="H51" i="96"/>
  <c r="H55" i="96"/>
  <c r="H59" i="96"/>
  <c r="H63" i="96"/>
  <c r="H67" i="96"/>
  <c r="H72" i="96"/>
  <c r="H76" i="96"/>
  <c r="H80" i="96"/>
  <c r="H84" i="96"/>
  <c r="H87" i="96"/>
  <c r="H115" i="96"/>
  <c r="H119" i="96"/>
  <c r="H123" i="96"/>
  <c r="H127" i="96"/>
  <c r="H131" i="96"/>
  <c r="H136" i="96"/>
  <c r="H140" i="96"/>
  <c r="H144" i="96"/>
  <c r="H148" i="96"/>
  <c r="H152" i="96"/>
  <c r="H36" i="95"/>
  <c r="H543" i="95" s="1"/>
  <c r="H49" i="95"/>
  <c r="H53" i="95"/>
  <c r="H57" i="95"/>
  <c r="H61" i="95"/>
  <c r="H65" i="95"/>
  <c r="H70" i="95"/>
  <c r="H74" i="95"/>
  <c r="H78" i="95"/>
  <c r="H82" i="95"/>
  <c r="H86" i="95"/>
  <c r="H117" i="95"/>
  <c r="H121" i="95"/>
  <c r="H125" i="95"/>
  <c r="H129" i="95"/>
  <c r="H138" i="95"/>
  <c r="H142" i="95"/>
  <c r="H146" i="95"/>
  <c r="H150" i="95"/>
  <c r="H51" i="95"/>
  <c r="H55" i="95"/>
  <c r="H59" i="95"/>
  <c r="H63" i="95"/>
  <c r="H67" i="95"/>
  <c r="H72" i="95"/>
  <c r="H76" i="95"/>
  <c r="H80" i="95"/>
  <c r="H84" i="95"/>
  <c r="H87" i="95"/>
  <c r="H115" i="95"/>
  <c r="H119" i="95"/>
  <c r="H123" i="95"/>
  <c r="H127" i="95"/>
  <c r="H131" i="95"/>
  <c r="H136" i="95"/>
  <c r="H140" i="95"/>
  <c r="H144" i="95"/>
  <c r="H148" i="95"/>
  <c r="H152" i="95"/>
  <c r="H36" i="94"/>
  <c r="H537" i="94" s="1"/>
  <c r="H58" i="94"/>
  <c r="H62" i="94"/>
  <c r="H70" i="94"/>
  <c r="H74" i="94"/>
  <c r="H78" i="94"/>
  <c r="H82" i="94"/>
  <c r="H85" i="94"/>
  <c r="H119" i="94"/>
  <c r="H123" i="94"/>
  <c r="H127" i="94"/>
  <c r="H139" i="94"/>
  <c r="H60" i="94"/>
  <c r="H64" i="94"/>
  <c r="H68" i="94"/>
  <c r="H72" i="94"/>
  <c r="H76" i="94"/>
  <c r="H80" i="94"/>
  <c r="H121" i="94"/>
  <c r="H125" i="94"/>
  <c r="H141" i="94"/>
  <c r="H145" i="94"/>
  <c r="H64" i="93"/>
  <c r="H85" i="93"/>
  <c r="H127" i="93"/>
  <c r="H131" i="93"/>
  <c r="H148" i="93"/>
  <c r="H152" i="93"/>
  <c r="H36" i="93"/>
  <c r="H533" i="93" s="1"/>
  <c r="H119" i="93"/>
  <c r="H140" i="93"/>
  <c r="H51" i="93"/>
  <c r="H55" i="93"/>
  <c r="H72" i="93"/>
  <c r="H76" i="93"/>
  <c r="H118" i="93"/>
  <c r="H122" i="93"/>
  <c r="H139" i="93"/>
  <c r="H143" i="93"/>
  <c r="G318" i="93"/>
  <c r="H318" i="93" s="1"/>
  <c r="H46" i="94" l="1"/>
  <c r="H86" i="94"/>
  <c r="H108" i="94"/>
  <c r="H429" i="95"/>
  <c r="H405" i="95" s="1"/>
  <c r="H589" i="95"/>
  <c r="H587" i="95" s="1"/>
  <c r="H581" i="95" s="1"/>
  <c r="P20" i="76" s="1"/>
  <c r="H298" i="107"/>
  <c r="H363" i="107"/>
  <c r="H579" i="107" s="1"/>
  <c r="H384" i="104"/>
  <c r="H580" i="104" s="1"/>
  <c r="H363" i="102"/>
  <c r="H579" i="102" s="1"/>
  <c r="H384" i="101"/>
  <c r="H580" i="101" s="1"/>
  <c r="H319" i="101"/>
  <c r="H575" i="101" s="1"/>
  <c r="H363" i="100"/>
  <c r="H579" i="100" s="1"/>
  <c r="H319" i="100"/>
  <c r="H575" i="100" s="1"/>
  <c r="H340" i="100"/>
  <c r="H576" i="100" s="1"/>
  <c r="H384" i="98"/>
  <c r="H580" i="98" s="1"/>
  <c r="H340" i="98"/>
  <c r="H576" i="98" s="1"/>
  <c r="H298" i="98"/>
  <c r="H384" i="95"/>
  <c r="H580" i="95" s="1"/>
  <c r="H298" i="95"/>
  <c r="H574" i="95" s="1"/>
  <c r="H340" i="103"/>
  <c r="H576" i="103" s="1"/>
  <c r="H384" i="103"/>
  <c r="H580" i="103" s="1"/>
  <c r="H319" i="107"/>
  <c r="H575" i="107" s="1"/>
  <c r="H384" i="107"/>
  <c r="H580" i="107" s="1"/>
  <c r="H340" i="107"/>
  <c r="H576" i="107" s="1"/>
  <c r="H384" i="99"/>
  <c r="H580" i="99" s="1"/>
  <c r="H298" i="99"/>
  <c r="H574" i="99" s="1"/>
  <c r="H384" i="100"/>
  <c r="H580" i="100" s="1"/>
  <c r="H298" i="100"/>
  <c r="H319" i="102"/>
  <c r="H575" i="102" s="1"/>
  <c r="H298" i="103"/>
  <c r="H319" i="104"/>
  <c r="H575" i="104" s="1"/>
  <c r="H543" i="107"/>
  <c r="AX6" i="108" s="1"/>
  <c r="H340" i="106"/>
  <c r="H577" i="106" s="1"/>
  <c r="AP6" i="108"/>
  <c r="AN6" i="108"/>
  <c r="AL6" i="108"/>
  <c r="AJ6" i="108"/>
  <c r="AH6" i="108"/>
  <c r="AF6" i="108"/>
  <c r="X6" i="108"/>
  <c r="H264" i="107"/>
  <c r="H574" i="107"/>
  <c r="AT6" i="108"/>
  <c r="H384" i="106"/>
  <c r="H581" i="106" s="1"/>
  <c r="H319" i="106"/>
  <c r="H576" i="106" s="1"/>
  <c r="H363" i="106"/>
  <c r="H580" i="106" s="1"/>
  <c r="H298" i="106"/>
  <c r="H575" i="106" s="1"/>
  <c r="H363" i="105"/>
  <c r="H579" i="105" s="1"/>
  <c r="H384" i="105"/>
  <c r="H580" i="105" s="1"/>
  <c r="H298" i="105"/>
  <c r="H319" i="105"/>
  <c r="H575" i="105" s="1"/>
  <c r="H340" i="105"/>
  <c r="H576" i="105" s="1"/>
  <c r="H363" i="104"/>
  <c r="H579" i="104" s="1"/>
  <c r="H264" i="104"/>
  <c r="H574" i="104"/>
  <c r="H363" i="103"/>
  <c r="H579" i="103" s="1"/>
  <c r="H319" i="103"/>
  <c r="H575" i="103" s="1"/>
  <c r="H574" i="103"/>
  <c r="H264" i="103"/>
  <c r="H544" i="106"/>
  <c r="AB6" i="108"/>
  <c r="AR6" i="108"/>
  <c r="AD6" i="108"/>
  <c r="H384" i="102"/>
  <c r="H580" i="102" s="1"/>
  <c r="H340" i="102"/>
  <c r="H576" i="102" s="1"/>
  <c r="H298" i="102"/>
  <c r="H574" i="102" s="1"/>
  <c r="H363" i="101"/>
  <c r="H579" i="101" s="1"/>
  <c r="H340" i="101"/>
  <c r="H576" i="101" s="1"/>
  <c r="H298" i="101"/>
  <c r="H264" i="101" s="1"/>
  <c r="H264" i="100"/>
  <c r="H361" i="100" s="1"/>
  <c r="H263" i="100" s="1"/>
  <c r="H499" i="100" s="1"/>
  <c r="H574" i="100"/>
  <c r="H319" i="99"/>
  <c r="H575" i="99" s="1"/>
  <c r="H340" i="99"/>
  <c r="H363" i="99"/>
  <c r="H579" i="99" s="1"/>
  <c r="H363" i="98"/>
  <c r="H579" i="98" s="1"/>
  <c r="H319" i="98"/>
  <c r="H575" i="98" s="1"/>
  <c r="H574" i="98"/>
  <c r="H384" i="97"/>
  <c r="H580" i="97" s="1"/>
  <c r="H298" i="97"/>
  <c r="H319" i="97"/>
  <c r="H575" i="97" s="1"/>
  <c r="H340" i="97"/>
  <c r="H576" i="97" s="1"/>
  <c r="H363" i="97"/>
  <c r="H579" i="97" s="1"/>
  <c r="H319" i="96"/>
  <c r="H575" i="96" s="1"/>
  <c r="H340" i="96"/>
  <c r="H576" i="96" s="1"/>
  <c r="H363" i="96"/>
  <c r="H579" i="96" s="1"/>
  <c r="H384" i="96"/>
  <c r="H580" i="96" s="1"/>
  <c r="H298" i="96"/>
  <c r="H319" i="95"/>
  <c r="H575" i="95" s="1"/>
  <c r="H340" i="95"/>
  <c r="H576" i="95" s="1"/>
  <c r="H363" i="95"/>
  <c r="H579" i="95" s="1"/>
  <c r="H573" i="95"/>
  <c r="Z6" i="108" s="1"/>
  <c r="H89" i="96"/>
  <c r="H546" i="96" s="1"/>
  <c r="H89" i="95"/>
  <c r="H546" i="95" s="1"/>
  <c r="H357" i="94"/>
  <c r="H573" i="94" s="1"/>
  <c r="H334" i="94"/>
  <c r="H570" i="94" s="1"/>
  <c r="H378" i="94"/>
  <c r="H574" i="94" s="1"/>
  <c r="H313" i="94"/>
  <c r="H569" i="94" s="1"/>
  <c r="H292" i="94"/>
  <c r="H568" i="94" s="1"/>
  <c r="H540" i="94"/>
  <c r="H298" i="93"/>
  <c r="H564" i="93" s="1"/>
  <c r="H563" i="93"/>
  <c r="V6" i="108" s="1"/>
  <c r="H384" i="93"/>
  <c r="H570" i="93" s="1"/>
  <c r="H319" i="93"/>
  <c r="H565" i="93" s="1"/>
  <c r="H363" i="93"/>
  <c r="H569" i="93" s="1"/>
  <c r="H340" i="93"/>
  <c r="H566" i="93" s="1"/>
  <c r="H89" i="93"/>
  <c r="H112" i="105"/>
  <c r="H549" i="105" s="1"/>
  <c r="H47" i="103"/>
  <c r="H544" i="103" s="1"/>
  <c r="H47" i="106"/>
  <c r="H112" i="107"/>
  <c r="H89" i="107"/>
  <c r="H133" i="107"/>
  <c r="H47" i="107"/>
  <c r="H544" i="107" s="1"/>
  <c r="H68" i="107"/>
  <c r="H68" i="106"/>
  <c r="H133" i="106"/>
  <c r="H112" i="106"/>
  <c r="H89" i="106"/>
  <c r="H89" i="105"/>
  <c r="H546" i="105" s="1"/>
  <c r="H133" i="105"/>
  <c r="H550" i="105" s="1"/>
  <c r="H47" i="105"/>
  <c r="H544" i="105" s="1"/>
  <c r="H68" i="105"/>
  <c r="H545" i="105" s="1"/>
  <c r="H47" i="104"/>
  <c r="H544" i="104" s="1"/>
  <c r="H68" i="104"/>
  <c r="H545" i="104" s="1"/>
  <c r="H89" i="104"/>
  <c r="H546" i="104" s="1"/>
  <c r="H133" i="104"/>
  <c r="H550" i="104" s="1"/>
  <c r="H112" i="104"/>
  <c r="H549" i="104" s="1"/>
  <c r="H89" i="103"/>
  <c r="H546" i="103" s="1"/>
  <c r="H68" i="103"/>
  <c r="H545" i="103" s="1"/>
  <c r="H133" i="103"/>
  <c r="H550" i="103" s="1"/>
  <c r="H112" i="103"/>
  <c r="H549" i="103" s="1"/>
  <c r="H68" i="102"/>
  <c r="H545" i="102" s="1"/>
  <c r="H112" i="102"/>
  <c r="H549" i="102" s="1"/>
  <c r="H47" i="102"/>
  <c r="H544" i="102" s="1"/>
  <c r="H89" i="102"/>
  <c r="H546" i="102" s="1"/>
  <c r="H133" i="102"/>
  <c r="H550" i="102" s="1"/>
  <c r="H89" i="101"/>
  <c r="H546" i="101" s="1"/>
  <c r="H133" i="101"/>
  <c r="H550" i="101" s="1"/>
  <c r="H112" i="101"/>
  <c r="H549" i="101" s="1"/>
  <c r="H47" i="101"/>
  <c r="H544" i="101" s="1"/>
  <c r="H68" i="101"/>
  <c r="H545" i="101" s="1"/>
  <c r="H68" i="100"/>
  <c r="H545" i="100" s="1"/>
  <c r="H47" i="100"/>
  <c r="H544" i="100" s="1"/>
  <c r="H89" i="100"/>
  <c r="H546" i="100" s="1"/>
  <c r="AJ9" i="108" s="1"/>
  <c r="H133" i="100"/>
  <c r="H550" i="100" s="1"/>
  <c r="H112" i="100"/>
  <c r="H549" i="100" s="1"/>
  <c r="H133" i="99"/>
  <c r="H550" i="99" s="1"/>
  <c r="H112" i="99"/>
  <c r="H549" i="99" s="1"/>
  <c r="H89" i="99"/>
  <c r="H546" i="99" s="1"/>
  <c r="H68" i="99"/>
  <c r="H545" i="99" s="1"/>
  <c r="H47" i="99"/>
  <c r="H544" i="99" s="1"/>
  <c r="H89" i="98"/>
  <c r="H546" i="98" s="1"/>
  <c r="H133" i="98"/>
  <c r="H550" i="98" s="1"/>
  <c r="H112" i="98"/>
  <c r="H549" i="98" s="1"/>
  <c r="H68" i="98"/>
  <c r="H545" i="98" s="1"/>
  <c r="H47" i="98"/>
  <c r="H544" i="98" s="1"/>
  <c r="H133" i="93"/>
  <c r="H540" i="93" s="1"/>
  <c r="H112" i="93"/>
  <c r="H539" i="93" s="1"/>
  <c r="H89" i="97"/>
  <c r="H546" i="97" s="1"/>
  <c r="H133" i="95"/>
  <c r="H550" i="95" s="1"/>
  <c r="Z12" i="108" s="1"/>
  <c r="H133" i="97"/>
  <c r="H550" i="97" s="1"/>
  <c r="H112" i="97"/>
  <c r="H549" i="97" s="1"/>
  <c r="H68" i="97"/>
  <c r="H545" i="97" s="1"/>
  <c r="H47" i="97"/>
  <c r="H133" i="96"/>
  <c r="H550" i="96" s="1"/>
  <c r="H112" i="96"/>
  <c r="H549" i="96" s="1"/>
  <c r="H47" i="96"/>
  <c r="H544" i="96" s="1"/>
  <c r="H68" i="96"/>
  <c r="H112" i="95"/>
  <c r="H549" i="95" s="1"/>
  <c r="H68" i="95"/>
  <c r="H545" i="95" s="1"/>
  <c r="H47" i="95"/>
  <c r="H544" i="95" s="1"/>
  <c r="H128" i="94"/>
  <c r="H544" i="94" s="1"/>
  <c r="H543" i="94"/>
  <c r="H66" i="94"/>
  <c r="H539" i="94" s="1"/>
  <c r="H538" i="94"/>
  <c r="H68" i="93"/>
  <c r="H535" i="93" s="1"/>
  <c r="H47" i="93"/>
  <c r="H534" i="93" s="1"/>
  <c r="H570" i="104" l="1"/>
  <c r="N30" i="76" s="1"/>
  <c r="AL12" i="108"/>
  <c r="AJ8" i="108"/>
  <c r="AN11" i="108"/>
  <c r="H361" i="107"/>
  <c r="H263" i="107" s="1"/>
  <c r="H499" i="107" s="1"/>
  <c r="H264" i="106"/>
  <c r="AF12" i="108"/>
  <c r="AL8" i="108"/>
  <c r="H361" i="103"/>
  <c r="H263" i="103" s="1"/>
  <c r="H499" i="103" s="1"/>
  <c r="AF9" i="108"/>
  <c r="AJ11" i="108"/>
  <c r="H574" i="101"/>
  <c r="H570" i="101" s="1"/>
  <c r="N26" i="76" s="1"/>
  <c r="H264" i="98"/>
  <c r="Z7" i="108"/>
  <c r="AJ12" i="108"/>
  <c r="AP9" i="108"/>
  <c r="AN8" i="108"/>
  <c r="AH12" i="108"/>
  <c r="AP12" i="108"/>
  <c r="H570" i="107"/>
  <c r="N33" i="76" s="1"/>
  <c r="H264" i="102"/>
  <c r="H361" i="102" s="1"/>
  <c r="H263" i="102" s="1"/>
  <c r="H499" i="102" s="1"/>
  <c r="H545" i="107"/>
  <c r="AX8" i="108" s="1"/>
  <c r="H550" i="107"/>
  <c r="AX12" i="108" s="1"/>
  <c r="H549" i="107"/>
  <c r="AX11" i="108" s="1"/>
  <c r="H546" i="107"/>
  <c r="AX9" i="108" s="1"/>
  <c r="H540" i="103"/>
  <c r="J28" i="76" s="1"/>
  <c r="AP11" i="108"/>
  <c r="AP8" i="108"/>
  <c r="H540" i="102"/>
  <c r="J27" i="76" s="1"/>
  <c r="AN9" i="108"/>
  <c r="AN7" i="108"/>
  <c r="AN12" i="108"/>
  <c r="H540" i="101"/>
  <c r="J26" i="76" s="1"/>
  <c r="AL9" i="108"/>
  <c r="AL11" i="108"/>
  <c r="H540" i="100"/>
  <c r="J25" i="76" s="1"/>
  <c r="H540" i="99"/>
  <c r="J24" i="76" s="1"/>
  <c r="AH11" i="108"/>
  <c r="AH8" i="108"/>
  <c r="AH7" i="108"/>
  <c r="H540" i="98"/>
  <c r="J23" i="76" s="1"/>
  <c r="AF11" i="108"/>
  <c r="AF7" i="108"/>
  <c r="AF8" i="108"/>
  <c r="Z9" i="108"/>
  <c r="Z11" i="108"/>
  <c r="Z8" i="108"/>
  <c r="X8" i="108"/>
  <c r="X9" i="108"/>
  <c r="X7" i="108"/>
  <c r="X12" i="108"/>
  <c r="X11" i="108"/>
  <c r="AX7" i="108"/>
  <c r="AD8" i="108"/>
  <c r="AT9" i="108"/>
  <c r="AT11" i="108"/>
  <c r="AB12" i="108"/>
  <c r="AT12" i="108"/>
  <c r="H571" i="106"/>
  <c r="N32" i="76" s="1"/>
  <c r="AT8" i="108"/>
  <c r="H361" i="106"/>
  <c r="H263" i="106" s="1"/>
  <c r="H499" i="106" s="1"/>
  <c r="H579" i="106"/>
  <c r="H578" i="106" s="1"/>
  <c r="H264" i="105"/>
  <c r="H361" i="105" s="1"/>
  <c r="H263" i="105" s="1"/>
  <c r="H499" i="105" s="1"/>
  <c r="H574" i="105"/>
  <c r="H570" i="105" s="1"/>
  <c r="N31" i="76" s="1"/>
  <c r="AD12" i="108"/>
  <c r="AP7" i="108"/>
  <c r="H570" i="103"/>
  <c r="N28" i="76" s="1"/>
  <c r="AV6" i="108"/>
  <c r="H547" i="106"/>
  <c r="H546" i="106"/>
  <c r="AV8" i="108" s="1"/>
  <c r="H550" i="106"/>
  <c r="AV11" i="108" s="1"/>
  <c r="H545" i="106"/>
  <c r="AV7" i="108" s="1"/>
  <c r="H551" i="106"/>
  <c r="H578" i="107"/>
  <c r="H577" i="107" s="1"/>
  <c r="AR8" i="108"/>
  <c r="AR11" i="108"/>
  <c r="AR7" i="108"/>
  <c r="AR12" i="108"/>
  <c r="AD11" i="108"/>
  <c r="H570" i="100"/>
  <c r="N25" i="76" s="1"/>
  <c r="AJ7" i="108"/>
  <c r="AB9" i="108"/>
  <c r="AD9" i="108"/>
  <c r="AB11" i="108"/>
  <c r="V8" i="108"/>
  <c r="V12" i="108"/>
  <c r="V11" i="108"/>
  <c r="V7" i="108"/>
  <c r="H570" i="102"/>
  <c r="N27" i="76" s="1"/>
  <c r="H361" i="101"/>
  <c r="H263" i="101" s="1"/>
  <c r="H499" i="101" s="1"/>
  <c r="H264" i="99"/>
  <c r="H361" i="99" s="1"/>
  <c r="H263" i="99" s="1"/>
  <c r="H499" i="99" s="1"/>
  <c r="H576" i="99"/>
  <c r="H570" i="98"/>
  <c r="N23" i="76" s="1"/>
  <c r="H574" i="97"/>
  <c r="H570" i="97" s="1"/>
  <c r="H264" i="97"/>
  <c r="H361" i="97" s="1"/>
  <c r="H263" i="97" s="1"/>
  <c r="H499" i="97" s="1"/>
  <c r="H574" i="96"/>
  <c r="H570" i="96" s="1"/>
  <c r="H264" i="96"/>
  <c r="H361" i="96" s="1"/>
  <c r="H263" i="96" s="1"/>
  <c r="H499" i="96" s="1"/>
  <c r="H570" i="95"/>
  <c r="H264" i="95"/>
  <c r="H361" i="95" s="1"/>
  <c r="H263" i="95" s="1"/>
  <c r="H499" i="95" s="1"/>
  <c r="H13" i="97"/>
  <c r="H544" i="97"/>
  <c r="H13" i="96"/>
  <c r="H545" i="96"/>
  <c r="H578" i="103"/>
  <c r="H578" i="102"/>
  <c r="H578" i="101"/>
  <c r="H578" i="100"/>
  <c r="H540" i="95"/>
  <c r="H258" i="94"/>
  <c r="H564" i="94"/>
  <c r="N18" i="76" s="1"/>
  <c r="H13" i="94"/>
  <c r="H542" i="94" s="1"/>
  <c r="H534" i="94"/>
  <c r="J18" i="76" s="1"/>
  <c r="H536" i="93"/>
  <c r="H13" i="93"/>
  <c r="H110" i="93" s="1"/>
  <c r="H264" i="93"/>
  <c r="H361" i="93" s="1"/>
  <c r="H263" i="93" s="1"/>
  <c r="H499" i="93" s="1"/>
  <c r="H560" i="93"/>
  <c r="N17" i="76" s="1"/>
  <c r="H540" i="105"/>
  <c r="H13" i="104"/>
  <c r="H548" i="104" s="1"/>
  <c r="H13" i="103"/>
  <c r="H548" i="103" s="1"/>
  <c r="H547" i="103" s="1"/>
  <c r="K28" i="76" s="1"/>
  <c r="H13" i="102"/>
  <c r="H548" i="102" s="1"/>
  <c r="H547" i="102" s="1"/>
  <c r="K27" i="76" s="1"/>
  <c r="H13" i="101"/>
  <c r="H548" i="101" s="1"/>
  <c r="H547" i="101" s="1"/>
  <c r="K26" i="76" s="1"/>
  <c r="H13" i="100"/>
  <c r="H548" i="100" s="1"/>
  <c r="H547" i="100" s="1"/>
  <c r="K25" i="76" s="1"/>
  <c r="H13" i="106"/>
  <c r="H549" i="106" s="1"/>
  <c r="H13" i="107"/>
  <c r="H548" i="107" s="1"/>
  <c r="H13" i="105"/>
  <c r="H548" i="105" s="1"/>
  <c r="H547" i="105" s="1"/>
  <c r="K31" i="76" s="1"/>
  <c r="H13" i="99"/>
  <c r="H548" i="99" s="1"/>
  <c r="H547" i="99" s="1"/>
  <c r="H13" i="98"/>
  <c r="H548" i="98" s="1"/>
  <c r="H547" i="98" s="1"/>
  <c r="H13" i="95"/>
  <c r="H548" i="95" s="1"/>
  <c r="H578" i="96" l="1"/>
  <c r="H577" i="96" s="1"/>
  <c r="H569" i="96" s="1"/>
  <c r="H568" i="96" s="1"/>
  <c r="I568" i="96" s="1"/>
  <c r="H578" i="105"/>
  <c r="H577" i="105" s="1"/>
  <c r="H569" i="105" s="1"/>
  <c r="H568" i="105" s="1"/>
  <c r="I568" i="105" s="1"/>
  <c r="AL7" i="108"/>
  <c r="H361" i="98"/>
  <c r="H263" i="98" s="1"/>
  <c r="H499" i="98" s="1"/>
  <c r="H578" i="98"/>
  <c r="H577" i="98" s="1"/>
  <c r="O23" i="76" s="1"/>
  <c r="H578" i="97"/>
  <c r="H577" i="97" s="1"/>
  <c r="H569" i="97" s="1"/>
  <c r="H568" i="97" s="1"/>
  <c r="I568" i="97" s="1"/>
  <c r="H578" i="99"/>
  <c r="H577" i="99" s="1"/>
  <c r="O24" i="76" s="1"/>
  <c r="H361" i="104"/>
  <c r="H263" i="104" s="1"/>
  <c r="H499" i="104" s="1"/>
  <c r="H578" i="104"/>
  <c r="H577" i="104" s="1"/>
  <c r="H547" i="107"/>
  <c r="K33" i="76" s="1"/>
  <c r="H540" i="107"/>
  <c r="J33" i="76" s="1"/>
  <c r="H539" i="98"/>
  <c r="H539" i="103"/>
  <c r="H538" i="103" s="1"/>
  <c r="H539" i="102"/>
  <c r="H538" i="102" s="1"/>
  <c r="H110" i="102"/>
  <c r="H12" i="102" s="1"/>
  <c r="H539" i="101"/>
  <c r="H538" i="101" s="1"/>
  <c r="H539" i="99"/>
  <c r="H539" i="100"/>
  <c r="H538" i="100" s="1"/>
  <c r="AT7" i="108"/>
  <c r="H548" i="106"/>
  <c r="K32" i="76" s="1"/>
  <c r="H570" i="106"/>
  <c r="H569" i="106" s="1"/>
  <c r="I569" i="106" s="1"/>
  <c r="O32" i="76"/>
  <c r="J31" i="76"/>
  <c r="AV9" i="108"/>
  <c r="H541" i="106"/>
  <c r="J32" i="76" s="1"/>
  <c r="AV12" i="108"/>
  <c r="H569" i="107"/>
  <c r="H568" i="107" s="1"/>
  <c r="I568" i="107" s="1"/>
  <c r="O33" i="76"/>
  <c r="AR9" i="108"/>
  <c r="H540" i="104"/>
  <c r="J30" i="76" s="1"/>
  <c r="H577" i="103"/>
  <c r="H569" i="103" s="1"/>
  <c r="H568" i="103" s="1"/>
  <c r="I568" i="103" s="1"/>
  <c r="AP10" i="108"/>
  <c r="H577" i="102"/>
  <c r="O27" i="76" s="1"/>
  <c r="AN10" i="108"/>
  <c r="H577" i="101"/>
  <c r="H569" i="101" s="1"/>
  <c r="H568" i="101" s="1"/>
  <c r="I568" i="101" s="1"/>
  <c r="AL10" i="108"/>
  <c r="H577" i="100"/>
  <c r="H569" i="100" s="1"/>
  <c r="H568" i="100" s="1"/>
  <c r="I568" i="100" s="1"/>
  <c r="AJ10" i="108"/>
  <c r="H570" i="99"/>
  <c r="N24" i="76" s="1"/>
  <c r="AH9" i="108"/>
  <c r="H540" i="97"/>
  <c r="AD7" i="108"/>
  <c r="AB7" i="108"/>
  <c r="H540" i="96"/>
  <c r="AB8" i="108"/>
  <c r="H530" i="93"/>
  <c r="J17" i="76" s="1"/>
  <c r="V9" i="108"/>
  <c r="N22" i="76"/>
  <c r="N21" i="76"/>
  <c r="H578" i="95"/>
  <c r="N20" i="76"/>
  <c r="J20" i="76"/>
  <c r="H110" i="97"/>
  <c r="H12" i="97" s="1"/>
  <c r="H260" i="97" s="1"/>
  <c r="H500" i="97" s="1"/>
  <c r="G22" i="76" s="1"/>
  <c r="I22" i="76" s="1"/>
  <c r="S22" i="76" s="1"/>
  <c r="H548" i="97"/>
  <c r="H110" i="96"/>
  <c r="H12" i="96" s="1"/>
  <c r="H260" i="96" s="1"/>
  <c r="H500" i="96" s="1"/>
  <c r="G21" i="76" s="1"/>
  <c r="I21" i="76" s="1"/>
  <c r="S21" i="76" s="1"/>
  <c r="H548" i="96"/>
  <c r="H110" i="95"/>
  <c r="H12" i="95" s="1"/>
  <c r="H260" i="95" s="1"/>
  <c r="H500" i="95" s="1"/>
  <c r="H547" i="95"/>
  <c r="H355" i="94"/>
  <c r="H257" i="94" s="1"/>
  <c r="H493" i="94" s="1"/>
  <c r="H572" i="94"/>
  <c r="H568" i="93"/>
  <c r="H567" i="93" s="1"/>
  <c r="O17" i="76" s="1"/>
  <c r="H106" i="94"/>
  <c r="H12" i="94" s="1"/>
  <c r="H541" i="94"/>
  <c r="K18" i="76" s="1"/>
  <c r="H12" i="93"/>
  <c r="H538" i="93"/>
  <c r="H110" i="107"/>
  <c r="H12" i="107" s="1"/>
  <c r="AX10" i="108"/>
  <c r="H110" i="106"/>
  <c r="H12" i="106" s="1"/>
  <c r="H260" i="106" s="1"/>
  <c r="H500" i="106" s="1"/>
  <c r="AV10" i="108"/>
  <c r="H110" i="105"/>
  <c r="H12" i="105" s="1"/>
  <c r="H110" i="104"/>
  <c r="H12" i="104" s="1"/>
  <c r="H260" i="104" s="1"/>
  <c r="H500" i="104" s="1"/>
  <c r="H110" i="103"/>
  <c r="H12" i="103" s="1"/>
  <c r="H260" i="102"/>
  <c r="H500" i="102" s="1"/>
  <c r="H110" i="101"/>
  <c r="H12" i="101" s="1"/>
  <c r="H260" i="101" s="1"/>
  <c r="H500" i="101" s="1"/>
  <c r="H110" i="100"/>
  <c r="H12" i="100" s="1"/>
  <c r="H260" i="100" s="1"/>
  <c r="H500" i="100" s="1"/>
  <c r="H110" i="99"/>
  <c r="H12" i="99" s="1"/>
  <c r="H110" i="98"/>
  <c r="H12" i="98" s="1"/>
  <c r="G426" i="92"/>
  <c r="F426" i="92"/>
  <c r="H426" i="92" s="1"/>
  <c r="C426" i="92"/>
  <c r="G425" i="92"/>
  <c r="F425" i="92"/>
  <c r="C425" i="92"/>
  <c r="G424" i="92"/>
  <c r="F424" i="92"/>
  <c r="C424" i="92"/>
  <c r="G423" i="92"/>
  <c r="F423" i="92"/>
  <c r="C423" i="92"/>
  <c r="G422" i="92"/>
  <c r="F422" i="92"/>
  <c r="H422" i="92" s="1"/>
  <c r="C422" i="92"/>
  <c r="G421" i="92"/>
  <c r="F421" i="92"/>
  <c r="C421" i="92"/>
  <c r="G420" i="92"/>
  <c r="F420" i="92"/>
  <c r="C420" i="92"/>
  <c r="G419" i="92"/>
  <c r="F419" i="92"/>
  <c r="C419" i="92"/>
  <c r="G418" i="92"/>
  <c r="F418" i="92"/>
  <c r="H418" i="92" s="1"/>
  <c r="C418" i="92"/>
  <c r="G417" i="92"/>
  <c r="F417" i="92"/>
  <c r="C417" i="92"/>
  <c r="G416" i="92"/>
  <c r="F416" i="92"/>
  <c r="C416" i="92"/>
  <c r="G415" i="92"/>
  <c r="F415" i="92"/>
  <c r="C415" i="92"/>
  <c r="G414" i="92"/>
  <c r="F414" i="92"/>
  <c r="C414" i="92"/>
  <c r="G413" i="92"/>
  <c r="F413" i="92"/>
  <c r="C413" i="92"/>
  <c r="G412" i="92"/>
  <c r="F412" i="92"/>
  <c r="C412" i="92"/>
  <c r="G411" i="92"/>
  <c r="F411" i="92"/>
  <c r="C411" i="92"/>
  <c r="G410" i="92"/>
  <c r="F410" i="92"/>
  <c r="C410" i="92"/>
  <c r="G409" i="92"/>
  <c r="F409" i="92"/>
  <c r="C409" i="92"/>
  <c r="G408" i="92"/>
  <c r="F408" i="92"/>
  <c r="C408" i="92"/>
  <c r="G407" i="92"/>
  <c r="F407" i="92"/>
  <c r="C407" i="92"/>
  <c r="G405" i="92"/>
  <c r="F405" i="92"/>
  <c r="H405" i="92" s="1"/>
  <c r="C405" i="92"/>
  <c r="G404" i="92"/>
  <c r="F404" i="92"/>
  <c r="C404" i="92"/>
  <c r="G403" i="92"/>
  <c r="F403" i="92"/>
  <c r="C403" i="92"/>
  <c r="G402" i="92"/>
  <c r="F402" i="92"/>
  <c r="C402" i="92"/>
  <c r="G401" i="92"/>
  <c r="F401" i="92"/>
  <c r="H401" i="92" s="1"/>
  <c r="C401" i="92"/>
  <c r="G400" i="92"/>
  <c r="F400" i="92"/>
  <c r="C400" i="92"/>
  <c r="G399" i="92"/>
  <c r="F399" i="92"/>
  <c r="C399" i="92"/>
  <c r="G398" i="92"/>
  <c r="F398" i="92"/>
  <c r="C398" i="92"/>
  <c r="G397" i="92"/>
  <c r="F397" i="92"/>
  <c r="H397" i="92" s="1"/>
  <c r="C397" i="92"/>
  <c r="G396" i="92"/>
  <c r="F396" i="92"/>
  <c r="C396" i="92"/>
  <c r="G395" i="92"/>
  <c r="F395" i="92"/>
  <c r="C395" i="92"/>
  <c r="G394" i="92"/>
  <c r="F394" i="92"/>
  <c r="C394" i="92"/>
  <c r="G393" i="92"/>
  <c r="F393" i="92"/>
  <c r="C393" i="92"/>
  <c r="G392" i="92"/>
  <c r="F392" i="92"/>
  <c r="C392" i="92"/>
  <c r="G391" i="92"/>
  <c r="F391" i="92"/>
  <c r="C391" i="92"/>
  <c r="G390" i="92"/>
  <c r="F390" i="92"/>
  <c r="C390" i="92"/>
  <c r="G389" i="92"/>
  <c r="F389" i="92"/>
  <c r="C389" i="92"/>
  <c r="G388" i="92"/>
  <c r="F388" i="92"/>
  <c r="C388" i="92"/>
  <c r="G387" i="92"/>
  <c r="F387" i="92"/>
  <c r="C387" i="92"/>
  <c r="G386" i="92"/>
  <c r="F386" i="92"/>
  <c r="C386" i="92"/>
  <c r="G382" i="92"/>
  <c r="F382" i="92"/>
  <c r="H382" i="92" s="1"/>
  <c r="C382" i="92"/>
  <c r="G381" i="92"/>
  <c r="F381" i="92"/>
  <c r="C381" i="92"/>
  <c r="G380" i="92"/>
  <c r="F380" i="92"/>
  <c r="C380" i="92"/>
  <c r="G379" i="92"/>
  <c r="F379" i="92"/>
  <c r="C379" i="92"/>
  <c r="G378" i="92"/>
  <c r="F378" i="92"/>
  <c r="H378" i="92" s="1"/>
  <c r="C378" i="92"/>
  <c r="G377" i="92"/>
  <c r="F377" i="92"/>
  <c r="C377" i="92"/>
  <c r="G376" i="92"/>
  <c r="F376" i="92"/>
  <c r="C376" i="92"/>
  <c r="G375" i="92"/>
  <c r="F375" i="92"/>
  <c r="C375" i="92"/>
  <c r="G374" i="92"/>
  <c r="F374" i="92"/>
  <c r="H374" i="92" s="1"/>
  <c r="C374" i="92"/>
  <c r="G373" i="92"/>
  <c r="F373" i="92"/>
  <c r="C373" i="92"/>
  <c r="G372" i="92"/>
  <c r="F372" i="92"/>
  <c r="C372" i="92"/>
  <c r="G371" i="92"/>
  <c r="F371" i="92"/>
  <c r="C371" i="92"/>
  <c r="G370" i="92"/>
  <c r="F370" i="92"/>
  <c r="C370" i="92"/>
  <c r="G369" i="92"/>
  <c r="F369" i="92"/>
  <c r="C369" i="92"/>
  <c r="G368" i="92"/>
  <c r="F368" i="92"/>
  <c r="C368" i="92"/>
  <c r="G367" i="92"/>
  <c r="F367" i="92"/>
  <c r="C367" i="92"/>
  <c r="G366" i="92"/>
  <c r="F366" i="92"/>
  <c r="C366" i="92"/>
  <c r="G365" i="92"/>
  <c r="F365" i="92"/>
  <c r="C365" i="92"/>
  <c r="G364" i="92"/>
  <c r="F364" i="92"/>
  <c r="C364" i="92"/>
  <c r="G363" i="92"/>
  <c r="F363" i="92"/>
  <c r="C363" i="92"/>
  <c r="G361" i="92"/>
  <c r="F361" i="92"/>
  <c r="H361" i="92" s="1"/>
  <c r="C361" i="92"/>
  <c r="G360" i="92"/>
  <c r="F360" i="92"/>
  <c r="C360" i="92"/>
  <c r="G359" i="92"/>
  <c r="F359" i="92"/>
  <c r="C359" i="92"/>
  <c r="G358" i="92"/>
  <c r="F358" i="92"/>
  <c r="C358" i="92"/>
  <c r="G357" i="92"/>
  <c r="F357" i="92"/>
  <c r="H357" i="92" s="1"/>
  <c r="C357" i="92"/>
  <c r="G356" i="92"/>
  <c r="F356" i="92"/>
  <c r="C356" i="92"/>
  <c r="G355" i="92"/>
  <c r="F355" i="92"/>
  <c r="C355" i="92"/>
  <c r="G354" i="92"/>
  <c r="F354" i="92"/>
  <c r="C354" i="92"/>
  <c r="G353" i="92"/>
  <c r="F353" i="92"/>
  <c r="H353" i="92" s="1"/>
  <c r="C353" i="92"/>
  <c r="G352" i="92"/>
  <c r="F352" i="92"/>
  <c r="C352" i="92"/>
  <c r="G351" i="92"/>
  <c r="F351" i="92"/>
  <c r="C351" i="92"/>
  <c r="G350" i="92"/>
  <c r="F350" i="92"/>
  <c r="C350" i="92"/>
  <c r="G349" i="92"/>
  <c r="F349" i="92"/>
  <c r="C349" i="92"/>
  <c r="G348" i="92"/>
  <c r="F348" i="92"/>
  <c r="C348" i="92"/>
  <c r="G347" i="92"/>
  <c r="F347" i="92"/>
  <c r="C347" i="92"/>
  <c r="G346" i="92"/>
  <c r="F346" i="92"/>
  <c r="C346" i="92"/>
  <c r="G345" i="92"/>
  <c r="F345" i="92"/>
  <c r="C345" i="92"/>
  <c r="G344" i="92"/>
  <c r="F344" i="92"/>
  <c r="C344" i="92"/>
  <c r="G343" i="92"/>
  <c r="F343" i="92"/>
  <c r="C343" i="92"/>
  <c r="G342" i="92"/>
  <c r="F342" i="92"/>
  <c r="C342" i="92"/>
  <c r="G339" i="92"/>
  <c r="F339" i="92"/>
  <c r="H339" i="92" s="1"/>
  <c r="C339" i="92"/>
  <c r="G338" i="92"/>
  <c r="F338" i="92"/>
  <c r="C338" i="92"/>
  <c r="G337" i="92"/>
  <c r="F337" i="92"/>
  <c r="C337" i="92"/>
  <c r="G336" i="92"/>
  <c r="F336" i="92"/>
  <c r="H336" i="92" s="1"/>
  <c r="C336" i="92"/>
  <c r="G335" i="92"/>
  <c r="F335" i="92"/>
  <c r="H335" i="92" s="1"/>
  <c r="C335" i="92"/>
  <c r="G334" i="92"/>
  <c r="F334" i="92"/>
  <c r="C334" i="92"/>
  <c r="G333" i="92"/>
  <c r="F333" i="92"/>
  <c r="C333" i="92"/>
  <c r="G332" i="92"/>
  <c r="F332" i="92"/>
  <c r="C332" i="92"/>
  <c r="G331" i="92"/>
  <c r="F331" i="92"/>
  <c r="H331" i="92" s="1"/>
  <c r="C331" i="92"/>
  <c r="G330" i="92"/>
  <c r="F330" i="92"/>
  <c r="C330" i="92"/>
  <c r="G329" i="92"/>
  <c r="F329" i="92"/>
  <c r="C329" i="92"/>
  <c r="G328" i="92"/>
  <c r="F328" i="92"/>
  <c r="C328" i="92"/>
  <c r="G327" i="92"/>
  <c r="F327" i="92"/>
  <c r="H327" i="92" s="1"/>
  <c r="C327" i="92"/>
  <c r="G326" i="92"/>
  <c r="F326" i="92"/>
  <c r="C326" i="92"/>
  <c r="G325" i="92"/>
  <c r="F325" i="92"/>
  <c r="C325" i="92"/>
  <c r="G324" i="92"/>
  <c r="F324" i="92"/>
  <c r="C324" i="92"/>
  <c r="G323" i="92"/>
  <c r="F323" i="92"/>
  <c r="H323" i="92" s="1"/>
  <c r="C323" i="92"/>
  <c r="G322" i="92"/>
  <c r="F322" i="92"/>
  <c r="C322" i="92"/>
  <c r="G321" i="92"/>
  <c r="F321" i="92"/>
  <c r="C321" i="92"/>
  <c r="G319" i="92"/>
  <c r="H319" i="92" s="1"/>
  <c r="G318" i="92"/>
  <c r="H318" i="92" s="1"/>
  <c r="G317" i="92"/>
  <c r="H317" i="92" s="1"/>
  <c r="G316" i="92"/>
  <c r="H316" i="92" s="1"/>
  <c r="G315" i="92"/>
  <c r="H315" i="92" s="1"/>
  <c r="G314" i="92"/>
  <c r="H314" i="92" s="1"/>
  <c r="G313" i="92"/>
  <c r="H313" i="92" s="1"/>
  <c r="G312" i="92"/>
  <c r="H312" i="92" s="1"/>
  <c r="G311" i="92"/>
  <c r="H311" i="92" s="1"/>
  <c r="G310" i="92"/>
  <c r="H310" i="92" s="1"/>
  <c r="G153" i="92"/>
  <c r="F153" i="92"/>
  <c r="C153" i="92"/>
  <c r="G152" i="92"/>
  <c r="F152" i="92"/>
  <c r="C152" i="92"/>
  <c r="G151" i="92"/>
  <c r="F151" i="92"/>
  <c r="C151" i="92"/>
  <c r="G150" i="92"/>
  <c r="F150" i="92"/>
  <c r="C150" i="92"/>
  <c r="G149" i="92"/>
  <c r="F149" i="92"/>
  <c r="C149" i="92"/>
  <c r="G148" i="92"/>
  <c r="F148" i="92"/>
  <c r="C148" i="92"/>
  <c r="G147" i="92"/>
  <c r="F147" i="92"/>
  <c r="C147" i="92"/>
  <c r="G146" i="92"/>
  <c r="F146" i="92"/>
  <c r="C146" i="92"/>
  <c r="G145" i="92"/>
  <c r="F145" i="92"/>
  <c r="C145" i="92"/>
  <c r="G144" i="92"/>
  <c r="F144" i="92"/>
  <c r="C144" i="92"/>
  <c r="G143" i="92"/>
  <c r="F143" i="92"/>
  <c r="C143" i="92"/>
  <c r="G142" i="92"/>
  <c r="F142" i="92"/>
  <c r="C142" i="92"/>
  <c r="G141" i="92"/>
  <c r="F141" i="92"/>
  <c r="C141" i="92"/>
  <c r="G140" i="92"/>
  <c r="F140" i="92"/>
  <c r="C140" i="92"/>
  <c r="G139" i="92"/>
  <c r="F139" i="92"/>
  <c r="C139" i="92"/>
  <c r="G138" i="92"/>
  <c r="F138" i="92"/>
  <c r="C138" i="92"/>
  <c r="G137" i="92"/>
  <c r="F137" i="92"/>
  <c r="C137" i="92"/>
  <c r="G136" i="92"/>
  <c r="F136" i="92"/>
  <c r="C136" i="92"/>
  <c r="G135" i="92"/>
  <c r="F135" i="92"/>
  <c r="C135" i="92"/>
  <c r="G134" i="92"/>
  <c r="F134" i="92"/>
  <c r="C134" i="92"/>
  <c r="G132" i="92"/>
  <c r="F132" i="92"/>
  <c r="C132" i="92"/>
  <c r="G131" i="92"/>
  <c r="F131" i="92"/>
  <c r="C131" i="92"/>
  <c r="G130" i="92"/>
  <c r="F130" i="92"/>
  <c r="C130" i="92"/>
  <c r="G129" i="92"/>
  <c r="F129" i="92"/>
  <c r="C129" i="92"/>
  <c r="G128" i="92"/>
  <c r="F128" i="92"/>
  <c r="C128" i="92"/>
  <c r="G127" i="92"/>
  <c r="F127" i="92"/>
  <c r="C127" i="92"/>
  <c r="G126" i="92"/>
  <c r="F126" i="92"/>
  <c r="C126" i="92"/>
  <c r="G125" i="92"/>
  <c r="F125" i="92"/>
  <c r="C125" i="92"/>
  <c r="G124" i="92"/>
  <c r="F124" i="92"/>
  <c r="C124" i="92"/>
  <c r="G123" i="92"/>
  <c r="F123" i="92"/>
  <c r="C123" i="92"/>
  <c r="G122" i="92"/>
  <c r="F122" i="92"/>
  <c r="C122" i="92"/>
  <c r="G121" i="92"/>
  <c r="F121" i="92"/>
  <c r="C121" i="92"/>
  <c r="G120" i="92"/>
  <c r="F120" i="92"/>
  <c r="C120" i="92"/>
  <c r="G119" i="92"/>
  <c r="F119" i="92"/>
  <c r="C119" i="92"/>
  <c r="G118" i="92"/>
  <c r="F118" i="92"/>
  <c r="C118" i="92"/>
  <c r="G117" i="92"/>
  <c r="F117" i="92"/>
  <c r="C117" i="92"/>
  <c r="G116" i="92"/>
  <c r="F116" i="92"/>
  <c r="C116" i="92"/>
  <c r="G115" i="92"/>
  <c r="F115" i="92"/>
  <c r="C115" i="92"/>
  <c r="G114" i="92"/>
  <c r="F114" i="92"/>
  <c r="C114" i="92"/>
  <c r="G113" i="92"/>
  <c r="F113" i="92"/>
  <c r="C113" i="92"/>
  <c r="G109" i="92"/>
  <c r="F109" i="92"/>
  <c r="C109" i="92"/>
  <c r="G108" i="92"/>
  <c r="F108" i="92"/>
  <c r="C108" i="92"/>
  <c r="G107" i="92"/>
  <c r="F107" i="92"/>
  <c r="C107" i="92"/>
  <c r="G106" i="92"/>
  <c r="F106" i="92"/>
  <c r="C106" i="92"/>
  <c r="G105" i="92"/>
  <c r="F105" i="92"/>
  <c r="C105" i="92"/>
  <c r="G104" i="92"/>
  <c r="F104" i="92"/>
  <c r="C104" i="92"/>
  <c r="G103" i="92"/>
  <c r="F103" i="92"/>
  <c r="C103" i="92"/>
  <c r="G102" i="92"/>
  <c r="F102" i="92"/>
  <c r="C102" i="92"/>
  <c r="G101" i="92"/>
  <c r="F101" i="92"/>
  <c r="C101" i="92"/>
  <c r="G100" i="92"/>
  <c r="F100" i="92"/>
  <c r="C100" i="92"/>
  <c r="G99" i="92"/>
  <c r="F99" i="92"/>
  <c r="C99" i="92"/>
  <c r="G98" i="92"/>
  <c r="F98" i="92"/>
  <c r="C98" i="92"/>
  <c r="G97" i="92"/>
  <c r="F97" i="92"/>
  <c r="C97" i="92"/>
  <c r="G96" i="92"/>
  <c r="F96" i="92"/>
  <c r="C96" i="92"/>
  <c r="G95" i="92"/>
  <c r="F95" i="92"/>
  <c r="C95" i="92"/>
  <c r="G94" i="92"/>
  <c r="F94" i="92"/>
  <c r="C94" i="92"/>
  <c r="G93" i="92"/>
  <c r="F93" i="92"/>
  <c r="C93" i="92"/>
  <c r="G92" i="92"/>
  <c r="F92" i="92"/>
  <c r="C92" i="92"/>
  <c r="G91" i="92"/>
  <c r="F91" i="92"/>
  <c r="C91" i="92"/>
  <c r="G90" i="92"/>
  <c r="F90" i="92"/>
  <c r="C90" i="92"/>
  <c r="G88" i="92"/>
  <c r="F88" i="92"/>
  <c r="C88" i="92"/>
  <c r="G87" i="92"/>
  <c r="F87" i="92"/>
  <c r="C87" i="92"/>
  <c r="G86" i="92"/>
  <c r="F86" i="92"/>
  <c r="C86" i="92"/>
  <c r="C85" i="92"/>
  <c r="C84" i="92"/>
  <c r="G82" i="92"/>
  <c r="F82" i="92"/>
  <c r="C82" i="92"/>
  <c r="G81" i="92"/>
  <c r="F81" i="92"/>
  <c r="C81" i="92"/>
  <c r="G80" i="92"/>
  <c r="F80" i="92"/>
  <c r="C80" i="92"/>
  <c r="G79" i="92"/>
  <c r="F79" i="92"/>
  <c r="C79" i="92"/>
  <c r="G78" i="92"/>
  <c r="F78" i="92"/>
  <c r="C78" i="92"/>
  <c r="G77" i="92"/>
  <c r="F77" i="92"/>
  <c r="C77" i="92"/>
  <c r="G76" i="92"/>
  <c r="F76" i="92"/>
  <c r="C76" i="92"/>
  <c r="G75" i="92"/>
  <c r="F75" i="92"/>
  <c r="C75" i="92"/>
  <c r="G74" i="92"/>
  <c r="F74" i="92"/>
  <c r="C74" i="92"/>
  <c r="G73" i="92"/>
  <c r="F73" i="92"/>
  <c r="C73" i="92"/>
  <c r="G72" i="92"/>
  <c r="F72" i="92"/>
  <c r="C72" i="92"/>
  <c r="G71" i="92"/>
  <c r="F71" i="92"/>
  <c r="C71" i="92"/>
  <c r="G70" i="92"/>
  <c r="F70" i="92"/>
  <c r="C70" i="92"/>
  <c r="G69" i="92"/>
  <c r="F69" i="92"/>
  <c r="C69" i="92"/>
  <c r="G67" i="92"/>
  <c r="F67" i="92"/>
  <c r="C67" i="92"/>
  <c r="G66" i="92"/>
  <c r="F66" i="92"/>
  <c r="C66" i="92"/>
  <c r="G65" i="92"/>
  <c r="F65" i="92"/>
  <c r="C65" i="92"/>
  <c r="G64" i="92"/>
  <c r="F64" i="92"/>
  <c r="C64" i="92"/>
  <c r="G63" i="92"/>
  <c r="F63" i="92"/>
  <c r="C63" i="92"/>
  <c r="G62" i="92"/>
  <c r="F62" i="92"/>
  <c r="C62" i="92"/>
  <c r="G61" i="92"/>
  <c r="F61" i="92"/>
  <c r="C61" i="92"/>
  <c r="G60" i="92"/>
  <c r="F60" i="92"/>
  <c r="C60" i="92"/>
  <c r="G59" i="92"/>
  <c r="F59" i="92"/>
  <c r="C59" i="92"/>
  <c r="G58" i="92"/>
  <c r="F58" i="92"/>
  <c r="C58" i="92"/>
  <c r="G57" i="92"/>
  <c r="F57" i="92"/>
  <c r="C57" i="92"/>
  <c r="G56" i="92"/>
  <c r="F56" i="92"/>
  <c r="C56" i="92"/>
  <c r="G55" i="92"/>
  <c r="F55" i="92"/>
  <c r="C55" i="92"/>
  <c r="G54" i="92"/>
  <c r="F54" i="92"/>
  <c r="C54" i="92"/>
  <c r="G53" i="92"/>
  <c r="F53" i="92"/>
  <c r="C53" i="92"/>
  <c r="G52" i="92"/>
  <c r="F52" i="92"/>
  <c r="C52" i="92"/>
  <c r="G51" i="92"/>
  <c r="F51" i="92"/>
  <c r="C51" i="92"/>
  <c r="G50" i="92"/>
  <c r="F50" i="92"/>
  <c r="C50" i="92"/>
  <c r="G49" i="92"/>
  <c r="F49" i="92"/>
  <c r="C49" i="92"/>
  <c r="G48" i="92"/>
  <c r="F48" i="92"/>
  <c r="C48" i="92"/>
  <c r="G46" i="92"/>
  <c r="H46" i="92" s="1"/>
  <c r="G45" i="92"/>
  <c r="H45" i="92" s="1"/>
  <c r="G44" i="92"/>
  <c r="H44" i="92" s="1"/>
  <c r="G43" i="92"/>
  <c r="H43" i="92" s="1"/>
  <c r="G42" i="92"/>
  <c r="H42" i="92" s="1"/>
  <c r="G41" i="92"/>
  <c r="H41" i="92" s="1"/>
  <c r="G40" i="92"/>
  <c r="H40" i="92" s="1"/>
  <c r="G39" i="92"/>
  <c r="H39" i="92" s="1"/>
  <c r="G38" i="92"/>
  <c r="H38" i="92" s="1"/>
  <c r="G37" i="92"/>
  <c r="H37" i="92" s="1"/>
  <c r="AT10" i="108" l="1"/>
  <c r="O31" i="76"/>
  <c r="O21" i="76"/>
  <c r="H580" i="92"/>
  <c r="H575" i="92"/>
  <c r="H574" i="92"/>
  <c r="H582" i="92"/>
  <c r="H589" i="92"/>
  <c r="T22" i="108" s="1"/>
  <c r="H581" i="92"/>
  <c r="H579" i="92"/>
  <c r="H586" i="92"/>
  <c r="H588" i="92"/>
  <c r="H583" i="92"/>
  <c r="H562" i="92"/>
  <c r="H577" i="92"/>
  <c r="H576" i="92" s="1"/>
  <c r="H563" i="92"/>
  <c r="H334" i="92"/>
  <c r="H338" i="92"/>
  <c r="H532" i="92"/>
  <c r="H547" i="92"/>
  <c r="H546" i="92" s="1"/>
  <c r="H555" i="92"/>
  <c r="T20" i="108" s="1"/>
  <c r="H549" i="92"/>
  <c r="H552" i="92"/>
  <c r="H551" i="92"/>
  <c r="H550" i="92"/>
  <c r="T16" i="108" s="1"/>
  <c r="H533" i="92"/>
  <c r="H545" i="92"/>
  <c r="H553" i="92"/>
  <c r="M16" i="76" s="1"/>
  <c r="H544" i="92"/>
  <c r="H321" i="92"/>
  <c r="H333" i="92"/>
  <c r="H337" i="92"/>
  <c r="H343" i="92"/>
  <c r="H347" i="92"/>
  <c r="H351" i="92"/>
  <c r="H355" i="92"/>
  <c r="H359" i="92"/>
  <c r="H364" i="92"/>
  <c r="H368" i="92"/>
  <c r="H372" i="92"/>
  <c r="H376" i="92"/>
  <c r="H380" i="92"/>
  <c r="H387" i="92"/>
  <c r="H391" i="92"/>
  <c r="H395" i="92"/>
  <c r="H399" i="92"/>
  <c r="H403" i="92"/>
  <c r="H408" i="92"/>
  <c r="H412" i="92"/>
  <c r="H416" i="92"/>
  <c r="H420" i="92"/>
  <c r="H424" i="92"/>
  <c r="H569" i="98"/>
  <c r="H568" i="98" s="1"/>
  <c r="I568" i="98" s="1"/>
  <c r="AF10" i="108"/>
  <c r="AF3" i="108" s="1"/>
  <c r="AG20" i="108" s="1"/>
  <c r="O22" i="76"/>
  <c r="AH10" i="108"/>
  <c r="AH3" i="108" s="1"/>
  <c r="H322" i="92"/>
  <c r="O30" i="76"/>
  <c r="H569" i="104"/>
  <c r="H568" i="104" s="1"/>
  <c r="I568" i="104" s="1"/>
  <c r="H48" i="92"/>
  <c r="H69" i="92"/>
  <c r="H332" i="92"/>
  <c r="H342" i="92"/>
  <c r="H344" i="92"/>
  <c r="H348" i="92"/>
  <c r="H352" i="92"/>
  <c r="H363" i="92"/>
  <c r="H365" i="92"/>
  <c r="H369" i="92"/>
  <c r="H373" i="92"/>
  <c r="H386" i="92"/>
  <c r="H388" i="92"/>
  <c r="H392" i="92"/>
  <c r="H396" i="92"/>
  <c r="H407" i="92"/>
  <c r="H409" i="92"/>
  <c r="H413" i="92"/>
  <c r="H417" i="92"/>
  <c r="AJ3" i="108"/>
  <c r="AK21" i="108" s="1"/>
  <c r="J21" i="76"/>
  <c r="J22" i="76"/>
  <c r="AR10" i="108"/>
  <c r="H569" i="102"/>
  <c r="H568" i="102" s="1"/>
  <c r="I568" i="102" s="1"/>
  <c r="O25" i="76"/>
  <c r="O26" i="76"/>
  <c r="O28" i="76"/>
  <c r="H569" i="99"/>
  <c r="H568" i="99" s="1"/>
  <c r="I568" i="99" s="1"/>
  <c r="H539" i="107"/>
  <c r="H538" i="107" s="1"/>
  <c r="H599" i="107" s="1"/>
  <c r="H540" i="106"/>
  <c r="H539" i="105"/>
  <c r="H538" i="105" s="1"/>
  <c r="H599" i="105" s="1"/>
  <c r="H547" i="104"/>
  <c r="AP3" i="108"/>
  <c r="AQ15" i="108" s="1"/>
  <c r="AN3" i="108"/>
  <c r="AL3" i="108"/>
  <c r="H547" i="97"/>
  <c r="AD10" i="108"/>
  <c r="H547" i="96"/>
  <c r="AB10" i="108"/>
  <c r="H577" i="95"/>
  <c r="Z10" i="108"/>
  <c r="H571" i="94"/>
  <c r="O18" i="76" s="1"/>
  <c r="X10" i="108"/>
  <c r="H537" i="93"/>
  <c r="K17" i="76" s="1"/>
  <c r="V10" i="108"/>
  <c r="R22" i="76"/>
  <c r="H599" i="103"/>
  <c r="H538" i="99"/>
  <c r="K24" i="76"/>
  <c r="H538" i="98"/>
  <c r="K23" i="76"/>
  <c r="H539" i="95"/>
  <c r="H538" i="95" s="1"/>
  <c r="I538" i="95" s="1"/>
  <c r="K20" i="76"/>
  <c r="R21" i="76"/>
  <c r="H559" i="93"/>
  <c r="H558" i="93" s="1"/>
  <c r="I558" i="93" s="1"/>
  <c r="H346" i="92"/>
  <c r="H350" i="92"/>
  <c r="H367" i="92"/>
  <c r="H371" i="92"/>
  <c r="H390" i="92"/>
  <c r="H394" i="92"/>
  <c r="H411" i="92"/>
  <c r="H415" i="92"/>
  <c r="H309" i="92"/>
  <c r="H564" i="92" s="1"/>
  <c r="H325" i="92"/>
  <c r="H329" i="92"/>
  <c r="H345" i="92"/>
  <c r="H349" i="92"/>
  <c r="H366" i="92"/>
  <c r="H370" i="92"/>
  <c r="H389" i="92"/>
  <c r="H393" i="92"/>
  <c r="H410" i="92"/>
  <c r="H414" i="92"/>
  <c r="H354" i="92"/>
  <c r="H358" i="92"/>
  <c r="H375" i="92"/>
  <c r="H379" i="92"/>
  <c r="H398" i="92"/>
  <c r="H402" i="92"/>
  <c r="H419" i="92"/>
  <c r="H423" i="92"/>
  <c r="H356" i="92"/>
  <c r="H360" i="92"/>
  <c r="H377" i="92"/>
  <c r="H381" i="92"/>
  <c r="H400" i="92"/>
  <c r="H404" i="92"/>
  <c r="H421" i="92"/>
  <c r="H425" i="92"/>
  <c r="H326" i="92"/>
  <c r="H330" i="92"/>
  <c r="H324" i="92"/>
  <c r="H328" i="92"/>
  <c r="H533" i="94"/>
  <c r="H532" i="94" s="1"/>
  <c r="H254" i="94"/>
  <c r="H494" i="94" s="1"/>
  <c r="H260" i="93"/>
  <c r="H500" i="93" s="1"/>
  <c r="G17" i="76" s="1"/>
  <c r="I17" i="76" s="1"/>
  <c r="H95" i="92"/>
  <c r="H107" i="92"/>
  <c r="H91" i="92"/>
  <c r="H99" i="92"/>
  <c r="H103" i="92"/>
  <c r="H97" i="92"/>
  <c r="H101" i="92"/>
  <c r="H109" i="92"/>
  <c r="H93" i="92"/>
  <c r="H105" i="92"/>
  <c r="H49" i="92"/>
  <c r="H53" i="92"/>
  <c r="H57" i="92"/>
  <c r="H61" i="92"/>
  <c r="H65" i="92"/>
  <c r="H70" i="92"/>
  <c r="H74" i="92"/>
  <c r="H78" i="92"/>
  <c r="H82" i="92"/>
  <c r="H87" i="92"/>
  <c r="H92" i="92"/>
  <c r="H96" i="92"/>
  <c r="H100" i="92"/>
  <c r="H104" i="92"/>
  <c r="H108" i="92"/>
  <c r="H115" i="92"/>
  <c r="H119" i="92"/>
  <c r="H123" i="92"/>
  <c r="H127" i="92"/>
  <c r="H131" i="92"/>
  <c r="H136" i="92"/>
  <c r="H140" i="92"/>
  <c r="H144" i="92"/>
  <c r="H148" i="92"/>
  <c r="H152" i="92"/>
  <c r="H90" i="92"/>
  <c r="H94" i="92"/>
  <c r="H98" i="92"/>
  <c r="H102" i="92"/>
  <c r="H106" i="92"/>
  <c r="H113" i="92"/>
  <c r="H117" i="92"/>
  <c r="H121" i="92"/>
  <c r="H125" i="92"/>
  <c r="H129" i="92"/>
  <c r="H134" i="92"/>
  <c r="H138" i="92"/>
  <c r="H142" i="92"/>
  <c r="H146" i="92"/>
  <c r="H150" i="92"/>
  <c r="I538" i="101"/>
  <c r="H599" i="101"/>
  <c r="I538" i="100"/>
  <c r="H599" i="100"/>
  <c r="H260" i="107"/>
  <c r="H500" i="107" s="1"/>
  <c r="G32" i="76"/>
  <c r="H260" i="105"/>
  <c r="H500" i="105" s="1"/>
  <c r="G30" i="76"/>
  <c r="H260" i="103"/>
  <c r="G27" i="76"/>
  <c r="I538" i="102"/>
  <c r="G26" i="76"/>
  <c r="I26" i="76" s="1"/>
  <c r="G25" i="76"/>
  <c r="I25" i="76" s="1"/>
  <c r="H260" i="99"/>
  <c r="H500" i="99" s="1"/>
  <c r="H260" i="98"/>
  <c r="H500" i="98" s="1"/>
  <c r="G20" i="76"/>
  <c r="I20" i="76" s="1"/>
  <c r="R20" i="76" s="1"/>
  <c r="H51" i="92"/>
  <c r="H55" i="92"/>
  <c r="H59" i="92"/>
  <c r="H63" i="92"/>
  <c r="H67" i="92"/>
  <c r="H72" i="92"/>
  <c r="H76" i="92"/>
  <c r="H80" i="92"/>
  <c r="H52" i="92"/>
  <c r="H56" i="92"/>
  <c r="H60" i="92"/>
  <c r="H64" i="92"/>
  <c r="H73" i="92"/>
  <c r="H77" i="92"/>
  <c r="H81" i="92"/>
  <c r="H86" i="92"/>
  <c r="H114" i="92"/>
  <c r="H118" i="92"/>
  <c r="H122" i="92"/>
  <c r="H126" i="92"/>
  <c r="H130" i="92"/>
  <c r="H135" i="92"/>
  <c r="H139" i="92"/>
  <c r="H143" i="92"/>
  <c r="H147" i="92"/>
  <c r="H151" i="92"/>
  <c r="H36" i="92"/>
  <c r="H50" i="92"/>
  <c r="H54" i="92"/>
  <c r="H58" i="92"/>
  <c r="H62" i="92"/>
  <c r="H66" i="92"/>
  <c r="H71" i="92"/>
  <c r="H75" i="92"/>
  <c r="H79" i="92"/>
  <c r="H88" i="92"/>
  <c r="H116" i="92"/>
  <c r="H120" i="92"/>
  <c r="H124" i="92"/>
  <c r="H128" i="92"/>
  <c r="H132" i="92"/>
  <c r="H137" i="92"/>
  <c r="H141" i="92"/>
  <c r="H145" i="92"/>
  <c r="H149" i="92"/>
  <c r="H153" i="92"/>
  <c r="H154" i="92"/>
  <c r="G404" i="91"/>
  <c r="F404" i="91"/>
  <c r="H404" i="91" s="1"/>
  <c r="C404" i="91"/>
  <c r="G403" i="91"/>
  <c r="F403" i="91"/>
  <c r="C403" i="91"/>
  <c r="G402" i="91"/>
  <c r="F402" i="91"/>
  <c r="C402" i="91"/>
  <c r="G401" i="91"/>
  <c r="F401" i="91"/>
  <c r="C401" i="91"/>
  <c r="G400" i="91"/>
  <c r="F400" i="91"/>
  <c r="H400" i="91" s="1"/>
  <c r="C400" i="91"/>
  <c r="G399" i="91"/>
  <c r="F399" i="91"/>
  <c r="C399" i="91"/>
  <c r="G398" i="91"/>
  <c r="F398" i="91"/>
  <c r="C398" i="91"/>
  <c r="G397" i="91"/>
  <c r="F397" i="91"/>
  <c r="C397" i="91"/>
  <c r="G396" i="91"/>
  <c r="F396" i="91"/>
  <c r="H396" i="91" s="1"/>
  <c r="C396" i="91"/>
  <c r="G395" i="91"/>
  <c r="F395" i="91"/>
  <c r="C395" i="91"/>
  <c r="G394" i="91"/>
  <c r="F394" i="91"/>
  <c r="C394" i="91"/>
  <c r="G393" i="91"/>
  <c r="F393" i="91"/>
  <c r="C393" i="91"/>
  <c r="G392" i="91"/>
  <c r="F392" i="91"/>
  <c r="H392" i="91" s="1"/>
  <c r="C392" i="91"/>
  <c r="G391" i="91"/>
  <c r="F391" i="91"/>
  <c r="C391" i="91"/>
  <c r="G390" i="91"/>
  <c r="F390" i="91"/>
  <c r="C390" i="91"/>
  <c r="G389" i="91"/>
  <c r="F389" i="91"/>
  <c r="C389" i="91"/>
  <c r="G388" i="91"/>
  <c r="F388" i="91"/>
  <c r="H388" i="91" s="1"/>
  <c r="C388" i="91"/>
  <c r="G387" i="91"/>
  <c r="F387" i="91"/>
  <c r="C387" i="91"/>
  <c r="G386" i="91"/>
  <c r="F386" i="91"/>
  <c r="C386" i="91"/>
  <c r="G385" i="91"/>
  <c r="F385" i="91"/>
  <c r="C385" i="91"/>
  <c r="G383" i="91"/>
  <c r="F383" i="91"/>
  <c r="H383" i="91" s="1"/>
  <c r="C383" i="91"/>
  <c r="G382" i="91"/>
  <c r="F382" i="91"/>
  <c r="C382" i="91"/>
  <c r="G381" i="91"/>
  <c r="F381" i="91"/>
  <c r="C381" i="91"/>
  <c r="G380" i="91"/>
  <c r="F380" i="91"/>
  <c r="C380" i="91"/>
  <c r="G379" i="91"/>
  <c r="F379" i="91"/>
  <c r="H379" i="91" s="1"/>
  <c r="C379" i="91"/>
  <c r="G378" i="91"/>
  <c r="F378" i="91"/>
  <c r="C378" i="91"/>
  <c r="G377" i="91"/>
  <c r="F377" i="91"/>
  <c r="C377" i="91"/>
  <c r="G376" i="91"/>
  <c r="F376" i="91"/>
  <c r="C376" i="91"/>
  <c r="G375" i="91"/>
  <c r="F375" i="91"/>
  <c r="H375" i="91" s="1"/>
  <c r="C375" i="91"/>
  <c r="G374" i="91"/>
  <c r="F374" i="91"/>
  <c r="C374" i="91"/>
  <c r="G373" i="91"/>
  <c r="F373" i="91"/>
  <c r="C373" i="91"/>
  <c r="G372" i="91"/>
  <c r="F372" i="91"/>
  <c r="C372" i="91"/>
  <c r="G371" i="91"/>
  <c r="F371" i="91"/>
  <c r="H371" i="91" s="1"/>
  <c r="C371" i="91"/>
  <c r="G370" i="91"/>
  <c r="F370" i="91"/>
  <c r="C370" i="91"/>
  <c r="G369" i="91"/>
  <c r="F369" i="91"/>
  <c r="C369" i="91"/>
  <c r="G368" i="91"/>
  <c r="F368" i="91"/>
  <c r="C368" i="91"/>
  <c r="G367" i="91"/>
  <c r="F367" i="91"/>
  <c r="H367" i="91" s="1"/>
  <c r="C367" i="91"/>
  <c r="G366" i="91"/>
  <c r="F366" i="91"/>
  <c r="C366" i="91"/>
  <c r="G365" i="91"/>
  <c r="F365" i="91"/>
  <c r="C365" i="91"/>
  <c r="G364" i="91"/>
  <c r="F364" i="91"/>
  <c r="C364" i="91"/>
  <c r="G360" i="91"/>
  <c r="F360" i="91"/>
  <c r="H360" i="91" s="1"/>
  <c r="C360" i="91"/>
  <c r="G359" i="91"/>
  <c r="F359" i="91"/>
  <c r="C359" i="91"/>
  <c r="G358" i="91"/>
  <c r="F358" i="91"/>
  <c r="C358" i="91"/>
  <c r="G357" i="91"/>
  <c r="F357" i="91"/>
  <c r="C357" i="91"/>
  <c r="G356" i="91"/>
  <c r="F356" i="91"/>
  <c r="H356" i="91" s="1"/>
  <c r="C356" i="91"/>
  <c r="G355" i="91"/>
  <c r="F355" i="91"/>
  <c r="C355" i="91"/>
  <c r="G354" i="91"/>
  <c r="F354" i="91"/>
  <c r="C354" i="91"/>
  <c r="G353" i="91"/>
  <c r="F353" i="91"/>
  <c r="C353" i="91"/>
  <c r="G352" i="91"/>
  <c r="F352" i="91"/>
  <c r="H352" i="91" s="1"/>
  <c r="C352" i="91"/>
  <c r="G351" i="91"/>
  <c r="F351" i="91"/>
  <c r="C351" i="91"/>
  <c r="G350" i="91"/>
  <c r="F350" i="91"/>
  <c r="C350" i="91"/>
  <c r="G349" i="91"/>
  <c r="F349" i="91"/>
  <c r="C349" i="91"/>
  <c r="G348" i="91"/>
  <c r="F348" i="91"/>
  <c r="H348" i="91" s="1"/>
  <c r="C348" i="91"/>
  <c r="G347" i="91"/>
  <c r="F347" i="91"/>
  <c r="C347" i="91"/>
  <c r="G346" i="91"/>
  <c r="F346" i="91"/>
  <c r="C346" i="91"/>
  <c r="G345" i="91"/>
  <c r="F345" i="91"/>
  <c r="C345" i="91"/>
  <c r="G344" i="91"/>
  <c r="F344" i="91"/>
  <c r="H344" i="91" s="1"/>
  <c r="C344" i="91"/>
  <c r="G343" i="91"/>
  <c r="F343" i="91"/>
  <c r="C343" i="91"/>
  <c r="G342" i="91"/>
  <c r="F342" i="91"/>
  <c r="C342" i="91"/>
  <c r="G341" i="91"/>
  <c r="F341" i="91"/>
  <c r="C341" i="91"/>
  <c r="G339" i="91"/>
  <c r="F339" i="91"/>
  <c r="H339" i="91" s="1"/>
  <c r="C339" i="91"/>
  <c r="G338" i="91"/>
  <c r="F338" i="91"/>
  <c r="C338" i="91"/>
  <c r="G337" i="91"/>
  <c r="F337" i="91"/>
  <c r="C337" i="91"/>
  <c r="G336" i="91"/>
  <c r="F336" i="91"/>
  <c r="C336" i="91"/>
  <c r="G335" i="91"/>
  <c r="F335" i="91"/>
  <c r="H335" i="91" s="1"/>
  <c r="C335" i="91"/>
  <c r="G334" i="91"/>
  <c r="F334" i="91"/>
  <c r="C334" i="91"/>
  <c r="G333" i="91"/>
  <c r="F333" i="91"/>
  <c r="C333" i="91"/>
  <c r="G332" i="91"/>
  <c r="F332" i="91"/>
  <c r="C332" i="91"/>
  <c r="G331" i="91"/>
  <c r="F331" i="91"/>
  <c r="H331" i="91" s="1"/>
  <c r="C331" i="91"/>
  <c r="G330" i="91"/>
  <c r="F330" i="91"/>
  <c r="C330" i="91"/>
  <c r="G329" i="91"/>
  <c r="F329" i="91"/>
  <c r="C329" i="91"/>
  <c r="G328" i="91"/>
  <c r="F328" i="91"/>
  <c r="C328" i="91"/>
  <c r="G327" i="91"/>
  <c r="F327" i="91"/>
  <c r="H327" i="91" s="1"/>
  <c r="C327" i="91"/>
  <c r="G326" i="91"/>
  <c r="F326" i="91"/>
  <c r="C326" i="91"/>
  <c r="G325" i="91"/>
  <c r="F325" i="91"/>
  <c r="C325" i="91"/>
  <c r="G324" i="91"/>
  <c r="F324" i="91"/>
  <c r="C324" i="91"/>
  <c r="G323" i="91"/>
  <c r="F323" i="91"/>
  <c r="H323" i="91" s="1"/>
  <c r="C323" i="91"/>
  <c r="G322" i="91"/>
  <c r="F322" i="91"/>
  <c r="C322" i="91"/>
  <c r="G321" i="91"/>
  <c r="F321" i="91"/>
  <c r="C321" i="91"/>
  <c r="F320" i="91"/>
  <c r="H320" i="91" s="1"/>
  <c r="C320" i="91"/>
  <c r="C317" i="91"/>
  <c r="C316" i="91"/>
  <c r="G315" i="91"/>
  <c r="F315" i="91"/>
  <c r="C315" i="91"/>
  <c r="G314" i="91"/>
  <c r="F314" i="91"/>
  <c r="C314" i="91"/>
  <c r="G313" i="91"/>
  <c r="F313" i="91"/>
  <c r="C313" i="91"/>
  <c r="G312" i="91"/>
  <c r="F312" i="91"/>
  <c r="C312" i="91"/>
  <c r="G311" i="91"/>
  <c r="F311" i="91"/>
  <c r="C311" i="91"/>
  <c r="G310" i="91"/>
  <c r="F310" i="91"/>
  <c r="C310" i="91"/>
  <c r="G309" i="91"/>
  <c r="F309" i="91"/>
  <c r="H309" i="91" s="1"/>
  <c r="C309" i="91"/>
  <c r="G308" i="91"/>
  <c r="F308" i="91"/>
  <c r="C308" i="91"/>
  <c r="G307" i="91"/>
  <c r="F307" i="91"/>
  <c r="C307" i="91"/>
  <c r="G306" i="91"/>
  <c r="F306" i="91"/>
  <c r="C306" i="91"/>
  <c r="G305" i="91"/>
  <c r="F305" i="91"/>
  <c r="H305" i="91" s="1"/>
  <c r="C305" i="91"/>
  <c r="G304" i="91"/>
  <c r="F304" i="91"/>
  <c r="C304" i="91"/>
  <c r="G303" i="91"/>
  <c r="F303" i="91"/>
  <c r="C303" i="91"/>
  <c r="G302" i="91"/>
  <c r="F302" i="91"/>
  <c r="C302" i="91"/>
  <c r="G301" i="91"/>
  <c r="F301" i="91"/>
  <c r="H301" i="91" s="1"/>
  <c r="C301" i="91"/>
  <c r="G300" i="91"/>
  <c r="F300" i="91"/>
  <c r="C300" i="91"/>
  <c r="G299" i="91"/>
  <c r="F299" i="91"/>
  <c r="C299" i="91"/>
  <c r="G297" i="91"/>
  <c r="G296" i="91"/>
  <c r="H296" i="91" s="1"/>
  <c r="G295" i="91"/>
  <c r="H295" i="91" s="1"/>
  <c r="G294" i="91"/>
  <c r="H294" i="91" s="1"/>
  <c r="G293" i="91"/>
  <c r="H293" i="91" s="1"/>
  <c r="G292" i="91"/>
  <c r="H292" i="91" s="1"/>
  <c r="G291" i="91"/>
  <c r="H291" i="91" s="1"/>
  <c r="G290" i="91"/>
  <c r="H290" i="91" s="1"/>
  <c r="G289" i="91"/>
  <c r="H289" i="91" s="1"/>
  <c r="G288" i="91"/>
  <c r="H288" i="91" s="1"/>
  <c r="G153" i="91"/>
  <c r="F153" i="91"/>
  <c r="C153" i="91"/>
  <c r="G152" i="91"/>
  <c r="F152" i="91"/>
  <c r="C152" i="91"/>
  <c r="G151" i="91"/>
  <c r="F151" i="91"/>
  <c r="C151" i="91"/>
  <c r="G150" i="91"/>
  <c r="F150" i="91"/>
  <c r="C150" i="91"/>
  <c r="G149" i="91"/>
  <c r="F149" i="91"/>
  <c r="C149" i="91"/>
  <c r="G148" i="91"/>
  <c r="F148" i="91"/>
  <c r="C148" i="91"/>
  <c r="G147" i="91"/>
  <c r="F147" i="91"/>
  <c r="C147" i="91"/>
  <c r="G146" i="91"/>
  <c r="F146" i="91"/>
  <c r="C146" i="91"/>
  <c r="G145" i="91"/>
  <c r="F145" i="91"/>
  <c r="C145" i="91"/>
  <c r="G144" i="91"/>
  <c r="F144" i="91"/>
  <c r="C144" i="91"/>
  <c r="G143" i="91"/>
  <c r="F143" i="91"/>
  <c r="C143" i="91"/>
  <c r="G142" i="91"/>
  <c r="F142" i="91"/>
  <c r="C142" i="91"/>
  <c r="G141" i="91"/>
  <c r="F141" i="91"/>
  <c r="C141" i="91"/>
  <c r="G140" i="91"/>
  <c r="F140" i="91"/>
  <c r="C140" i="91"/>
  <c r="G139" i="91"/>
  <c r="F139" i="91"/>
  <c r="C139" i="91"/>
  <c r="G138" i="91"/>
  <c r="F138" i="91"/>
  <c r="C138" i="91"/>
  <c r="G137" i="91"/>
  <c r="F137" i="91"/>
  <c r="C137" i="91"/>
  <c r="G136" i="91"/>
  <c r="F136" i="91"/>
  <c r="C136" i="91"/>
  <c r="G135" i="91"/>
  <c r="F135" i="91"/>
  <c r="C135" i="91"/>
  <c r="G134" i="91"/>
  <c r="F134" i="91"/>
  <c r="C134" i="91"/>
  <c r="G132" i="91"/>
  <c r="F132" i="91"/>
  <c r="C132" i="91"/>
  <c r="G131" i="91"/>
  <c r="F131" i="91"/>
  <c r="C131" i="91"/>
  <c r="G130" i="91"/>
  <c r="F130" i="91"/>
  <c r="C130" i="91"/>
  <c r="G129" i="91"/>
  <c r="F129" i="91"/>
  <c r="C129" i="91"/>
  <c r="G128" i="91"/>
  <c r="F128" i="91"/>
  <c r="C128" i="91"/>
  <c r="G127" i="91"/>
  <c r="F127" i="91"/>
  <c r="C127" i="91"/>
  <c r="G126" i="91"/>
  <c r="F126" i="91"/>
  <c r="C126" i="91"/>
  <c r="G125" i="91"/>
  <c r="F125" i="91"/>
  <c r="C125" i="91"/>
  <c r="G124" i="91"/>
  <c r="F124" i="91"/>
  <c r="C124" i="91"/>
  <c r="G123" i="91"/>
  <c r="F123" i="91"/>
  <c r="C123" i="91"/>
  <c r="G122" i="91"/>
  <c r="F122" i="91"/>
  <c r="C122" i="91"/>
  <c r="G121" i="91"/>
  <c r="F121" i="91"/>
  <c r="C121" i="91"/>
  <c r="G120" i="91"/>
  <c r="F120" i="91"/>
  <c r="C120" i="91"/>
  <c r="G119" i="91"/>
  <c r="F119" i="91"/>
  <c r="C119" i="91"/>
  <c r="G118" i="91"/>
  <c r="F118" i="91"/>
  <c r="C118" i="91"/>
  <c r="G117" i="91"/>
  <c r="F117" i="91"/>
  <c r="C117" i="91"/>
  <c r="G116" i="91"/>
  <c r="F116" i="91"/>
  <c r="C116" i="91"/>
  <c r="G115" i="91"/>
  <c r="F115" i="91"/>
  <c r="C115" i="91"/>
  <c r="G114" i="91"/>
  <c r="F114" i="91"/>
  <c r="C114" i="91"/>
  <c r="G113" i="91"/>
  <c r="F113" i="91"/>
  <c r="C113" i="91"/>
  <c r="G109" i="91"/>
  <c r="F109" i="91"/>
  <c r="C109" i="91"/>
  <c r="G108" i="91"/>
  <c r="F108" i="91"/>
  <c r="C108" i="91"/>
  <c r="G107" i="91"/>
  <c r="F107" i="91"/>
  <c r="C107" i="91"/>
  <c r="G106" i="91"/>
  <c r="F106" i="91"/>
  <c r="C106" i="91"/>
  <c r="G105" i="91"/>
  <c r="F105" i="91"/>
  <c r="C105" i="91"/>
  <c r="G104" i="91"/>
  <c r="F104" i="91"/>
  <c r="C104" i="91"/>
  <c r="G103" i="91"/>
  <c r="F103" i="91"/>
  <c r="C103" i="91"/>
  <c r="G102" i="91"/>
  <c r="F102" i="91"/>
  <c r="C102" i="91"/>
  <c r="G101" i="91"/>
  <c r="F101" i="91"/>
  <c r="C101" i="91"/>
  <c r="G100" i="91"/>
  <c r="F100" i="91"/>
  <c r="C100" i="91"/>
  <c r="G99" i="91"/>
  <c r="F99" i="91"/>
  <c r="C99" i="91"/>
  <c r="G98" i="91"/>
  <c r="F98" i="91"/>
  <c r="C98" i="91"/>
  <c r="G97" i="91"/>
  <c r="F97" i="91"/>
  <c r="C97" i="91"/>
  <c r="G96" i="91"/>
  <c r="F96" i="91"/>
  <c r="C96" i="91"/>
  <c r="G95" i="91"/>
  <c r="F95" i="91"/>
  <c r="C95" i="91"/>
  <c r="G94" i="91"/>
  <c r="F94" i="91"/>
  <c r="C94" i="91"/>
  <c r="G93" i="91"/>
  <c r="F93" i="91"/>
  <c r="C93" i="91"/>
  <c r="G92" i="91"/>
  <c r="F92" i="91"/>
  <c r="C92" i="91"/>
  <c r="G91" i="91"/>
  <c r="F91" i="91"/>
  <c r="C91" i="91"/>
  <c r="G90" i="91"/>
  <c r="F90" i="91"/>
  <c r="C90" i="91"/>
  <c r="G88" i="91"/>
  <c r="F88" i="91"/>
  <c r="C88" i="91"/>
  <c r="G87" i="91"/>
  <c r="F87" i="91"/>
  <c r="C87" i="91"/>
  <c r="G86" i="91"/>
  <c r="F86" i="91"/>
  <c r="C86" i="91"/>
  <c r="G85" i="91"/>
  <c r="F85" i="91"/>
  <c r="C85" i="91"/>
  <c r="C84" i="91"/>
  <c r="G82" i="91"/>
  <c r="F82" i="91"/>
  <c r="C82" i="91"/>
  <c r="G81" i="91"/>
  <c r="F81" i="91"/>
  <c r="C81" i="91"/>
  <c r="G80" i="91"/>
  <c r="F80" i="91"/>
  <c r="C80" i="91"/>
  <c r="G79" i="91"/>
  <c r="F79" i="91"/>
  <c r="C79" i="91"/>
  <c r="G78" i="91"/>
  <c r="F78" i="91"/>
  <c r="C78" i="91"/>
  <c r="G77" i="91"/>
  <c r="F77" i="91"/>
  <c r="C77" i="91"/>
  <c r="G76" i="91"/>
  <c r="F76" i="91"/>
  <c r="C76" i="91"/>
  <c r="G75" i="91"/>
  <c r="F75" i="91"/>
  <c r="C75" i="91"/>
  <c r="G74" i="91"/>
  <c r="F74" i="91"/>
  <c r="C74" i="91"/>
  <c r="G73" i="91"/>
  <c r="F73" i="91"/>
  <c r="C73" i="91"/>
  <c r="G72" i="91"/>
  <c r="F72" i="91"/>
  <c r="C72" i="91"/>
  <c r="G71" i="91"/>
  <c r="F71" i="91"/>
  <c r="C71" i="91"/>
  <c r="G70" i="91"/>
  <c r="F70" i="91"/>
  <c r="C70" i="91"/>
  <c r="G69" i="91"/>
  <c r="F69" i="91"/>
  <c r="C69" i="91"/>
  <c r="G67" i="91"/>
  <c r="F67" i="91"/>
  <c r="C67" i="91"/>
  <c r="G66" i="91"/>
  <c r="F66" i="91"/>
  <c r="C66" i="91"/>
  <c r="G65" i="91"/>
  <c r="F65" i="91"/>
  <c r="C65" i="91"/>
  <c r="G64" i="91"/>
  <c r="F64" i="91"/>
  <c r="C64" i="91"/>
  <c r="G63" i="91"/>
  <c r="F63" i="91"/>
  <c r="C63" i="91"/>
  <c r="G62" i="91"/>
  <c r="F62" i="91"/>
  <c r="C62" i="91"/>
  <c r="G61" i="91"/>
  <c r="F61" i="91"/>
  <c r="C61" i="91"/>
  <c r="G60" i="91"/>
  <c r="F60" i="91"/>
  <c r="C60" i="91"/>
  <c r="G59" i="91"/>
  <c r="F59" i="91"/>
  <c r="C59" i="91"/>
  <c r="G58" i="91"/>
  <c r="F58" i="91"/>
  <c r="C58" i="91"/>
  <c r="G57" i="91"/>
  <c r="F57" i="91"/>
  <c r="C57" i="91"/>
  <c r="G56" i="91"/>
  <c r="F56" i="91"/>
  <c r="C56" i="91"/>
  <c r="G55" i="91"/>
  <c r="F55" i="91"/>
  <c r="C55" i="91"/>
  <c r="G54" i="91"/>
  <c r="F54" i="91"/>
  <c r="C54" i="91"/>
  <c r="G53" i="91"/>
  <c r="F53" i="91"/>
  <c r="C53" i="91"/>
  <c r="G52" i="91"/>
  <c r="F52" i="91"/>
  <c r="C52" i="91"/>
  <c r="G51" i="91"/>
  <c r="F51" i="91"/>
  <c r="C51" i="91"/>
  <c r="G50" i="91"/>
  <c r="F50" i="91"/>
  <c r="C50" i="91"/>
  <c r="G49" i="91"/>
  <c r="F49" i="91"/>
  <c r="C49" i="91"/>
  <c r="G48" i="91"/>
  <c r="F48" i="91"/>
  <c r="C48" i="91"/>
  <c r="G46" i="91"/>
  <c r="H46" i="91" s="1"/>
  <c r="G45" i="91"/>
  <c r="H45" i="91" s="1"/>
  <c r="G44" i="91"/>
  <c r="H44" i="91" s="1"/>
  <c r="G43" i="91"/>
  <c r="H43" i="91" s="1"/>
  <c r="G42" i="91"/>
  <c r="H42" i="91" s="1"/>
  <c r="G41" i="91"/>
  <c r="H41" i="91" s="1"/>
  <c r="G40" i="91"/>
  <c r="H40" i="91" s="1"/>
  <c r="G39" i="91"/>
  <c r="H39" i="91" s="1"/>
  <c r="G38" i="91"/>
  <c r="H38" i="91" s="1"/>
  <c r="G37" i="91"/>
  <c r="H37" i="91" s="1"/>
  <c r="G432" i="89"/>
  <c r="H432" i="89" s="1"/>
  <c r="G431" i="89"/>
  <c r="H431" i="89" s="1"/>
  <c r="H430" i="89" s="1"/>
  <c r="H429" i="89" s="1"/>
  <c r="H405" i="89" s="1"/>
  <c r="C96" i="89"/>
  <c r="C97" i="89"/>
  <c r="C98" i="89"/>
  <c r="C80" i="89"/>
  <c r="C81" i="89"/>
  <c r="C82" i="89"/>
  <c r="G37" i="89"/>
  <c r="G38" i="89"/>
  <c r="H38" i="89" s="1"/>
  <c r="G404" i="89"/>
  <c r="F404" i="89"/>
  <c r="C404" i="89"/>
  <c r="G403" i="89"/>
  <c r="F403" i="89"/>
  <c r="C403" i="89"/>
  <c r="G402" i="89"/>
  <c r="F402" i="89"/>
  <c r="H402" i="89" s="1"/>
  <c r="C402" i="89"/>
  <c r="G401" i="89"/>
  <c r="F401" i="89"/>
  <c r="C401" i="89"/>
  <c r="G400" i="89"/>
  <c r="F400" i="89"/>
  <c r="C400" i="89"/>
  <c r="G399" i="89"/>
  <c r="F399" i="89"/>
  <c r="C399" i="89"/>
  <c r="G398" i="89"/>
  <c r="F398" i="89"/>
  <c r="H398" i="89" s="1"/>
  <c r="C398" i="89"/>
  <c r="G397" i="89"/>
  <c r="F397" i="89"/>
  <c r="C397" i="89"/>
  <c r="G396" i="89"/>
  <c r="F396" i="89"/>
  <c r="C396" i="89"/>
  <c r="G395" i="89"/>
  <c r="F395" i="89"/>
  <c r="C395" i="89"/>
  <c r="G394" i="89"/>
  <c r="F394" i="89"/>
  <c r="H394" i="89" s="1"/>
  <c r="C394" i="89"/>
  <c r="G393" i="89"/>
  <c r="F393" i="89"/>
  <c r="C393" i="89"/>
  <c r="G392" i="89"/>
  <c r="F392" i="89"/>
  <c r="C392" i="89"/>
  <c r="G391" i="89"/>
  <c r="F391" i="89"/>
  <c r="C391" i="89"/>
  <c r="G390" i="89"/>
  <c r="F390" i="89"/>
  <c r="H390" i="89" s="1"/>
  <c r="C390" i="89"/>
  <c r="G389" i="89"/>
  <c r="F389" i="89"/>
  <c r="C389" i="89"/>
  <c r="G388" i="89"/>
  <c r="F388" i="89"/>
  <c r="C388" i="89"/>
  <c r="G387" i="89"/>
  <c r="F387" i="89"/>
  <c r="C387" i="89"/>
  <c r="G386" i="89"/>
  <c r="F386" i="89"/>
  <c r="H386" i="89" s="1"/>
  <c r="C386" i="89"/>
  <c r="G385" i="89"/>
  <c r="F385" i="89"/>
  <c r="C385" i="89"/>
  <c r="G383" i="89"/>
  <c r="F383" i="89"/>
  <c r="C383" i="89"/>
  <c r="G382" i="89"/>
  <c r="F382" i="89"/>
  <c r="C382" i="89"/>
  <c r="G381" i="89"/>
  <c r="F381" i="89"/>
  <c r="H381" i="89" s="1"/>
  <c r="C381" i="89"/>
  <c r="G380" i="89"/>
  <c r="F380" i="89"/>
  <c r="C380" i="89"/>
  <c r="G379" i="89"/>
  <c r="F379" i="89"/>
  <c r="C379" i="89"/>
  <c r="G378" i="89"/>
  <c r="F378" i="89"/>
  <c r="C378" i="89"/>
  <c r="G377" i="89"/>
  <c r="F377" i="89"/>
  <c r="H377" i="89" s="1"/>
  <c r="C377" i="89"/>
  <c r="G376" i="89"/>
  <c r="F376" i="89"/>
  <c r="C376" i="89"/>
  <c r="G375" i="89"/>
  <c r="F375" i="89"/>
  <c r="C375" i="89"/>
  <c r="G374" i="89"/>
  <c r="F374" i="89"/>
  <c r="C374" i="89"/>
  <c r="G373" i="89"/>
  <c r="F373" i="89"/>
  <c r="H373" i="89" s="1"/>
  <c r="C373" i="89"/>
  <c r="G372" i="89"/>
  <c r="F372" i="89"/>
  <c r="C372" i="89"/>
  <c r="G371" i="89"/>
  <c r="F371" i="89"/>
  <c r="C371" i="89"/>
  <c r="G370" i="89"/>
  <c r="F370" i="89"/>
  <c r="C370" i="89"/>
  <c r="G369" i="89"/>
  <c r="F369" i="89"/>
  <c r="H369" i="89" s="1"/>
  <c r="C369" i="89"/>
  <c r="G368" i="89"/>
  <c r="F368" i="89"/>
  <c r="C368" i="89"/>
  <c r="G367" i="89"/>
  <c r="F367" i="89"/>
  <c r="C367" i="89"/>
  <c r="G366" i="89"/>
  <c r="F366" i="89"/>
  <c r="C366" i="89"/>
  <c r="G365" i="89"/>
  <c r="F365" i="89"/>
  <c r="H365" i="89" s="1"/>
  <c r="C365" i="89"/>
  <c r="G364" i="89"/>
  <c r="F364" i="89"/>
  <c r="C364" i="89"/>
  <c r="G360" i="89"/>
  <c r="F360" i="89"/>
  <c r="C360" i="89"/>
  <c r="G359" i="89"/>
  <c r="F359" i="89"/>
  <c r="C359" i="89"/>
  <c r="G358" i="89"/>
  <c r="F358" i="89"/>
  <c r="H358" i="89" s="1"/>
  <c r="C358" i="89"/>
  <c r="G357" i="89"/>
  <c r="F357" i="89"/>
  <c r="C357" i="89"/>
  <c r="G356" i="89"/>
  <c r="F356" i="89"/>
  <c r="C356" i="89"/>
  <c r="G355" i="89"/>
  <c r="F355" i="89"/>
  <c r="C355" i="89"/>
  <c r="G354" i="89"/>
  <c r="F354" i="89"/>
  <c r="H354" i="89" s="1"/>
  <c r="C354" i="89"/>
  <c r="G353" i="89"/>
  <c r="F353" i="89"/>
  <c r="C353" i="89"/>
  <c r="G352" i="89"/>
  <c r="F352" i="89"/>
  <c r="C352" i="89"/>
  <c r="G351" i="89"/>
  <c r="F351" i="89"/>
  <c r="C351" i="89"/>
  <c r="G350" i="89"/>
  <c r="F350" i="89"/>
  <c r="H350" i="89" s="1"/>
  <c r="C350" i="89"/>
  <c r="G349" i="89"/>
  <c r="F349" i="89"/>
  <c r="C349" i="89"/>
  <c r="G348" i="89"/>
  <c r="F348" i="89"/>
  <c r="C348" i="89"/>
  <c r="G347" i="89"/>
  <c r="F347" i="89"/>
  <c r="C347" i="89"/>
  <c r="G346" i="89"/>
  <c r="F346" i="89"/>
  <c r="H346" i="89" s="1"/>
  <c r="C346" i="89"/>
  <c r="G345" i="89"/>
  <c r="F345" i="89"/>
  <c r="C345" i="89"/>
  <c r="G344" i="89"/>
  <c r="F344" i="89"/>
  <c r="C344" i="89"/>
  <c r="G343" i="89"/>
  <c r="F343" i="89"/>
  <c r="C343" i="89"/>
  <c r="G342" i="89"/>
  <c r="F342" i="89"/>
  <c r="H342" i="89" s="1"/>
  <c r="C342" i="89"/>
  <c r="G341" i="89"/>
  <c r="F341" i="89"/>
  <c r="C341" i="89"/>
  <c r="G339" i="89"/>
  <c r="F339" i="89"/>
  <c r="C339" i="89"/>
  <c r="G338" i="89"/>
  <c r="F338" i="89"/>
  <c r="C338" i="89"/>
  <c r="G337" i="89"/>
  <c r="F337" i="89"/>
  <c r="H337" i="89" s="1"/>
  <c r="C337" i="89"/>
  <c r="G336" i="89"/>
  <c r="F336" i="89"/>
  <c r="C336" i="89"/>
  <c r="G335" i="89"/>
  <c r="F335" i="89"/>
  <c r="C335" i="89"/>
  <c r="G334" i="89"/>
  <c r="F334" i="89"/>
  <c r="C334" i="89"/>
  <c r="G333" i="89"/>
  <c r="F333" i="89"/>
  <c r="H333" i="89" s="1"/>
  <c r="C333" i="89"/>
  <c r="G332" i="89"/>
  <c r="F332" i="89"/>
  <c r="C332" i="89"/>
  <c r="G331" i="89"/>
  <c r="F331" i="89"/>
  <c r="C331" i="89"/>
  <c r="G330" i="89"/>
  <c r="F330" i="89"/>
  <c r="C330" i="89"/>
  <c r="G329" i="89"/>
  <c r="F329" i="89"/>
  <c r="H329" i="89" s="1"/>
  <c r="C329" i="89"/>
  <c r="G328" i="89"/>
  <c r="F328" i="89"/>
  <c r="C328" i="89"/>
  <c r="G327" i="89"/>
  <c r="F327" i="89"/>
  <c r="C327" i="89"/>
  <c r="G326" i="89"/>
  <c r="F326" i="89"/>
  <c r="C326" i="89"/>
  <c r="G325" i="89"/>
  <c r="F325" i="89"/>
  <c r="H325" i="89" s="1"/>
  <c r="C325" i="89"/>
  <c r="G324" i="89"/>
  <c r="F324" i="89"/>
  <c r="C324" i="89"/>
  <c r="G323" i="89"/>
  <c r="F323" i="89"/>
  <c r="C323" i="89"/>
  <c r="G322" i="89"/>
  <c r="F322" i="89"/>
  <c r="C322" i="89"/>
  <c r="G321" i="89"/>
  <c r="F321" i="89"/>
  <c r="H321" i="89" s="1"/>
  <c r="C321" i="89"/>
  <c r="G320" i="89"/>
  <c r="F320" i="89"/>
  <c r="C320" i="89"/>
  <c r="F318" i="89"/>
  <c r="C318" i="89"/>
  <c r="G317" i="89"/>
  <c r="F317" i="89"/>
  <c r="H317" i="89" s="1"/>
  <c r="C317" i="89"/>
  <c r="G316" i="89"/>
  <c r="F316" i="89"/>
  <c r="C316" i="89"/>
  <c r="G315" i="89"/>
  <c r="F315" i="89"/>
  <c r="C315" i="89"/>
  <c r="G314" i="89"/>
  <c r="F314" i="89"/>
  <c r="C314" i="89"/>
  <c r="G313" i="89"/>
  <c r="F313" i="89"/>
  <c r="H313" i="89" s="1"/>
  <c r="C313" i="89"/>
  <c r="G312" i="89"/>
  <c r="F312" i="89"/>
  <c r="C312" i="89"/>
  <c r="G311" i="89"/>
  <c r="F311" i="89"/>
  <c r="C311" i="89"/>
  <c r="G310" i="89"/>
  <c r="F310" i="89"/>
  <c r="C310" i="89"/>
  <c r="G309" i="89"/>
  <c r="F309" i="89"/>
  <c r="H309" i="89" s="1"/>
  <c r="C309" i="89"/>
  <c r="G308" i="89"/>
  <c r="F308" i="89"/>
  <c r="C308" i="89"/>
  <c r="G307" i="89"/>
  <c r="F307" i="89"/>
  <c r="C307" i="89"/>
  <c r="G306" i="89"/>
  <c r="F306" i="89"/>
  <c r="C306" i="89"/>
  <c r="G305" i="89"/>
  <c r="F305" i="89"/>
  <c r="H305" i="89" s="1"/>
  <c r="C305" i="89"/>
  <c r="G304" i="89"/>
  <c r="F304" i="89"/>
  <c r="C304" i="89"/>
  <c r="G303" i="89"/>
  <c r="F303" i="89"/>
  <c r="C303" i="89"/>
  <c r="G302" i="89"/>
  <c r="F302" i="89"/>
  <c r="C302" i="89"/>
  <c r="G301" i="89"/>
  <c r="F301" i="89"/>
  <c r="H301" i="89" s="1"/>
  <c r="C301" i="89"/>
  <c r="G300" i="89"/>
  <c r="F300" i="89"/>
  <c r="C300" i="89"/>
  <c r="G299" i="89"/>
  <c r="F299" i="89"/>
  <c r="C299" i="89"/>
  <c r="G297" i="89"/>
  <c r="H297" i="89" s="1"/>
  <c r="G296" i="89"/>
  <c r="H296" i="89" s="1"/>
  <c r="G295" i="89"/>
  <c r="H295" i="89" s="1"/>
  <c r="G294" i="89"/>
  <c r="H294" i="89" s="1"/>
  <c r="G293" i="89"/>
  <c r="H293" i="89" s="1"/>
  <c r="G292" i="89"/>
  <c r="H292" i="89" s="1"/>
  <c r="G291" i="89"/>
  <c r="H291" i="89" s="1"/>
  <c r="G290" i="89"/>
  <c r="H290" i="89" s="1"/>
  <c r="G289" i="89"/>
  <c r="H289" i="89" s="1"/>
  <c r="G288" i="89"/>
  <c r="H288" i="89" s="1"/>
  <c r="G153" i="89"/>
  <c r="F153" i="89"/>
  <c r="C153" i="89"/>
  <c r="G152" i="89"/>
  <c r="F152" i="89"/>
  <c r="C152" i="89"/>
  <c r="G151" i="89"/>
  <c r="F151" i="89"/>
  <c r="C151" i="89"/>
  <c r="G150" i="89"/>
  <c r="F150" i="89"/>
  <c r="C150" i="89"/>
  <c r="G149" i="89"/>
  <c r="F149" i="89"/>
  <c r="C149" i="89"/>
  <c r="G148" i="89"/>
  <c r="F148" i="89"/>
  <c r="C148" i="89"/>
  <c r="G147" i="89"/>
  <c r="F147" i="89"/>
  <c r="C147" i="89"/>
  <c r="G146" i="89"/>
  <c r="F146" i="89"/>
  <c r="C146" i="89"/>
  <c r="G145" i="89"/>
  <c r="F145" i="89"/>
  <c r="C145" i="89"/>
  <c r="G144" i="89"/>
  <c r="F144" i="89"/>
  <c r="C144" i="89"/>
  <c r="G143" i="89"/>
  <c r="F143" i="89"/>
  <c r="C143" i="89"/>
  <c r="G142" i="89"/>
  <c r="F142" i="89"/>
  <c r="C142" i="89"/>
  <c r="G141" i="89"/>
  <c r="F141" i="89"/>
  <c r="C141" i="89"/>
  <c r="G140" i="89"/>
  <c r="F140" i="89"/>
  <c r="C140" i="89"/>
  <c r="G139" i="89"/>
  <c r="F139" i="89"/>
  <c r="C139" i="89"/>
  <c r="G138" i="89"/>
  <c r="F138" i="89"/>
  <c r="C138" i="89"/>
  <c r="G137" i="89"/>
  <c r="F137" i="89"/>
  <c r="C137" i="89"/>
  <c r="G136" i="89"/>
  <c r="F136" i="89"/>
  <c r="C136" i="89"/>
  <c r="G135" i="89"/>
  <c r="F135" i="89"/>
  <c r="C135" i="89"/>
  <c r="G134" i="89"/>
  <c r="F134" i="89"/>
  <c r="C134" i="89"/>
  <c r="G132" i="89"/>
  <c r="F132" i="89"/>
  <c r="C132" i="89"/>
  <c r="G131" i="89"/>
  <c r="F131" i="89"/>
  <c r="C131" i="89"/>
  <c r="G130" i="89"/>
  <c r="F130" i="89"/>
  <c r="C130" i="89"/>
  <c r="G129" i="89"/>
  <c r="F129" i="89"/>
  <c r="C129" i="89"/>
  <c r="G128" i="89"/>
  <c r="F128" i="89"/>
  <c r="C128" i="89"/>
  <c r="G127" i="89"/>
  <c r="F127" i="89"/>
  <c r="C127" i="89"/>
  <c r="G126" i="89"/>
  <c r="F126" i="89"/>
  <c r="C126" i="89"/>
  <c r="G125" i="89"/>
  <c r="F125" i="89"/>
  <c r="C125" i="89"/>
  <c r="G124" i="89"/>
  <c r="F124" i="89"/>
  <c r="C124" i="89"/>
  <c r="G123" i="89"/>
  <c r="F123" i="89"/>
  <c r="C123" i="89"/>
  <c r="G122" i="89"/>
  <c r="F122" i="89"/>
  <c r="C122" i="89"/>
  <c r="G121" i="89"/>
  <c r="F121" i="89"/>
  <c r="C121" i="89"/>
  <c r="G120" i="89"/>
  <c r="F120" i="89"/>
  <c r="C120" i="89"/>
  <c r="G119" i="89"/>
  <c r="F119" i="89"/>
  <c r="C119" i="89"/>
  <c r="G118" i="89"/>
  <c r="F118" i="89"/>
  <c r="C118" i="89"/>
  <c r="G117" i="89"/>
  <c r="F117" i="89"/>
  <c r="C117" i="89"/>
  <c r="G116" i="89"/>
  <c r="F116" i="89"/>
  <c r="C116" i="89"/>
  <c r="G115" i="89"/>
  <c r="F115" i="89"/>
  <c r="C115" i="89"/>
  <c r="G114" i="89"/>
  <c r="F114" i="89"/>
  <c r="C114" i="89"/>
  <c r="G113" i="89"/>
  <c r="F113" i="89"/>
  <c r="C113" i="89"/>
  <c r="G109" i="89"/>
  <c r="F109" i="89"/>
  <c r="C109" i="89"/>
  <c r="G108" i="89"/>
  <c r="F108" i="89"/>
  <c r="C108" i="89"/>
  <c r="G107" i="89"/>
  <c r="F107" i="89"/>
  <c r="C107" i="89"/>
  <c r="G106" i="89"/>
  <c r="F106" i="89"/>
  <c r="C106" i="89"/>
  <c r="G105" i="89"/>
  <c r="F105" i="89"/>
  <c r="C105" i="89"/>
  <c r="G104" i="89"/>
  <c r="F104" i="89"/>
  <c r="C104" i="89"/>
  <c r="G103" i="89"/>
  <c r="F103" i="89"/>
  <c r="C103" i="89"/>
  <c r="G102" i="89"/>
  <c r="F102" i="89"/>
  <c r="C102" i="89"/>
  <c r="G101" i="89"/>
  <c r="F101" i="89"/>
  <c r="C101" i="89"/>
  <c r="G100" i="89"/>
  <c r="F100" i="89"/>
  <c r="C100" i="89"/>
  <c r="G99" i="89"/>
  <c r="F99" i="89"/>
  <c r="C99" i="89"/>
  <c r="G98" i="89"/>
  <c r="F98" i="89"/>
  <c r="G97" i="89"/>
  <c r="F97" i="89"/>
  <c r="G96" i="89"/>
  <c r="F96" i="89"/>
  <c r="G95" i="89"/>
  <c r="F95" i="89"/>
  <c r="C95" i="89"/>
  <c r="G94" i="89"/>
  <c r="F94" i="89"/>
  <c r="C94" i="89"/>
  <c r="G93" i="89"/>
  <c r="F93" i="89"/>
  <c r="C93" i="89"/>
  <c r="G92" i="89"/>
  <c r="F92" i="89"/>
  <c r="C92" i="89"/>
  <c r="G91" i="89"/>
  <c r="F91" i="89"/>
  <c r="C91" i="89"/>
  <c r="G90" i="89"/>
  <c r="F90" i="89"/>
  <c r="C90" i="89"/>
  <c r="G88" i="89"/>
  <c r="F88" i="89"/>
  <c r="C88" i="89"/>
  <c r="G87" i="89"/>
  <c r="F87" i="89"/>
  <c r="G86" i="89"/>
  <c r="F86" i="89"/>
  <c r="C86" i="89"/>
  <c r="G85" i="89"/>
  <c r="F85" i="89"/>
  <c r="C85" i="89"/>
  <c r="G84" i="89"/>
  <c r="F84" i="89"/>
  <c r="C84" i="89"/>
  <c r="G83" i="89"/>
  <c r="F83" i="89"/>
  <c r="C83" i="89"/>
  <c r="G82" i="89"/>
  <c r="F82" i="89"/>
  <c r="G81" i="89"/>
  <c r="F81" i="89"/>
  <c r="G80" i="89"/>
  <c r="F80" i="89"/>
  <c r="G79" i="89"/>
  <c r="F79" i="89"/>
  <c r="C79" i="89"/>
  <c r="G78" i="89"/>
  <c r="F78" i="89"/>
  <c r="C78" i="89"/>
  <c r="G77" i="89"/>
  <c r="F77" i="89"/>
  <c r="C77" i="89"/>
  <c r="G76" i="89"/>
  <c r="F76" i="89"/>
  <c r="C76" i="89"/>
  <c r="G75" i="89"/>
  <c r="F75" i="89"/>
  <c r="C75" i="89"/>
  <c r="G74" i="89"/>
  <c r="F74" i="89"/>
  <c r="C74" i="89"/>
  <c r="G73" i="89"/>
  <c r="F73" i="89"/>
  <c r="C73" i="89"/>
  <c r="G72" i="89"/>
  <c r="F72" i="89"/>
  <c r="C72" i="89"/>
  <c r="G71" i="89"/>
  <c r="F71" i="89"/>
  <c r="C71" i="89"/>
  <c r="G70" i="89"/>
  <c r="F70" i="89"/>
  <c r="C70" i="89"/>
  <c r="G69" i="89"/>
  <c r="F69" i="89"/>
  <c r="C69" i="89"/>
  <c r="G67" i="89"/>
  <c r="F67" i="89"/>
  <c r="C67" i="89"/>
  <c r="G66" i="89"/>
  <c r="F66" i="89"/>
  <c r="C66" i="89"/>
  <c r="G65" i="89"/>
  <c r="F65" i="89"/>
  <c r="C65" i="89"/>
  <c r="G64" i="89"/>
  <c r="F64" i="89"/>
  <c r="C64" i="89"/>
  <c r="G63" i="89"/>
  <c r="F63" i="89"/>
  <c r="C63" i="89"/>
  <c r="G62" i="89"/>
  <c r="F62" i="89"/>
  <c r="C62" i="89"/>
  <c r="G61" i="89"/>
  <c r="F61" i="89"/>
  <c r="C61" i="89"/>
  <c r="G60" i="89"/>
  <c r="F60" i="89"/>
  <c r="C60" i="89"/>
  <c r="G59" i="89"/>
  <c r="F59" i="89"/>
  <c r="C59" i="89"/>
  <c r="G58" i="89"/>
  <c r="F58" i="89"/>
  <c r="C58" i="89"/>
  <c r="G57" i="89"/>
  <c r="F57" i="89"/>
  <c r="C57" i="89"/>
  <c r="G56" i="89"/>
  <c r="F56" i="89"/>
  <c r="C56" i="89"/>
  <c r="G55" i="89"/>
  <c r="F55" i="89"/>
  <c r="C55" i="89"/>
  <c r="G54" i="89"/>
  <c r="F54" i="89"/>
  <c r="C54" i="89"/>
  <c r="G53" i="89"/>
  <c r="F53" i="89"/>
  <c r="C53" i="89"/>
  <c r="G52" i="89"/>
  <c r="F52" i="89"/>
  <c r="C52" i="89"/>
  <c r="G51" i="89"/>
  <c r="F51" i="89"/>
  <c r="C51" i="89"/>
  <c r="G50" i="89"/>
  <c r="F50" i="89"/>
  <c r="C50" i="89"/>
  <c r="G49" i="89"/>
  <c r="F49" i="89"/>
  <c r="C49" i="89"/>
  <c r="G48" i="89"/>
  <c r="F48" i="89"/>
  <c r="C48" i="89"/>
  <c r="G46" i="89"/>
  <c r="H46" i="89" s="1"/>
  <c r="G45" i="89"/>
  <c r="H45" i="89" s="1"/>
  <c r="G44" i="89"/>
  <c r="H44" i="89" s="1"/>
  <c r="G43" i="89"/>
  <c r="H43" i="89" s="1"/>
  <c r="G42" i="89"/>
  <c r="H42" i="89" s="1"/>
  <c r="G41" i="89"/>
  <c r="H41" i="89" s="1"/>
  <c r="G40" i="89"/>
  <c r="H40" i="89" s="1"/>
  <c r="G39" i="89"/>
  <c r="H39" i="89" s="1"/>
  <c r="G404" i="88"/>
  <c r="F404" i="88"/>
  <c r="H404" i="88" s="1"/>
  <c r="C404" i="88"/>
  <c r="G403" i="88"/>
  <c r="F403" i="88"/>
  <c r="C403" i="88"/>
  <c r="G402" i="88"/>
  <c r="F402" i="88"/>
  <c r="C402" i="88"/>
  <c r="G401" i="88"/>
  <c r="F401" i="88"/>
  <c r="C401" i="88"/>
  <c r="G400" i="88"/>
  <c r="F400" i="88"/>
  <c r="H400" i="88" s="1"/>
  <c r="C400" i="88"/>
  <c r="G399" i="88"/>
  <c r="F399" i="88"/>
  <c r="C399" i="88"/>
  <c r="G398" i="88"/>
  <c r="F398" i="88"/>
  <c r="C398" i="88"/>
  <c r="G397" i="88"/>
  <c r="F397" i="88"/>
  <c r="C397" i="88"/>
  <c r="G396" i="88"/>
  <c r="F396" i="88"/>
  <c r="H396" i="88" s="1"/>
  <c r="C396" i="88"/>
  <c r="G395" i="88"/>
  <c r="F395" i="88"/>
  <c r="C395" i="88"/>
  <c r="G394" i="88"/>
  <c r="F394" i="88"/>
  <c r="C394" i="88"/>
  <c r="G393" i="88"/>
  <c r="F393" i="88"/>
  <c r="C393" i="88"/>
  <c r="G392" i="88"/>
  <c r="F392" i="88"/>
  <c r="C392" i="88"/>
  <c r="G391" i="88"/>
  <c r="F391" i="88"/>
  <c r="C391" i="88"/>
  <c r="G390" i="88"/>
  <c r="F390" i="88"/>
  <c r="C390" i="88"/>
  <c r="G389" i="88"/>
  <c r="F389" i="88"/>
  <c r="C389" i="88"/>
  <c r="G388" i="88"/>
  <c r="F388" i="88"/>
  <c r="C388" i="88"/>
  <c r="G387" i="88"/>
  <c r="F387" i="88"/>
  <c r="C387" i="88"/>
  <c r="G386" i="88"/>
  <c r="F386" i="88"/>
  <c r="C386" i="88"/>
  <c r="G385" i="88"/>
  <c r="F385" i="88"/>
  <c r="C385" i="88"/>
  <c r="G383" i="88"/>
  <c r="F383" i="88"/>
  <c r="H383" i="88" s="1"/>
  <c r="C383" i="88"/>
  <c r="G382" i="88"/>
  <c r="F382" i="88"/>
  <c r="C382" i="88"/>
  <c r="G381" i="88"/>
  <c r="F381" i="88"/>
  <c r="C381" i="88"/>
  <c r="G380" i="88"/>
  <c r="F380" i="88"/>
  <c r="C380" i="88"/>
  <c r="G379" i="88"/>
  <c r="F379" i="88"/>
  <c r="H379" i="88" s="1"/>
  <c r="C379" i="88"/>
  <c r="G378" i="88"/>
  <c r="F378" i="88"/>
  <c r="C378" i="88"/>
  <c r="G377" i="88"/>
  <c r="F377" i="88"/>
  <c r="C377" i="88"/>
  <c r="G376" i="88"/>
  <c r="F376" i="88"/>
  <c r="C376" i="88"/>
  <c r="G375" i="88"/>
  <c r="F375" i="88"/>
  <c r="H375" i="88" s="1"/>
  <c r="C375" i="88"/>
  <c r="G374" i="88"/>
  <c r="F374" i="88"/>
  <c r="C374" i="88"/>
  <c r="G373" i="88"/>
  <c r="F373" i="88"/>
  <c r="C373" i="88"/>
  <c r="G372" i="88"/>
  <c r="F372" i="88"/>
  <c r="C372" i="88"/>
  <c r="G371" i="88"/>
  <c r="F371" i="88"/>
  <c r="C371" i="88"/>
  <c r="G370" i="88"/>
  <c r="F370" i="88"/>
  <c r="C370" i="88"/>
  <c r="G369" i="88"/>
  <c r="F369" i="88"/>
  <c r="C369" i="88"/>
  <c r="G368" i="88"/>
  <c r="F368" i="88"/>
  <c r="C368" i="88"/>
  <c r="G367" i="88"/>
  <c r="F367" i="88"/>
  <c r="C367" i="88"/>
  <c r="G366" i="88"/>
  <c r="F366" i="88"/>
  <c r="C366" i="88"/>
  <c r="G365" i="88"/>
  <c r="F365" i="88"/>
  <c r="C365" i="88"/>
  <c r="G364" i="88"/>
  <c r="F364" i="88"/>
  <c r="C364" i="88"/>
  <c r="G360" i="88"/>
  <c r="F360" i="88"/>
  <c r="H360" i="88" s="1"/>
  <c r="C360" i="88"/>
  <c r="G359" i="88"/>
  <c r="F359" i="88"/>
  <c r="C359" i="88"/>
  <c r="G358" i="88"/>
  <c r="F358" i="88"/>
  <c r="C358" i="88"/>
  <c r="G357" i="88"/>
  <c r="F357" i="88"/>
  <c r="C357" i="88"/>
  <c r="G356" i="88"/>
  <c r="F356" i="88"/>
  <c r="H356" i="88" s="1"/>
  <c r="C356" i="88"/>
  <c r="G355" i="88"/>
  <c r="F355" i="88"/>
  <c r="C355" i="88"/>
  <c r="G354" i="88"/>
  <c r="F354" i="88"/>
  <c r="C354" i="88"/>
  <c r="G353" i="88"/>
  <c r="F353" i="88"/>
  <c r="C353" i="88"/>
  <c r="G352" i="88"/>
  <c r="F352" i="88"/>
  <c r="H352" i="88" s="1"/>
  <c r="C352" i="88"/>
  <c r="G351" i="88"/>
  <c r="F351" i="88"/>
  <c r="C351" i="88"/>
  <c r="G350" i="88"/>
  <c r="F350" i="88"/>
  <c r="C350" i="88"/>
  <c r="G349" i="88"/>
  <c r="F349" i="88"/>
  <c r="C349" i="88"/>
  <c r="G348" i="88"/>
  <c r="F348" i="88"/>
  <c r="C348" i="88"/>
  <c r="G347" i="88"/>
  <c r="F347" i="88"/>
  <c r="C347" i="88"/>
  <c r="G346" i="88"/>
  <c r="F346" i="88"/>
  <c r="C346" i="88"/>
  <c r="G345" i="88"/>
  <c r="F345" i="88"/>
  <c r="C345" i="88"/>
  <c r="G344" i="88"/>
  <c r="F344" i="88"/>
  <c r="C344" i="88"/>
  <c r="G343" i="88"/>
  <c r="F343" i="88"/>
  <c r="C343" i="88"/>
  <c r="G342" i="88"/>
  <c r="F342" i="88"/>
  <c r="C342" i="88"/>
  <c r="G341" i="88"/>
  <c r="F341" i="88"/>
  <c r="C341" i="88"/>
  <c r="G339" i="88"/>
  <c r="F339" i="88"/>
  <c r="H339" i="88" s="1"/>
  <c r="C339" i="88"/>
  <c r="G338" i="88"/>
  <c r="F338" i="88"/>
  <c r="C338" i="88"/>
  <c r="G337" i="88"/>
  <c r="F337" i="88"/>
  <c r="C337" i="88"/>
  <c r="G336" i="88"/>
  <c r="F336" i="88"/>
  <c r="C336" i="88"/>
  <c r="G335" i="88"/>
  <c r="F335" i="88"/>
  <c r="H335" i="88" s="1"/>
  <c r="C335" i="88"/>
  <c r="G334" i="88"/>
  <c r="F334" i="88"/>
  <c r="C334" i="88"/>
  <c r="G333" i="88"/>
  <c r="F333" i="88"/>
  <c r="C333" i="88"/>
  <c r="G332" i="88"/>
  <c r="F332" i="88"/>
  <c r="C332" i="88"/>
  <c r="G331" i="88"/>
  <c r="F331" i="88"/>
  <c r="H331" i="88" s="1"/>
  <c r="C331" i="88"/>
  <c r="G330" i="88"/>
  <c r="F330" i="88"/>
  <c r="C330" i="88"/>
  <c r="G329" i="88"/>
  <c r="F329" i="88"/>
  <c r="C329" i="88"/>
  <c r="G328" i="88"/>
  <c r="F328" i="88"/>
  <c r="C328" i="88"/>
  <c r="G327" i="88"/>
  <c r="F327" i="88"/>
  <c r="C327" i="88"/>
  <c r="G326" i="88"/>
  <c r="F326" i="88"/>
  <c r="C326" i="88"/>
  <c r="G325" i="88"/>
  <c r="F325" i="88"/>
  <c r="C325" i="88"/>
  <c r="G324" i="88"/>
  <c r="F324" i="88"/>
  <c r="C324" i="88"/>
  <c r="G323" i="88"/>
  <c r="F323" i="88"/>
  <c r="C323" i="88"/>
  <c r="G322" i="88"/>
  <c r="F322" i="88"/>
  <c r="C322" i="88"/>
  <c r="G321" i="88"/>
  <c r="F321" i="88"/>
  <c r="C321" i="88"/>
  <c r="G320" i="88"/>
  <c r="F320" i="88"/>
  <c r="C320" i="88"/>
  <c r="F318" i="88"/>
  <c r="C318" i="88"/>
  <c r="G317" i="88"/>
  <c r="F317" i="88"/>
  <c r="C317" i="88"/>
  <c r="G316" i="88"/>
  <c r="F316" i="88"/>
  <c r="C316" i="88"/>
  <c r="G315" i="88"/>
  <c r="F315" i="88"/>
  <c r="H315" i="88" s="1"/>
  <c r="C315" i="88"/>
  <c r="G314" i="88"/>
  <c r="F314" i="88"/>
  <c r="C314" i="88"/>
  <c r="G313" i="88"/>
  <c r="F313" i="88"/>
  <c r="C313" i="88"/>
  <c r="G312" i="88"/>
  <c r="F312" i="88"/>
  <c r="C312" i="88"/>
  <c r="G311" i="88"/>
  <c r="F311" i="88"/>
  <c r="H311" i="88" s="1"/>
  <c r="C311" i="88"/>
  <c r="G310" i="88"/>
  <c r="F310" i="88"/>
  <c r="C310" i="88"/>
  <c r="G309" i="88"/>
  <c r="F309" i="88"/>
  <c r="C309" i="88"/>
  <c r="G308" i="88"/>
  <c r="F308" i="88"/>
  <c r="C308" i="88"/>
  <c r="G307" i="88"/>
  <c r="F307" i="88"/>
  <c r="C307" i="88"/>
  <c r="G306" i="88"/>
  <c r="F306" i="88"/>
  <c r="C306" i="88"/>
  <c r="G305" i="88"/>
  <c r="F305" i="88"/>
  <c r="C305" i="88"/>
  <c r="G304" i="88"/>
  <c r="F304" i="88"/>
  <c r="C304" i="88"/>
  <c r="G303" i="88"/>
  <c r="F303" i="88"/>
  <c r="C303" i="88"/>
  <c r="G302" i="88"/>
  <c r="F302" i="88"/>
  <c r="C302" i="88"/>
  <c r="G301" i="88"/>
  <c r="F301" i="88"/>
  <c r="C301" i="88"/>
  <c r="G300" i="88"/>
  <c r="F300" i="88"/>
  <c r="C300" i="88"/>
  <c r="G299" i="88"/>
  <c r="F299" i="88"/>
  <c r="C299" i="88"/>
  <c r="G297" i="88"/>
  <c r="G296" i="88"/>
  <c r="H296" i="88" s="1"/>
  <c r="G295" i="88"/>
  <c r="H295" i="88" s="1"/>
  <c r="G294" i="88"/>
  <c r="H294" i="88" s="1"/>
  <c r="G293" i="88"/>
  <c r="H293" i="88" s="1"/>
  <c r="G292" i="88"/>
  <c r="H292" i="88" s="1"/>
  <c r="G291" i="88"/>
  <c r="H291" i="88" s="1"/>
  <c r="G290" i="88"/>
  <c r="H290" i="88" s="1"/>
  <c r="G289" i="88"/>
  <c r="H289" i="88" s="1"/>
  <c r="G288" i="88"/>
  <c r="H288" i="88" s="1"/>
  <c r="G153" i="88"/>
  <c r="F153" i="88"/>
  <c r="C153" i="88"/>
  <c r="G152" i="88"/>
  <c r="F152" i="88"/>
  <c r="C152" i="88"/>
  <c r="G151" i="88"/>
  <c r="F151" i="88"/>
  <c r="C151" i="88"/>
  <c r="G150" i="88"/>
  <c r="F150" i="88"/>
  <c r="C150" i="88"/>
  <c r="G149" i="88"/>
  <c r="F149" i="88"/>
  <c r="C149" i="88"/>
  <c r="G148" i="88"/>
  <c r="F148" i="88"/>
  <c r="C148" i="88"/>
  <c r="G147" i="88"/>
  <c r="F147" i="88"/>
  <c r="C147" i="88"/>
  <c r="G146" i="88"/>
  <c r="F146" i="88"/>
  <c r="C146" i="88"/>
  <c r="G145" i="88"/>
  <c r="F145" i="88"/>
  <c r="C145" i="88"/>
  <c r="G144" i="88"/>
  <c r="F144" i="88"/>
  <c r="C144" i="88"/>
  <c r="G143" i="88"/>
  <c r="F143" i="88"/>
  <c r="C143" i="88"/>
  <c r="G142" i="88"/>
  <c r="F142" i="88"/>
  <c r="C142" i="88"/>
  <c r="G141" i="88"/>
  <c r="F141" i="88"/>
  <c r="C141" i="88"/>
  <c r="G140" i="88"/>
  <c r="F140" i="88"/>
  <c r="C140" i="88"/>
  <c r="G139" i="88"/>
  <c r="F139" i="88"/>
  <c r="C139" i="88"/>
  <c r="G138" i="88"/>
  <c r="F138" i="88"/>
  <c r="C138" i="88"/>
  <c r="G137" i="88"/>
  <c r="F137" i="88"/>
  <c r="C137" i="88"/>
  <c r="G136" i="88"/>
  <c r="F136" i="88"/>
  <c r="C136" i="88"/>
  <c r="G135" i="88"/>
  <c r="F135" i="88"/>
  <c r="C135" i="88"/>
  <c r="G134" i="88"/>
  <c r="F134" i="88"/>
  <c r="C134" i="88"/>
  <c r="G132" i="88"/>
  <c r="F132" i="88"/>
  <c r="C132" i="88"/>
  <c r="G131" i="88"/>
  <c r="F131" i="88"/>
  <c r="C131" i="88"/>
  <c r="G130" i="88"/>
  <c r="F130" i="88"/>
  <c r="C130" i="88"/>
  <c r="G129" i="88"/>
  <c r="F129" i="88"/>
  <c r="C129" i="88"/>
  <c r="G128" i="88"/>
  <c r="F128" i="88"/>
  <c r="C128" i="88"/>
  <c r="G127" i="88"/>
  <c r="F127" i="88"/>
  <c r="C127" i="88"/>
  <c r="G126" i="88"/>
  <c r="F126" i="88"/>
  <c r="C126" i="88"/>
  <c r="G125" i="88"/>
  <c r="F125" i="88"/>
  <c r="C125" i="88"/>
  <c r="G124" i="88"/>
  <c r="F124" i="88"/>
  <c r="C124" i="88"/>
  <c r="G123" i="88"/>
  <c r="F123" i="88"/>
  <c r="C123" i="88"/>
  <c r="G122" i="88"/>
  <c r="F122" i="88"/>
  <c r="C122" i="88"/>
  <c r="G121" i="88"/>
  <c r="F121" i="88"/>
  <c r="C121" i="88"/>
  <c r="G120" i="88"/>
  <c r="F120" i="88"/>
  <c r="C120" i="88"/>
  <c r="G119" i="88"/>
  <c r="F119" i="88"/>
  <c r="C119" i="88"/>
  <c r="G118" i="88"/>
  <c r="F118" i="88"/>
  <c r="C118" i="88"/>
  <c r="G117" i="88"/>
  <c r="F117" i="88"/>
  <c r="C117" i="88"/>
  <c r="G116" i="88"/>
  <c r="F116" i="88"/>
  <c r="C116" i="88"/>
  <c r="G115" i="88"/>
  <c r="F115" i="88"/>
  <c r="C115" i="88"/>
  <c r="G114" i="88"/>
  <c r="F114" i="88"/>
  <c r="C114" i="88"/>
  <c r="G113" i="88"/>
  <c r="F113" i="88"/>
  <c r="C113" i="88"/>
  <c r="G109" i="88"/>
  <c r="F109" i="88"/>
  <c r="C109" i="88"/>
  <c r="G108" i="88"/>
  <c r="F108" i="88"/>
  <c r="C108" i="88"/>
  <c r="G107" i="88"/>
  <c r="F107" i="88"/>
  <c r="C107" i="88"/>
  <c r="G106" i="88"/>
  <c r="F106" i="88"/>
  <c r="C106" i="88"/>
  <c r="G105" i="88"/>
  <c r="F105" i="88"/>
  <c r="C105" i="88"/>
  <c r="G104" i="88"/>
  <c r="F104" i="88"/>
  <c r="C104" i="88"/>
  <c r="G103" i="88"/>
  <c r="F103" i="88"/>
  <c r="C103" i="88"/>
  <c r="G102" i="88"/>
  <c r="F102" i="88"/>
  <c r="C102" i="88"/>
  <c r="G101" i="88"/>
  <c r="F101" i="88"/>
  <c r="C101" i="88"/>
  <c r="G100" i="88"/>
  <c r="F100" i="88"/>
  <c r="C100" i="88"/>
  <c r="G99" i="88"/>
  <c r="F99" i="88"/>
  <c r="C99" i="88"/>
  <c r="G98" i="88"/>
  <c r="F98" i="88"/>
  <c r="C98" i="88"/>
  <c r="G97" i="88"/>
  <c r="F97" i="88"/>
  <c r="C97" i="88"/>
  <c r="G96" i="88"/>
  <c r="F96" i="88"/>
  <c r="C96" i="88"/>
  <c r="G95" i="88"/>
  <c r="F95" i="88"/>
  <c r="C95" i="88"/>
  <c r="G94" i="88"/>
  <c r="F94" i="88"/>
  <c r="C94" i="88"/>
  <c r="G93" i="88"/>
  <c r="F93" i="88"/>
  <c r="C93" i="88"/>
  <c r="G92" i="88"/>
  <c r="F92" i="88"/>
  <c r="C92" i="88"/>
  <c r="G91" i="88"/>
  <c r="F91" i="88"/>
  <c r="C91" i="88"/>
  <c r="G90" i="88"/>
  <c r="F90" i="88"/>
  <c r="C90" i="88"/>
  <c r="G88" i="88"/>
  <c r="F88" i="88"/>
  <c r="C88" i="88"/>
  <c r="G87" i="88"/>
  <c r="F87" i="88"/>
  <c r="G86" i="88"/>
  <c r="F86" i="88"/>
  <c r="C86" i="88"/>
  <c r="G85" i="88"/>
  <c r="F85" i="88"/>
  <c r="C85" i="88"/>
  <c r="G84" i="88"/>
  <c r="F84" i="88"/>
  <c r="C84" i="88"/>
  <c r="G83" i="88"/>
  <c r="F83" i="88"/>
  <c r="C83" i="88"/>
  <c r="G82" i="88"/>
  <c r="F82" i="88"/>
  <c r="C82" i="88"/>
  <c r="G81" i="88"/>
  <c r="F81" i="88"/>
  <c r="C81" i="88"/>
  <c r="G80" i="88"/>
  <c r="F80" i="88"/>
  <c r="G79" i="88"/>
  <c r="F79" i="88"/>
  <c r="C79" i="88"/>
  <c r="G78" i="88"/>
  <c r="F78" i="88"/>
  <c r="C78" i="88"/>
  <c r="G77" i="88"/>
  <c r="F77" i="88"/>
  <c r="C77" i="88"/>
  <c r="G76" i="88"/>
  <c r="F76" i="88"/>
  <c r="C76" i="88"/>
  <c r="G75" i="88"/>
  <c r="F75" i="88"/>
  <c r="C75" i="88"/>
  <c r="G74" i="88"/>
  <c r="F74" i="88"/>
  <c r="C74" i="88"/>
  <c r="G73" i="88"/>
  <c r="F73" i="88"/>
  <c r="C73" i="88"/>
  <c r="G72" i="88"/>
  <c r="F72" i="88"/>
  <c r="C72" i="88"/>
  <c r="G71" i="88"/>
  <c r="F71" i="88"/>
  <c r="C71" i="88"/>
  <c r="G70" i="88"/>
  <c r="F70" i="88"/>
  <c r="C70" i="88"/>
  <c r="G69" i="88"/>
  <c r="F69" i="88"/>
  <c r="C69" i="88"/>
  <c r="G67" i="88"/>
  <c r="F67" i="88"/>
  <c r="C67" i="88"/>
  <c r="G66" i="88"/>
  <c r="F66" i="88"/>
  <c r="C66" i="88"/>
  <c r="G65" i="88"/>
  <c r="F65" i="88"/>
  <c r="C65" i="88"/>
  <c r="G64" i="88"/>
  <c r="F64" i="88"/>
  <c r="C64" i="88"/>
  <c r="G63" i="88"/>
  <c r="F63" i="88"/>
  <c r="C63" i="88"/>
  <c r="G62" i="88"/>
  <c r="F62" i="88"/>
  <c r="C62" i="88"/>
  <c r="G61" i="88"/>
  <c r="F61" i="88"/>
  <c r="C61" i="88"/>
  <c r="G60" i="88"/>
  <c r="F60" i="88"/>
  <c r="C60" i="88"/>
  <c r="G59" i="88"/>
  <c r="F59" i="88"/>
  <c r="C59" i="88"/>
  <c r="G58" i="88"/>
  <c r="F58" i="88"/>
  <c r="C58" i="88"/>
  <c r="G57" i="88"/>
  <c r="F57" i="88"/>
  <c r="C57" i="88"/>
  <c r="G56" i="88"/>
  <c r="F56" i="88"/>
  <c r="C56" i="88"/>
  <c r="G55" i="88"/>
  <c r="F55" i="88"/>
  <c r="C55" i="88"/>
  <c r="G54" i="88"/>
  <c r="F54" i="88"/>
  <c r="C54" i="88"/>
  <c r="G53" i="88"/>
  <c r="F53" i="88"/>
  <c r="C53" i="88"/>
  <c r="G52" i="88"/>
  <c r="F52" i="88"/>
  <c r="C52" i="88"/>
  <c r="G51" i="88"/>
  <c r="F51" i="88"/>
  <c r="C51" i="88"/>
  <c r="G50" i="88"/>
  <c r="F50" i="88"/>
  <c r="C50" i="88"/>
  <c r="G49" i="88"/>
  <c r="F49" i="88"/>
  <c r="C49" i="88"/>
  <c r="G48" i="88"/>
  <c r="F48" i="88"/>
  <c r="C48" i="88"/>
  <c r="G46" i="88"/>
  <c r="H46" i="88" s="1"/>
  <c r="G45" i="88"/>
  <c r="H45" i="88" s="1"/>
  <c r="G44" i="88"/>
  <c r="H44" i="88" s="1"/>
  <c r="G43" i="88"/>
  <c r="H43" i="88" s="1"/>
  <c r="G42" i="88"/>
  <c r="H42" i="88" s="1"/>
  <c r="G41" i="88"/>
  <c r="H41" i="88" s="1"/>
  <c r="G40" i="88"/>
  <c r="H40" i="88" s="1"/>
  <c r="G39" i="88"/>
  <c r="H39" i="88" s="1"/>
  <c r="G38" i="88"/>
  <c r="H38" i="88" s="1"/>
  <c r="G37" i="88"/>
  <c r="H37" i="88" s="1"/>
  <c r="T14" i="108" l="1"/>
  <c r="T4" i="108"/>
  <c r="T18" i="108"/>
  <c r="T5" i="108"/>
  <c r="H573" i="92"/>
  <c r="T17" i="108"/>
  <c r="H585" i="92"/>
  <c r="T19" i="108"/>
  <c r="H333" i="91"/>
  <c r="H337" i="91"/>
  <c r="H354" i="91"/>
  <c r="H358" i="91"/>
  <c r="H377" i="91"/>
  <c r="H381" i="91"/>
  <c r="H398" i="91"/>
  <c r="H402" i="91"/>
  <c r="T15" i="108"/>
  <c r="H548" i="92"/>
  <c r="H578" i="92"/>
  <c r="H309" i="88"/>
  <c r="H100" i="89"/>
  <c r="H299" i="91"/>
  <c r="T13" i="108"/>
  <c r="H543" i="92"/>
  <c r="H587" i="92"/>
  <c r="T21" i="108"/>
  <c r="H91" i="88"/>
  <c r="H599" i="98"/>
  <c r="I599" i="98" s="1"/>
  <c r="I32" i="76"/>
  <c r="R32" i="76" s="1"/>
  <c r="I30" i="76"/>
  <c r="I27" i="76"/>
  <c r="T27" i="76" s="1"/>
  <c r="AG4" i="108"/>
  <c r="AG15" i="108"/>
  <c r="AG9" i="108"/>
  <c r="AG18" i="108"/>
  <c r="AG21" i="108"/>
  <c r="AG16" i="108"/>
  <c r="AG17" i="108"/>
  <c r="AG8" i="108"/>
  <c r="AG22" i="108"/>
  <c r="AG19" i="108"/>
  <c r="AG11" i="108"/>
  <c r="AG12" i="108"/>
  <c r="AG5" i="108"/>
  <c r="AG14" i="108"/>
  <c r="AG6" i="108"/>
  <c r="AG13" i="108"/>
  <c r="AG7" i="108"/>
  <c r="AG10" i="108"/>
  <c r="H310" i="89"/>
  <c r="H314" i="89"/>
  <c r="H330" i="89"/>
  <c r="H334" i="89"/>
  <c r="H338" i="89"/>
  <c r="H351" i="89"/>
  <c r="H355" i="89"/>
  <c r="H359" i="89"/>
  <c r="H374" i="89"/>
  <c r="H378" i="89"/>
  <c r="H382" i="89"/>
  <c r="H395" i="89"/>
  <c r="H399" i="89"/>
  <c r="H403" i="89"/>
  <c r="H586" i="89"/>
  <c r="H100" i="88"/>
  <c r="H312" i="89"/>
  <c r="H316" i="89"/>
  <c r="H332" i="89"/>
  <c r="H397" i="89"/>
  <c r="H401" i="89"/>
  <c r="H300" i="91"/>
  <c r="H304" i="91"/>
  <c r="H308" i="91"/>
  <c r="H310" i="91"/>
  <c r="H312" i="91"/>
  <c r="H314" i="91"/>
  <c r="H324" i="91"/>
  <c r="H328" i="91"/>
  <c r="H330" i="91"/>
  <c r="H341" i="91"/>
  <c r="H345" i="91"/>
  <c r="H349" i="91"/>
  <c r="H351" i="91"/>
  <c r="H364" i="91"/>
  <c r="H368" i="91"/>
  <c r="H372" i="91"/>
  <c r="H374" i="91"/>
  <c r="H385" i="91"/>
  <c r="H389" i="91"/>
  <c r="H393" i="91"/>
  <c r="H395" i="91"/>
  <c r="H89" i="92"/>
  <c r="H537" i="92" s="1"/>
  <c r="I538" i="103"/>
  <c r="H500" i="103"/>
  <c r="H302" i="88"/>
  <c r="H306" i="88"/>
  <c r="H322" i="88"/>
  <c r="H326" i="88"/>
  <c r="H343" i="88"/>
  <c r="H347" i="88"/>
  <c r="H366" i="88"/>
  <c r="H370" i="88"/>
  <c r="H387" i="88"/>
  <c r="H391" i="88"/>
  <c r="H312" i="88"/>
  <c r="H316" i="88"/>
  <c r="H332" i="88"/>
  <c r="H336" i="88"/>
  <c r="H353" i="88"/>
  <c r="H357" i="88"/>
  <c r="H376" i="88"/>
  <c r="H380" i="88"/>
  <c r="H397" i="88"/>
  <c r="H401" i="88"/>
  <c r="H310" i="88"/>
  <c r="H314" i="88"/>
  <c r="H330" i="88"/>
  <c r="H334" i="88"/>
  <c r="H338" i="88"/>
  <c r="H351" i="88"/>
  <c r="H355" i="88"/>
  <c r="H359" i="88"/>
  <c r="H374" i="88"/>
  <c r="H378" i="88"/>
  <c r="H382" i="88"/>
  <c r="H395" i="88"/>
  <c r="H399" i="88"/>
  <c r="H403" i="88"/>
  <c r="H300" i="89"/>
  <c r="H304" i="89"/>
  <c r="H308" i="89"/>
  <c r="H320" i="89"/>
  <c r="H324" i="89"/>
  <c r="H328" i="89"/>
  <c r="H341" i="89"/>
  <c r="H345" i="89"/>
  <c r="H349" i="89"/>
  <c r="H364" i="89"/>
  <c r="H368" i="89"/>
  <c r="H372" i="89"/>
  <c r="H385" i="89"/>
  <c r="H389" i="89"/>
  <c r="H393" i="89"/>
  <c r="H300" i="88"/>
  <c r="H304" i="88"/>
  <c r="H308" i="88"/>
  <c r="H320" i="88"/>
  <c r="H324" i="88"/>
  <c r="H328" i="88"/>
  <c r="H341" i="88"/>
  <c r="H345" i="88"/>
  <c r="H349" i="88"/>
  <c r="H364" i="88"/>
  <c r="H368" i="88"/>
  <c r="H372" i="88"/>
  <c r="H385" i="88"/>
  <c r="H389" i="88"/>
  <c r="H393" i="88"/>
  <c r="AO10" i="108"/>
  <c r="AO15" i="108"/>
  <c r="AM10" i="108"/>
  <c r="AM21" i="108"/>
  <c r="AI9" i="108"/>
  <c r="AI15" i="108"/>
  <c r="AQ20" i="108"/>
  <c r="AQ16" i="108"/>
  <c r="AQ14" i="108"/>
  <c r="AQ21" i="108"/>
  <c r="AQ17" i="108"/>
  <c r="AQ22" i="108"/>
  <c r="AQ4" i="108"/>
  <c r="AQ13" i="108"/>
  <c r="AQ5" i="108"/>
  <c r="AQ18" i="108"/>
  <c r="AQ19" i="108"/>
  <c r="AQ12" i="108"/>
  <c r="AQ6" i="108"/>
  <c r="AQ9" i="108"/>
  <c r="AQ8" i="108"/>
  <c r="AQ11" i="108"/>
  <c r="AQ7" i="108"/>
  <c r="AI10" i="108"/>
  <c r="AI20" i="108"/>
  <c r="AI5" i="108"/>
  <c r="AI16" i="108"/>
  <c r="AI14" i="108"/>
  <c r="AI21" i="108"/>
  <c r="AI17" i="108"/>
  <c r="AI22" i="108"/>
  <c r="AI4" i="108"/>
  <c r="AI13" i="108"/>
  <c r="AI18" i="108"/>
  <c r="AI19" i="108"/>
  <c r="AI6" i="108"/>
  <c r="AI12" i="108"/>
  <c r="AI7" i="108"/>
  <c r="AI11" i="108"/>
  <c r="AI8" i="108"/>
  <c r="AO20" i="108"/>
  <c r="AO13" i="108"/>
  <c r="AO4" i="108"/>
  <c r="AO16" i="108"/>
  <c r="AO5" i="108"/>
  <c r="AO14" i="108"/>
  <c r="AO18" i="108"/>
  <c r="AO21" i="108"/>
  <c r="AO17" i="108"/>
  <c r="AO22" i="108"/>
  <c r="AO19" i="108"/>
  <c r="AO11" i="108"/>
  <c r="AO8" i="108"/>
  <c r="AO6" i="108"/>
  <c r="AO7" i="108"/>
  <c r="AO12" i="108"/>
  <c r="AO9" i="108"/>
  <c r="AK20" i="108"/>
  <c r="AK17" i="108"/>
  <c r="AK5" i="108"/>
  <c r="AK4" i="108"/>
  <c r="AK15" i="108"/>
  <c r="AK22" i="108"/>
  <c r="AK18" i="108"/>
  <c r="AK13" i="108"/>
  <c r="AK16" i="108"/>
  <c r="AK14" i="108"/>
  <c r="AK19" i="108"/>
  <c r="AK11" i="108"/>
  <c r="AK12" i="108"/>
  <c r="AK8" i="108"/>
  <c r="AK9" i="108"/>
  <c r="AK6" i="108"/>
  <c r="AK7" i="108"/>
  <c r="AM20" i="108"/>
  <c r="AM5" i="108"/>
  <c r="AM22" i="108"/>
  <c r="AM13" i="108"/>
  <c r="AM15" i="108"/>
  <c r="AM16" i="108"/>
  <c r="AM14" i="108"/>
  <c r="AM4" i="108"/>
  <c r="AM17" i="108"/>
  <c r="AM18" i="108"/>
  <c r="AM19" i="108"/>
  <c r="AM6" i="108"/>
  <c r="AM8" i="108"/>
  <c r="AM12" i="108"/>
  <c r="AM11" i="108"/>
  <c r="AM7" i="108"/>
  <c r="AM9" i="108"/>
  <c r="AK10" i="108"/>
  <c r="AQ10" i="108"/>
  <c r="V3" i="108"/>
  <c r="W10" i="108" s="1"/>
  <c r="H539" i="106"/>
  <c r="I539" i="106" s="1"/>
  <c r="H539" i="104"/>
  <c r="H538" i="104" s="1"/>
  <c r="I538" i="104" s="1"/>
  <c r="K30" i="76"/>
  <c r="H569" i="95"/>
  <c r="H568" i="95" s="1"/>
  <c r="I568" i="95" s="1"/>
  <c r="H599" i="102"/>
  <c r="I599" i="102" s="1"/>
  <c r="I538" i="107"/>
  <c r="I538" i="105"/>
  <c r="H599" i="99"/>
  <c r="I599" i="99" s="1"/>
  <c r="AX3" i="108"/>
  <c r="K22" i="76"/>
  <c r="T22" i="76" s="1"/>
  <c r="AV3" i="108"/>
  <c r="O20" i="76"/>
  <c r="AT3" i="108"/>
  <c r="AR3" i="108"/>
  <c r="AS15" i="108" s="1"/>
  <c r="H539" i="97"/>
  <c r="H538" i="97" s="1"/>
  <c r="H563" i="94"/>
  <c r="H562" i="94" s="1"/>
  <c r="I562" i="94" s="1"/>
  <c r="K21" i="76"/>
  <c r="H539" i="96"/>
  <c r="H538" i="96" s="1"/>
  <c r="I538" i="96" s="1"/>
  <c r="AD3" i="108"/>
  <c r="AB3" i="108"/>
  <c r="Z3" i="108"/>
  <c r="H529" i="93"/>
  <c r="H528" i="93" s="1"/>
  <c r="H589" i="93" s="1"/>
  <c r="I589" i="93" s="1"/>
  <c r="X3" i="108"/>
  <c r="Y10" i="108" s="1"/>
  <c r="I538" i="99"/>
  <c r="I538" i="98"/>
  <c r="S20" i="76"/>
  <c r="H406" i="92"/>
  <c r="H571" i="92" s="1"/>
  <c r="H362" i="92"/>
  <c r="H567" i="92" s="1"/>
  <c r="H385" i="92"/>
  <c r="H570" i="92" s="1"/>
  <c r="H341" i="92"/>
  <c r="H566" i="92" s="1"/>
  <c r="H320" i="92"/>
  <c r="H313" i="91"/>
  <c r="H332" i="91"/>
  <c r="H336" i="91"/>
  <c r="H353" i="91"/>
  <c r="H357" i="91"/>
  <c r="H376" i="91"/>
  <c r="H380" i="91"/>
  <c r="H397" i="91"/>
  <c r="H401" i="91"/>
  <c r="H311" i="91"/>
  <c r="H315" i="91"/>
  <c r="H334" i="91"/>
  <c r="H338" i="91"/>
  <c r="H355" i="91"/>
  <c r="H359" i="91"/>
  <c r="H378" i="91"/>
  <c r="H382" i="91"/>
  <c r="H399" i="91"/>
  <c r="H403" i="91"/>
  <c r="H297" i="91"/>
  <c r="H287" i="91" s="1"/>
  <c r="H303" i="91"/>
  <c r="H307" i="91"/>
  <c r="H322" i="91"/>
  <c r="H326" i="91"/>
  <c r="H343" i="91"/>
  <c r="H347" i="91"/>
  <c r="H366" i="91"/>
  <c r="H370" i="91"/>
  <c r="H387" i="91"/>
  <c r="H391" i="91"/>
  <c r="H302" i="91"/>
  <c r="H306" i="91"/>
  <c r="H321" i="91"/>
  <c r="H325" i="91"/>
  <c r="H329" i="91"/>
  <c r="H342" i="91"/>
  <c r="H346" i="91"/>
  <c r="H350" i="91"/>
  <c r="H365" i="91"/>
  <c r="H369" i="91"/>
  <c r="H373" i="91"/>
  <c r="H386" i="91"/>
  <c r="H390" i="91"/>
  <c r="H394" i="91"/>
  <c r="H299" i="89"/>
  <c r="H303" i="89"/>
  <c r="H307" i="89"/>
  <c r="H323" i="89"/>
  <c r="H327" i="89"/>
  <c r="H344" i="89"/>
  <c r="H348" i="89"/>
  <c r="H367" i="89"/>
  <c r="H371" i="89"/>
  <c r="H388" i="89"/>
  <c r="H392" i="89"/>
  <c r="H287" i="89"/>
  <c r="H571" i="89" s="1"/>
  <c r="H302" i="89"/>
  <c r="H306" i="89"/>
  <c r="H322" i="89"/>
  <c r="H326" i="89"/>
  <c r="H343" i="89"/>
  <c r="H347" i="89"/>
  <c r="H366" i="89"/>
  <c r="H370" i="89"/>
  <c r="H387" i="89"/>
  <c r="H391" i="89"/>
  <c r="H336" i="89"/>
  <c r="H353" i="89"/>
  <c r="H357" i="89"/>
  <c r="H376" i="89"/>
  <c r="H380" i="89"/>
  <c r="H311" i="89"/>
  <c r="H315" i="89"/>
  <c r="H331" i="89"/>
  <c r="H335" i="89"/>
  <c r="H339" i="89"/>
  <c r="H352" i="89"/>
  <c r="H356" i="89"/>
  <c r="H360" i="89"/>
  <c r="H375" i="89"/>
  <c r="H379" i="89"/>
  <c r="H383" i="89"/>
  <c r="H396" i="89"/>
  <c r="H400" i="89"/>
  <c r="H404" i="89"/>
  <c r="H313" i="88"/>
  <c r="H317" i="88"/>
  <c r="H333" i="88"/>
  <c r="H337" i="88"/>
  <c r="H354" i="88"/>
  <c r="H358" i="88"/>
  <c r="H377" i="88"/>
  <c r="H381" i="88"/>
  <c r="H398" i="88"/>
  <c r="H402" i="88"/>
  <c r="H299" i="88"/>
  <c r="H303" i="88"/>
  <c r="H307" i="88"/>
  <c r="H323" i="88"/>
  <c r="H327" i="88"/>
  <c r="H344" i="88"/>
  <c r="H348" i="88"/>
  <c r="H367" i="88"/>
  <c r="H371" i="88"/>
  <c r="H388" i="88"/>
  <c r="H392" i="88"/>
  <c r="G318" i="88"/>
  <c r="H318" i="88" s="1"/>
  <c r="H297" i="88"/>
  <c r="H287" i="88" s="1"/>
  <c r="H301" i="88"/>
  <c r="H305" i="88"/>
  <c r="H321" i="88"/>
  <c r="H325" i="88"/>
  <c r="H329" i="88"/>
  <c r="H342" i="88"/>
  <c r="H346" i="88"/>
  <c r="H350" i="88"/>
  <c r="H365" i="88"/>
  <c r="H369" i="88"/>
  <c r="H373" i="88"/>
  <c r="H386" i="88"/>
  <c r="H390" i="88"/>
  <c r="H394" i="88"/>
  <c r="I532" i="94"/>
  <c r="G18" i="76"/>
  <c r="I18" i="76" s="1"/>
  <c r="R17" i="76"/>
  <c r="S17" i="76"/>
  <c r="H68" i="92"/>
  <c r="H536" i="92" s="1"/>
  <c r="H51" i="91"/>
  <c r="H55" i="91"/>
  <c r="H59" i="91"/>
  <c r="H63" i="91"/>
  <c r="H87" i="91"/>
  <c r="H92" i="91"/>
  <c r="H96" i="91"/>
  <c r="H100" i="91"/>
  <c r="H104" i="91"/>
  <c r="H108" i="91"/>
  <c r="H115" i="91"/>
  <c r="H119" i="91"/>
  <c r="H123" i="91"/>
  <c r="H127" i="91"/>
  <c r="H131" i="91"/>
  <c r="H136" i="91"/>
  <c r="H140" i="91"/>
  <c r="H144" i="91"/>
  <c r="H148" i="91"/>
  <c r="H152" i="91"/>
  <c r="H99" i="91"/>
  <c r="H91" i="91"/>
  <c r="H95" i="91"/>
  <c r="H103" i="91"/>
  <c r="H78" i="91"/>
  <c r="H85" i="91"/>
  <c r="H90" i="91"/>
  <c r="H113" i="91"/>
  <c r="H117" i="91"/>
  <c r="H121" i="91"/>
  <c r="H125" i="91"/>
  <c r="H129" i="91"/>
  <c r="H134" i="91"/>
  <c r="H138" i="91"/>
  <c r="H146" i="91"/>
  <c r="H58" i="91"/>
  <c r="H86" i="91"/>
  <c r="H114" i="91"/>
  <c r="H118" i="91"/>
  <c r="H122" i="91"/>
  <c r="H126" i="91"/>
  <c r="H130" i="91"/>
  <c r="H135" i="91"/>
  <c r="H139" i="91"/>
  <c r="H143" i="91"/>
  <c r="H147" i="91"/>
  <c r="H151" i="91"/>
  <c r="H48" i="89"/>
  <c r="H60" i="89"/>
  <c r="H64" i="89"/>
  <c r="H69" i="89"/>
  <c r="H73" i="89"/>
  <c r="H77" i="89"/>
  <c r="H80" i="89"/>
  <c r="H82" i="89"/>
  <c r="H86" i="89"/>
  <c r="H90" i="89"/>
  <c r="H94" i="89"/>
  <c r="H99" i="89"/>
  <c r="H103" i="89"/>
  <c r="H114" i="89"/>
  <c r="H58" i="89"/>
  <c r="H62" i="89"/>
  <c r="H66" i="89"/>
  <c r="H79" i="89"/>
  <c r="H81" i="89"/>
  <c r="H84" i="89"/>
  <c r="H87" i="89"/>
  <c r="H92" i="89"/>
  <c r="H124" i="89"/>
  <c r="H128" i="89"/>
  <c r="H132" i="89"/>
  <c r="H70" i="88"/>
  <c r="H52" i="89"/>
  <c r="H56" i="89"/>
  <c r="H107" i="89"/>
  <c r="H118" i="89"/>
  <c r="H122" i="89"/>
  <c r="I599" i="101"/>
  <c r="T26" i="76"/>
  <c r="I599" i="100"/>
  <c r="T25" i="76"/>
  <c r="I599" i="107"/>
  <c r="S32" i="76"/>
  <c r="R30" i="76"/>
  <c r="S30" i="76"/>
  <c r="I599" i="103"/>
  <c r="R27" i="76"/>
  <c r="S27" i="76"/>
  <c r="R26" i="76"/>
  <c r="S26" i="76"/>
  <c r="R25" i="76"/>
  <c r="S25" i="76"/>
  <c r="H47" i="92"/>
  <c r="H535" i="92" s="1"/>
  <c r="H534" i="92"/>
  <c r="T6" i="108" s="1"/>
  <c r="H133" i="92"/>
  <c r="H541" i="92" s="1"/>
  <c r="H112" i="92"/>
  <c r="H540" i="92" s="1"/>
  <c r="H126" i="89"/>
  <c r="H130" i="89"/>
  <c r="H146" i="89"/>
  <c r="H150" i="89"/>
  <c r="H50" i="89"/>
  <c r="H54" i="89"/>
  <c r="H71" i="89"/>
  <c r="H75" i="89"/>
  <c r="H116" i="89"/>
  <c r="H120" i="89"/>
  <c r="H137" i="89"/>
  <c r="H141" i="89"/>
  <c r="H107" i="91"/>
  <c r="H94" i="91"/>
  <c r="H98" i="91"/>
  <c r="H102" i="91"/>
  <c r="H106" i="91"/>
  <c r="H142" i="91"/>
  <c r="H150" i="91"/>
  <c r="H48" i="91"/>
  <c r="H69" i="91"/>
  <c r="H73" i="91"/>
  <c r="H77" i="91"/>
  <c r="H81" i="91"/>
  <c r="H88" i="91"/>
  <c r="H93" i="91"/>
  <c r="H97" i="91"/>
  <c r="H101" i="91"/>
  <c r="H105" i="91"/>
  <c r="H109" i="91"/>
  <c r="H116" i="91"/>
  <c r="H120" i="91"/>
  <c r="H124" i="91"/>
  <c r="H128" i="91"/>
  <c r="H132" i="91"/>
  <c r="H137" i="91"/>
  <c r="H141" i="91"/>
  <c r="H145" i="91"/>
  <c r="H149" i="91"/>
  <c r="H153" i="91"/>
  <c r="H49" i="91"/>
  <c r="H53" i="91"/>
  <c r="H57" i="91"/>
  <c r="H61" i="91"/>
  <c r="H65" i="91"/>
  <c r="H82" i="91"/>
  <c r="H67" i="91"/>
  <c r="H72" i="91"/>
  <c r="H76" i="91"/>
  <c r="H80" i="91"/>
  <c r="H70" i="91"/>
  <c r="H74" i="91"/>
  <c r="H52" i="91"/>
  <c r="H56" i="91"/>
  <c r="H60" i="91"/>
  <c r="H64" i="91"/>
  <c r="H36" i="91"/>
  <c r="H533" i="91" s="1"/>
  <c r="H50" i="91"/>
  <c r="H54" i="91"/>
  <c r="H62" i="91"/>
  <c r="H66" i="91"/>
  <c r="H71" i="91"/>
  <c r="H75" i="91"/>
  <c r="H79" i="91"/>
  <c r="H91" i="89"/>
  <c r="H135" i="89"/>
  <c r="H145" i="89"/>
  <c r="H149" i="89"/>
  <c r="H153" i="89"/>
  <c r="H139" i="89"/>
  <c r="H143" i="89"/>
  <c r="H147" i="89"/>
  <c r="H151" i="89"/>
  <c r="H51" i="89"/>
  <c r="H55" i="89"/>
  <c r="H59" i="89"/>
  <c r="H63" i="89"/>
  <c r="H67" i="89"/>
  <c r="H72" i="89"/>
  <c r="H76" i="89"/>
  <c r="H85" i="89"/>
  <c r="H88" i="89"/>
  <c r="H93" i="89"/>
  <c r="H96" i="89"/>
  <c r="H98" i="89"/>
  <c r="H102" i="89"/>
  <c r="H106" i="89"/>
  <c r="H113" i="89"/>
  <c r="H117" i="89"/>
  <c r="H121" i="89"/>
  <c r="H125" i="89"/>
  <c r="H129" i="89"/>
  <c r="H134" i="89"/>
  <c r="H138" i="89"/>
  <c r="H142" i="89"/>
  <c r="H101" i="89"/>
  <c r="H105" i="89"/>
  <c r="H109" i="89"/>
  <c r="H37" i="89"/>
  <c r="H36" i="89" s="1"/>
  <c r="H533" i="89" s="1"/>
  <c r="H49" i="89"/>
  <c r="H53" i="89"/>
  <c r="H57" i="89"/>
  <c r="H61" i="89"/>
  <c r="H65" i="89"/>
  <c r="H70" i="89"/>
  <c r="H74" i="89"/>
  <c r="H78" i="89"/>
  <c r="H83" i="89"/>
  <c r="H95" i="89"/>
  <c r="H97" i="89"/>
  <c r="H104" i="89"/>
  <c r="H108" i="89"/>
  <c r="H115" i="89"/>
  <c r="H119" i="89"/>
  <c r="H123" i="89"/>
  <c r="H127" i="89"/>
  <c r="H131" i="89"/>
  <c r="H136" i="89"/>
  <c r="H140" i="89"/>
  <c r="H144" i="89"/>
  <c r="H148" i="89"/>
  <c r="H152" i="89"/>
  <c r="H92" i="88"/>
  <c r="H96" i="88"/>
  <c r="H49" i="88"/>
  <c r="H53" i="88"/>
  <c r="H57" i="88"/>
  <c r="H61" i="88"/>
  <c r="H65" i="88"/>
  <c r="H74" i="88"/>
  <c r="H78" i="88"/>
  <c r="H82" i="88"/>
  <c r="H86" i="88"/>
  <c r="H90" i="88"/>
  <c r="H94" i="88"/>
  <c r="H98" i="88"/>
  <c r="H102" i="88"/>
  <c r="H106" i="88"/>
  <c r="H113" i="88"/>
  <c r="H117" i="88"/>
  <c r="H121" i="88"/>
  <c r="H125" i="88"/>
  <c r="H129" i="88"/>
  <c r="H134" i="88"/>
  <c r="H138" i="88"/>
  <c r="H142" i="88"/>
  <c r="H146" i="88"/>
  <c r="H150" i="88"/>
  <c r="H51" i="88"/>
  <c r="H55" i="88"/>
  <c r="H59" i="88"/>
  <c r="H63" i="88"/>
  <c r="H67" i="88"/>
  <c r="H72" i="88"/>
  <c r="H76" i="88"/>
  <c r="H80" i="88"/>
  <c r="H84" i="88"/>
  <c r="H87" i="88"/>
  <c r="H115" i="88"/>
  <c r="H119" i="88"/>
  <c r="H123" i="88"/>
  <c r="H127" i="88"/>
  <c r="H131" i="88"/>
  <c r="H136" i="88"/>
  <c r="H140" i="88"/>
  <c r="H144" i="88"/>
  <c r="H148" i="88"/>
  <c r="H152" i="88"/>
  <c r="H48" i="88"/>
  <c r="H69" i="88"/>
  <c r="H137" i="88"/>
  <c r="H141" i="88"/>
  <c r="H145" i="88"/>
  <c r="H149" i="88"/>
  <c r="H153" i="88"/>
  <c r="H58" i="88"/>
  <c r="H79" i="88"/>
  <c r="H52" i="88"/>
  <c r="H56" i="88"/>
  <c r="H60" i="88"/>
  <c r="H64" i="88"/>
  <c r="H73" i="88"/>
  <c r="H77" i="88"/>
  <c r="H81" i="88"/>
  <c r="H85" i="88"/>
  <c r="H88" i="88"/>
  <c r="H93" i="88"/>
  <c r="H97" i="88"/>
  <c r="H101" i="88"/>
  <c r="H105" i="88"/>
  <c r="H109" i="88"/>
  <c r="H116" i="88"/>
  <c r="H120" i="88"/>
  <c r="H124" i="88"/>
  <c r="H128" i="88"/>
  <c r="H132" i="88"/>
  <c r="H36" i="88"/>
  <c r="H533" i="88" s="1"/>
  <c r="H104" i="88"/>
  <c r="H108" i="88"/>
  <c r="H50" i="88"/>
  <c r="H54" i="88"/>
  <c r="H62" i="88"/>
  <c r="H66" i="88"/>
  <c r="H71" i="88"/>
  <c r="H75" i="88"/>
  <c r="H83" i="88"/>
  <c r="H95" i="88"/>
  <c r="H99" i="88"/>
  <c r="H103" i="88"/>
  <c r="H107" i="88"/>
  <c r="H114" i="88"/>
  <c r="H118" i="88"/>
  <c r="H122" i="88"/>
  <c r="H126" i="88"/>
  <c r="H130" i="88"/>
  <c r="H135" i="88"/>
  <c r="H139" i="88"/>
  <c r="H143" i="88"/>
  <c r="H147" i="88"/>
  <c r="H151" i="88"/>
  <c r="G318" i="89"/>
  <c r="H318" i="89" s="1"/>
  <c r="G404" i="87"/>
  <c r="F404" i="87"/>
  <c r="C404" i="87"/>
  <c r="G403" i="87"/>
  <c r="F403" i="87"/>
  <c r="C403" i="87"/>
  <c r="G402" i="87"/>
  <c r="F402" i="87"/>
  <c r="C402" i="87"/>
  <c r="G401" i="87"/>
  <c r="F401" i="87"/>
  <c r="C401" i="87"/>
  <c r="G400" i="87"/>
  <c r="F400" i="87"/>
  <c r="C400" i="87"/>
  <c r="G399" i="87"/>
  <c r="F399" i="87"/>
  <c r="C399" i="87"/>
  <c r="G398" i="87"/>
  <c r="F398" i="87"/>
  <c r="C398" i="87"/>
  <c r="G397" i="87"/>
  <c r="F397" i="87"/>
  <c r="C397" i="87"/>
  <c r="G396" i="87"/>
  <c r="F396" i="87"/>
  <c r="C396" i="87"/>
  <c r="G395" i="87"/>
  <c r="F395" i="87"/>
  <c r="C395" i="87"/>
  <c r="G394" i="87"/>
  <c r="F394" i="87"/>
  <c r="C394" i="87"/>
  <c r="G393" i="87"/>
  <c r="F393" i="87"/>
  <c r="C393" i="87"/>
  <c r="G392" i="87"/>
  <c r="F392" i="87"/>
  <c r="C392" i="87"/>
  <c r="G391" i="87"/>
  <c r="F391" i="87"/>
  <c r="C391" i="87"/>
  <c r="G390" i="87"/>
  <c r="F390" i="87"/>
  <c r="C390" i="87"/>
  <c r="G389" i="87"/>
  <c r="F389" i="87"/>
  <c r="C389" i="87"/>
  <c r="G388" i="87"/>
  <c r="F388" i="87"/>
  <c r="C388" i="87"/>
  <c r="G387" i="87"/>
  <c r="F387" i="87"/>
  <c r="C387" i="87"/>
  <c r="G386" i="87"/>
  <c r="F386" i="87"/>
  <c r="C386" i="87"/>
  <c r="G385" i="87"/>
  <c r="F385" i="87"/>
  <c r="C385" i="87"/>
  <c r="G383" i="87"/>
  <c r="F383" i="87"/>
  <c r="C383" i="87"/>
  <c r="G382" i="87"/>
  <c r="F382" i="87"/>
  <c r="C382" i="87"/>
  <c r="G381" i="87"/>
  <c r="F381" i="87"/>
  <c r="C381" i="87"/>
  <c r="G380" i="87"/>
  <c r="F380" i="87"/>
  <c r="C380" i="87"/>
  <c r="G379" i="87"/>
  <c r="F379" i="87"/>
  <c r="C379" i="87"/>
  <c r="G378" i="87"/>
  <c r="F378" i="87"/>
  <c r="C378" i="87"/>
  <c r="G377" i="87"/>
  <c r="F377" i="87"/>
  <c r="C377" i="87"/>
  <c r="G376" i="87"/>
  <c r="F376" i="87"/>
  <c r="C376" i="87"/>
  <c r="G375" i="87"/>
  <c r="F375" i="87"/>
  <c r="C375" i="87"/>
  <c r="G374" i="87"/>
  <c r="F374" i="87"/>
  <c r="C374" i="87"/>
  <c r="G373" i="87"/>
  <c r="F373" i="87"/>
  <c r="C373" i="87"/>
  <c r="G372" i="87"/>
  <c r="F372" i="87"/>
  <c r="C372" i="87"/>
  <c r="G371" i="87"/>
  <c r="F371" i="87"/>
  <c r="C371" i="87"/>
  <c r="G370" i="87"/>
  <c r="F370" i="87"/>
  <c r="C370" i="87"/>
  <c r="G369" i="87"/>
  <c r="F369" i="87"/>
  <c r="C369" i="87"/>
  <c r="G368" i="87"/>
  <c r="F368" i="87"/>
  <c r="C368" i="87"/>
  <c r="G367" i="87"/>
  <c r="F367" i="87"/>
  <c r="C367" i="87"/>
  <c r="G366" i="87"/>
  <c r="F366" i="87"/>
  <c r="C366" i="87"/>
  <c r="G365" i="87"/>
  <c r="F365" i="87"/>
  <c r="C365" i="87"/>
  <c r="G364" i="87"/>
  <c r="F364" i="87"/>
  <c r="C364" i="87"/>
  <c r="G360" i="87"/>
  <c r="F360" i="87"/>
  <c r="C360" i="87"/>
  <c r="G359" i="87"/>
  <c r="F359" i="87"/>
  <c r="C359" i="87"/>
  <c r="G358" i="87"/>
  <c r="F358" i="87"/>
  <c r="C358" i="87"/>
  <c r="G357" i="87"/>
  <c r="F357" i="87"/>
  <c r="C357" i="87"/>
  <c r="G356" i="87"/>
  <c r="F356" i="87"/>
  <c r="C356" i="87"/>
  <c r="G355" i="87"/>
  <c r="F355" i="87"/>
  <c r="C355" i="87"/>
  <c r="G354" i="87"/>
  <c r="F354" i="87"/>
  <c r="C354" i="87"/>
  <c r="G353" i="87"/>
  <c r="F353" i="87"/>
  <c r="C353" i="87"/>
  <c r="G352" i="87"/>
  <c r="F352" i="87"/>
  <c r="C352" i="87"/>
  <c r="G351" i="87"/>
  <c r="F351" i="87"/>
  <c r="C351" i="87"/>
  <c r="G350" i="87"/>
  <c r="F350" i="87"/>
  <c r="C350" i="87"/>
  <c r="G349" i="87"/>
  <c r="F349" i="87"/>
  <c r="C349" i="87"/>
  <c r="G348" i="87"/>
  <c r="F348" i="87"/>
  <c r="C348" i="87"/>
  <c r="G347" i="87"/>
  <c r="F347" i="87"/>
  <c r="C347" i="87"/>
  <c r="G346" i="87"/>
  <c r="F346" i="87"/>
  <c r="C346" i="87"/>
  <c r="G345" i="87"/>
  <c r="F345" i="87"/>
  <c r="C345" i="87"/>
  <c r="G344" i="87"/>
  <c r="F344" i="87"/>
  <c r="C344" i="87"/>
  <c r="G343" i="87"/>
  <c r="F343" i="87"/>
  <c r="C343" i="87"/>
  <c r="G342" i="87"/>
  <c r="F342" i="87"/>
  <c r="C342" i="87"/>
  <c r="G341" i="87"/>
  <c r="F341" i="87"/>
  <c r="C341" i="87"/>
  <c r="G339" i="87"/>
  <c r="F339" i="87"/>
  <c r="C339" i="87"/>
  <c r="G338" i="87"/>
  <c r="F338" i="87"/>
  <c r="C338" i="87"/>
  <c r="G337" i="87"/>
  <c r="F337" i="87"/>
  <c r="C337" i="87"/>
  <c r="G336" i="87"/>
  <c r="F336" i="87"/>
  <c r="C336" i="87"/>
  <c r="G335" i="87"/>
  <c r="F335" i="87"/>
  <c r="C335" i="87"/>
  <c r="G334" i="87"/>
  <c r="F334" i="87"/>
  <c r="C334" i="87"/>
  <c r="G333" i="87"/>
  <c r="F333" i="87"/>
  <c r="C333" i="87"/>
  <c r="G332" i="87"/>
  <c r="F332" i="87"/>
  <c r="C332" i="87"/>
  <c r="G331" i="87"/>
  <c r="F331" i="87"/>
  <c r="C331" i="87"/>
  <c r="G330" i="87"/>
  <c r="F330" i="87"/>
  <c r="C330" i="87"/>
  <c r="G329" i="87"/>
  <c r="F329" i="87"/>
  <c r="C329" i="87"/>
  <c r="G328" i="87"/>
  <c r="F328" i="87"/>
  <c r="C328" i="87"/>
  <c r="G327" i="87"/>
  <c r="F327" i="87"/>
  <c r="C327" i="87"/>
  <c r="G326" i="87"/>
  <c r="F326" i="87"/>
  <c r="C326" i="87"/>
  <c r="G325" i="87"/>
  <c r="F325" i="87"/>
  <c r="C325" i="87"/>
  <c r="G324" i="87"/>
  <c r="F324" i="87"/>
  <c r="C324" i="87"/>
  <c r="G323" i="87"/>
  <c r="F323" i="87"/>
  <c r="C323" i="87"/>
  <c r="G322" i="87"/>
  <c r="F322" i="87"/>
  <c r="C322" i="87"/>
  <c r="G321" i="87"/>
  <c r="F321" i="87"/>
  <c r="C321" i="87"/>
  <c r="G320" i="87"/>
  <c r="F320" i="87"/>
  <c r="C320" i="87"/>
  <c r="F318" i="87"/>
  <c r="C318" i="87"/>
  <c r="G317" i="87"/>
  <c r="F317" i="87"/>
  <c r="C317" i="87"/>
  <c r="G316" i="87"/>
  <c r="F316" i="87"/>
  <c r="C316" i="87"/>
  <c r="G315" i="87"/>
  <c r="F315" i="87"/>
  <c r="C315" i="87"/>
  <c r="G314" i="87"/>
  <c r="F314" i="87"/>
  <c r="C314" i="87"/>
  <c r="G313" i="87"/>
  <c r="F313" i="87"/>
  <c r="C313" i="87"/>
  <c r="G312" i="87"/>
  <c r="F312" i="87"/>
  <c r="C312" i="87"/>
  <c r="G311" i="87"/>
  <c r="F311" i="87"/>
  <c r="C311" i="87"/>
  <c r="G310" i="87"/>
  <c r="F310" i="87"/>
  <c r="C310" i="87"/>
  <c r="G309" i="87"/>
  <c r="F309" i="87"/>
  <c r="C309" i="87"/>
  <c r="G308" i="87"/>
  <c r="F308" i="87"/>
  <c r="C308" i="87"/>
  <c r="G307" i="87"/>
  <c r="F307" i="87"/>
  <c r="C307" i="87"/>
  <c r="G306" i="87"/>
  <c r="F306" i="87"/>
  <c r="C306" i="87"/>
  <c r="G305" i="87"/>
  <c r="F305" i="87"/>
  <c r="C305" i="87"/>
  <c r="G304" i="87"/>
  <c r="F304" i="87"/>
  <c r="C304" i="87"/>
  <c r="G303" i="87"/>
  <c r="F303" i="87"/>
  <c r="C303" i="87"/>
  <c r="G302" i="87"/>
  <c r="F302" i="87"/>
  <c r="C302" i="87"/>
  <c r="G301" i="87"/>
  <c r="F301" i="87"/>
  <c r="C301" i="87"/>
  <c r="G300" i="87"/>
  <c r="F300" i="87"/>
  <c r="C300" i="87"/>
  <c r="G299" i="87"/>
  <c r="F299" i="87"/>
  <c r="C299" i="87"/>
  <c r="G297" i="87"/>
  <c r="G296" i="87"/>
  <c r="H296" i="87" s="1"/>
  <c r="G295" i="87"/>
  <c r="H295" i="87" s="1"/>
  <c r="G294" i="87"/>
  <c r="H294" i="87" s="1"/>
  <c r="G293" i="87"/>
  <c r="H293" i="87" s="1"/>
  <c r="G292" i="87"/>
  <c r="H292" i="87" s="1"/>
  <c r="G291" i="87"/>
  <c r="H291" i="87" s="1"/>
  <c r="G290" i="87"/>
  <c r="H290" i="87" s="1"/>
  <c r="G289" i="87"/>
  <c r="H289" i="87" s="1"/>
  <c r="G288" i="87"/>
  <c r="H288" i="87" s="1"/>
  <c r="G153" i="87"/>
  <c r="F153" i="87"/>
  <c r="C153" i="87"/>
  <c r="G152" i="87"/>
  <c r="F152" i="87"/>
  <c r="C152" i="87"/>
  <c r="G151" i="87"/>
  <c r="F151" i="87"/>
  <c r="C151" i="87"/>
  <c r="G150" i="87"/>
  <c r="F150" i="87"/>
  <c r="C150" i="87"/>
  <c r="G149" i="87"/>
  <c r="F149" i="87"/>
  <c r="C149" i="87"/>
  <c r="G148" i="87"/>
  <c r="F148" i="87"/>
  <c r="C148" i="87"/>
  <c r="G147" i="87"/>
  <c r="F147" i="87"/>
  <c r="C147" i="87"/>
  <c r="G146" i="87"/>
  <c r="F146" i="87"/>
  <c r="C146" i="87"/>
  <c r="G145" i="87"/>
  <c r="F145" i="87"/>
  <c r="C145" i="87"/>
  <c r="G144" i="87"/>
  <c r="F144" i="87"/>
  <c r="C144" i="87"/>
  <c r="G143" i="87"/>
  <c r="F143" i="87"/>
  <c r="C143" i="87"/>
  <c r="G142" i="87"/>
  <c r="F142" i="87"/>
  <c r="C142" i="87"/>
  <c r="G141" i="87"/>
  <c r="F141" i="87"/>
  <c r="C141" i="87"/>
  <c r="G140" i="87"/>
  <c r="F140" i="87"/>
  <c r="C140" i="87"/>
  <c r="G139" i="87"/>
  <c r="F139" i="87"/>
  <c r="C139" i="87"/>
  <c r="G138" i="87"/>
  <c r="F138" i="87"/>
  <c r="C138" i="87"/>
  <c r="G137" i="87"/>
  <c r="F137" i="87"/>
  <c r="C137" i="87"/>
  <c r="G136" i="87"/>
  <c r="F136" i="87"/>
  <c r="C136" i="87"/>
  <c r="G135" i="87"/>
  <c r="F135" i="87"/>
  <c r="C135" i="87"/>
  <c r="G134" i="87"/>
  <c r="F134" i="87"/>
  <c r="C134" i="87"/>
  <c r="G132" i="87"/>
  <c r="F132" i="87"/>
  <c r="C132" i="87"/>
  <c r="G131" i="87"/>
  <c r="F131" i="87"/>
  <c r="C131" i="87"/>
  <c r="G130" i="87"/>
  <c r="F130" i="87"/>
  <c r="C130" i="87"/>
  <c r="G129" i="87"/>
  <c r="F129" i="87"/>
  <c r="C129" i="87"/>
  <c r="G128" i="87"/>
  <c r="F128" i="87"/>
  <c r="C128" i="87"/>
  <c r="G127" i="87"/>
  <c r="F127" i="87"/>
  <c r="C127" i="87"/>
  <c r="G126" i="87"/>
  <c r="F126" i="87"/>
  <c r="C126" i="87"/>
  <c r="G125" i="87"/>
  <c r="F125" i="87"/>
  <c r="C125" i="87"/>
  <c r="G124" i="87"/>
  <c r="F124" i="87"/>
  <c r="C124" i="87"/>
  <c r="G123" i="87"/>
  <c r="F123" i="87"/>
  <c r="C123" i="87"/>
  <c r="G122" i="87"/>
  <c r="F122" i="87"/>
  <c r="C122" i="87"/>
  <c r="G121" i="87"/>
  <c r="F121" i="87"/>
  <c r="C121" i="87"/>
  <c r="G120" i="87"/>
  <c r="F120" i="87"/>
  <c r="C120" i="87"/>
  <c r="G119" i="87"/>
  <c r="F119" i="87"/>
  <c r="C119" i="87"/>
  <c r="G118" i="87"/>
  <c r="F118" i="87"/>
  <c r="C118" i="87"/>
  <c r="G117" i="87"/>
  <c r="F117" i="87"/>
  <c r="C117" i="87"/>
  <c r="G116" i="87"/>
  <c r="F116" i="87"/>
  <c r="C116" i="87"/>
  <c r="G115" i="87"/>
  <c r="F115" i="87"/>
  <c r="C115" i="87"/>
  <c r="G114" i="87"/>
  <c r="F114" i="87"/>
  <c r="C114" i="87"/>
  <c r="G113" i="87"/>
  <c r="F113" i="87"/>
  <c r="C113" i="87"/>
  <c r="G109" i="87"/>
  <c r="F109" i="87"/>
  <c r="C109" i="87"/>
  <c r="G108" i="87"/>
  <c r="F108" i="87"/>
  <c r="C108" i="87"/>
  <c r="G107" i="87"/>
  <c r="F107" i="87"/>
  <c r="C107" i="87"/>
  <c r="G106" i="87"/>
  <c r="F106" i="87"/>
  <c r="C106" i="87"/>
  <c r="G105" i="87"/>
  <c r="F105" i="87"/>
  <c r="C105" i="87"/>
  <c r="G104" i="87"/>
  <c r="F104" i="87"/>
  <c r="C104" i="87"/>
  <c r="G103" i="87"/>
  <c r="F103" i="87"/>
  <c r="C103" i="87"/>
  <c r="G102" i="87"/>
  <c r="F102" i="87"/>
  <c r="H102" i="87" s="1"/>
  <c r="C102" i="87"/>
  <c r="G101" i="87"/>
  <c r="H101" i="87" s="1"/>
  <c r="F101" i="87"/>
  <c r="C101" i="87"/>
  <c r="G100" i="87"/>
  <c r="F100" i="87"/>
  <c r="C100" i="87"/>
  <c r="G99" i="87"/>
  <c r="F99" i="87"/>
  <c r="C99" i="87"/>
  <c r="G98" i="87"/>
  <c r="F98" i="87"/>
  <c r="C98" i="87"/>
  <c r="G97" i="87"/>
  <c r="F97" i="87"/>
  <c r="C97" i="87"/>
  <c r="G96" i="87"/>
  <c r="F96" i="87"/>
  <c r="C96" i="87"/>
  <c r="G95" i="87"/>
  <c r="F95" i="87"/>
  <c r="C95" i="87"/>
  <c r="G94" i="87"/>
  <c r="F94" i="87"/>
  <c r="C94" i="87"/>
  <c r="G93" i="87"/>
  <c r="F93" i="87"/>
  <c r="C93" i="87"/>
  <c r="G92" i="87"/>
  <c r="F92" i="87"/>
  <c r="C92" i="87"/>
  <c r="G91" i="87"/>
  <c r="F91" i="87"/>
  <c r="C91" i="87"/>
  <c r="G90" i="87"/>
  <c r="F90" i="87"/>
  <c r="C90" i="87"/>
  <c r="G88" i="87"/>
  <c r="F88" i="87"/>
  <c r="C88" i="87"/>
  <c r="G87" i="87"/>
  <c r="F87" i="87"/>
  <c r="G86" i="87"/>
  <c r="F86" i="87"/>
  <c r="C86" i="87"/>
  <c r="G85" i="87"/>
  <c r="F85" i="87"/>
  <c r="C85" i="87"/>
  <c r="G84" i="87"/>
  <c r="F84" i="87"/>
  <c r="C84" i="87"/>
  <c r="G83" i="87"/>
  <c r="F83" i="87"/>
  <c r="G82" i="87"/>
  <c r="F82" i="87"/>
  <c r="G81" i="87"/>
  <c r="F81" i="87"/>
  <c r="G80" i="87"/>
  <c r="F80" i="87"/>
  <c r="G79" i="87"/>
  <c r="F79" i="87"/>
  <c r="G78" i="87"/>
  <c r="F78" i="87"/>
  <c r="G77" i="87"/>
  <c r="F77" i="87"/>
  <c r="G76" i="87"/>
  <c r="F76" i="87"/>
  <c r="G75" i="87"/>
  <c r="F75" i="87"/>
  <c r="G74" i="87"/>
  <c r="F74" i="87"/>
  <c r="G73" i="87"/>
  <c r="F73" i="87"/>
  <c r="G72" i="87"/>
  <c r="F72" i="87"/>
  <c r="G71" i="87"/>
  <c r="F71" i="87"/>
  <c r="G70" i="87"/>
  <c r="F70" i="87"/>
  <c r="G69" i="87"/>
  <c r="F69" i="87"/>
  <c r="G67" i="87"/>
  <c r="F67" i="87"/>
  <c r="G66" i="87"/>
  <c r="F66" i="87"/>
  <c r="G65" i="87"/>
  <c r="F65" i="87"/>
  <c r="G64" i="87"/>
  <c r="F64" i="87"/>
  <c r="G63" i="87"/>
  <c r="F63" i="87"/>
  <c r="G62" i="87"/>
  <c r="F62" i="87"/>
  <c r="G61" i="87"/>
  <c r="F61" i="87"/>
  <c r="G60" i="87"/>
  <c r="F60" i="87"/>
  <c r="C60" i="87"/>
  <c r="G59" i="87"/>
  <c r="F59" i="87"/>
  <c r="C59" i="87"/>
  <c r="G58" i="87"/>
  <c r="F58" i="87"/>
  <c r="C58" i="87"/>
  <c r="G57" i="87"/>
  <c r="F57" i="87"/>
  <c r="C57" i="87"/>
  <c r="G56" i="87"/>
  <c r="F56" i="87"/>
  <c r="C56" i="87"/>
  <c r="G55" i="87"/>
  <c r="F55" i="87"/>
  <c r="C55" i="87"/>
  <c r="G54" i="87"/>
  <c r="F54" i="87"/>
  <c r="C54" i="87"/>
  <c r="G53" i="87"/>
  <c r="F53" i="87"/>
  <c r="C53" i="87"/>
  <c r="G52" i="87"/>
  <c r="F52" i="87"/>
  <c r="C52" i="87"/>
  <c r="G51" i="87"/>
  <c r="F51" i="87"/>
  <c r="C51" i="87"/>
  <c r="G50" i="87"/>
  <c r="F50" i="87"/>
  <c r="C50" i="87"/>
  <c r="G49" i="87"/>
  <c r="F49" i="87"/>
  <c r="C49" i="87"/>
  <c r="G48" i="87"/>
  <c r="F48" i="87"/>
  <c r="C48" i="87"/>
  <c r="G46" i="87"/>
  <c r="H46" i="87" s="1"/>
  <c r="G45" i="87"/>
  <c r="H45" i="87" s="1"/>
  <c r="G44" i="87"/>
  <c r="H44" i="87" s="1"/>
  <c r="G43" i="87"/>
  <c r="H43" i="87" s="1"/>
  <c r="G42" i="87"/>
  <c r="H42" i="87" s="1"/>
  <c r="G41" i="87"/>
  <c r="H41" i="87" s="1"/>
  <c r="G40" i="87"/>
  <c r="H40" i="87" s="1"/>
  <c r="G39" i="87"/>
  <c r="H39" i="87" s="1"/>
  <c r="G38" i="87"/>
  <c r="H38" i="87" s="1"/>
  <c r="G37" i="87"/>
  <c r="H37" i="87" s="1"/>
  <c r="F80" i="86"/>
  <c r="G80" i="86"/>
  <c r="F81" i="86"/>
  <c r="G81" i="86"/>
  <c r="F82" i="86"/>
  <c r="G82" i="86"/>
  <c r="F83" i="86"/>
  <c r="G83" i="86"/>
  <c r="F84" i="86"/>
  <c r="G84" i="86"/>
  <c r="F85" i="86"/>
  <c r="G85" i="86"/>
  <c r="F86" i="86"/>
  <c r="G86" i="86"/>
  <c r="F87" i="86"/>
  <c r="G87" i="86"/>
  <c r="F88" i="86"/>
  <c r="G88" i="86"/>
  <c r="G79" i="86"/>
  <c r="F79" i="86"/>
  <c r="F71" i="86"/>
  <c r="G71" i="86"/>
  <c r="F72" i="86"/>
  <c r="G72" i="86"/>
  <c r="F73" i="86"/>
  <c r="G73" i="86"/>
  <c r="F74" i="86"/>
  <c r="G74" i="86"/>
  <c r="F75" i="86"/>
  <c r="G75" i="86"/>
  <c r="F76" i="86"/>
  <c r="G76" i="86"/>
  <c r="F77" i="86"/>
  <c r="G77" i="86"/>
  <c r="F78" i="86"/>
  <c r="G78" i="86"/>
  <c r="G70" i="86"/>
  <c r="F70" i="86"/>
  <c r="C79" i="86"/>
  <c r="C71" i="86"/>
  <c r="C72" i="86"/>
  <c r="C73" i="86"/>
  <c r="C74" i="86"/>
  <c r="C75" i="86"/>
  <c r="C76" i="86"/>
  <c r="C77" i="86"/>
  <c r="C78" i="86"/>
  <c r="C80" i="86"/>
  <c r="C70" i="86"/>
  <c r="G404" i="86"/>
  <c r="F404" i="86"/>
  <c r="C404" i="86"/>
  <c r="G403" i="86"/>
  <c r="F403" i="86"/>
  <c r="C403" i="86"/>
  <c r="G402" i="86"/>
  <c r="F402" i="86"/>
  <c r="C402" i="86"/>
  <c r="G401" i="86"/>
  <c r="F401" i="86"/>
  <c r="C401" i="86"/>
  <c r="G400" i="86"/>
  <c r="F400" i="86"/>
  <c r="C400" i="86"/>
  <c r="G399" i="86"/>
  <c r="F399" i="86"/>
  <c r="C399" i="86"/>
  <c r="G398" i="86"/>
  <c r="F398" i="86"/>
  <c r="C398" i="86"/>
  <c r="G397" i="86"/>
  <c r="F397" i="86"/>
  <c r="C397" i="86"/>
  <c r="G396" i="86"/>
  <c r="F396" i="86"/>
  <c r="C396" i="86"/>
  <c r="G395" i="86"/>
  <c r="F395" i="86"/>
  <c r="C395" i="86"/>
  <c r="G394" i="86"/>
  <c r="F394" i="86"/>
  <c r="C394" i="86"/>
  <c r="G393" i="86"/>
  <c r="F393" i="86"/>
  <c r="C393" i="86"/>
  <c r="G392" i="86"/>
  <c r="F392" i="86"/>
  <c r="C392" i="86"/>
  <c r="G391" i="86"/>
  <c r="F391" i="86"/>
  <c r="C391" i="86"/>
  <c r="G390" i="86"/>
  <c r="F390" i="86"/>
  <c r="C390" i="86"/>
  <c r="G389" i="86"/>
  <c r="F389" i="86"/>
  <c r="C389" i="86"/>
  <c r="G388" i="86"/>
  <c r="F388" i="86"/>
  <c r="C388" i="86"/>
  <c r="G387" i="86"/>
  <c r="F387" i="86"/>
  <c r="C387" i="86"/>
  <c r="G386" i="86"/>
  <c r="F386" i="86"/>
  <c r="C386" i="86"/>
  <c r="G385" i="86"/>
  <c r="F385" i="86"/>
  <c r="C385" i="86"/>
  <c r="G383" i="86"/>
  <c r="F383" i="86"/>
  <c r="C383" i="86"/>
  <c r="G382" i="86"/>
  <c r="F382" i="86"/>
  <c r="C382" i="86"/>
  <c r="G381" i="86"/>
  <c r="F381" i="86"/>
  <c r="C381" i="86"/>
  <c r="G380" i="86"/>
  <c r="F380" i="86"/>
  <c r="C380" i="86"/>
  <c r="G379" i="86"/>
  <c r="F379" i="86"/>
  <c r="C379" i="86"/>
  <c r="G378" i="86"/>
  <c r="F378" i="86"/>
  <c r="C378" i="86"/>
  <c r="G377" i="86"/>
  <c r="F377" i="86"/>
  <c r="C377" i="86"/>
  <c r="G376" i="86"/>
  <c r="F376" i="86"/>
  <c r="C376" i="86"/>
  <c r="G375" i="86"/>
  <c r="F375" i="86"/>
  <c r="C375" i="86"/>
  <c r="G374" i="86"/>
  <c r="F374" i="86"/>
  <c r="C374" i="86"/>
  <c r="G373" i="86"/>
  <c r="F373" i="86"/>
  <c r="C373" i="86"/>
  <c r="G372" i="86"/>
  <c r="F372" i="86"/>
  <c r="C372" i="86"/>
  <c r="G371" i="86"/>
  <c r="F371" i="86"/>
  <c r="C371" i="86"/>
  <c r="G370" i="86"/>
  <c r="F370" i="86"/>
  <c r="C370" i="86"/>
  <c r="G369" i="86"/>
  <c r="F369" i="86"/>
  <c r="C369" i="86"/>
  <c r="G368" i="86"/>
  <c r="F368" i="86"/>
  <c r="C368" i="86"/>
  <c r="G367" i="86"/>
  <c r="F367" i="86"/>
  <c r="C367" i="86"/>
  <c r="G366" i="86"/>
  <c r="F366" i="86"/>
  <c r="C366" i="86"/>
  <c r="G365" i="86"/>
  <c r="F365" i="86"/>
  <c r="C365" i="86"/>
  <c r="G364" i="86"/>
  <c r="F364" i="86"/>
  <c r="C364" i="86"/>
  <c r="G360" i="86"/>
  <c r="F360" i="86"/>
  <c r="C360" i="86"/>
  <c r="G359" i="86"/>
  <c r="F359" i="86"/>
  <c r="C359" i="86"/>
  <c r="G358" i="86"/>
  <c r="F358" i="86"/>
  <c r="C358" i="86"/>
  <c r="G357" i="86"/>
  <c r="F357" i="86"/>
  <c r="C357" i="86"/>
  <c r="G356" i="86"/>
  <c r="F356" i="86"/>
  <c r="C356" i="86"/>
  <c r="G355" i="86"/>
  <c r="F355" i="86"/>
  <c r="C355" i="86"/>
  <c r="G354" i="86"/>
  <c r="F354" i="86"/>
  <c r="C354" i="86"/>
  <c r="G353" i="86"/>
  <c r="F353" i="86"/>
  <c r="C353" i="86"/>
  <c r="G352" i="86"/>
  <c r="F352" i="86"/>
  <c r="C352" i="86"/>
  <c r="G351" i="86"/>
  <c r="F351" i="86"/>
  <c r="C351" i="86"/>
  <c r="G350" i="86"/>
  <c r="F350" i="86"/>
  <c r="C350" i="86"/>
  <c r="G349" i="86"/>
  <c r="F349" i="86"/>
  <c r="C349" i="86"/>
  <c r="G348" i="86"/>
  <c r="F348" i="86"/>
  <c r="C348" i="86"/>
  <c r="G347" i="86"/>
  <c r="F347" i="86"/>
  <c r="C347" i="86"/>
  <c r="G346" i="86"/>
  <c r="F346" i="86"/>
  <c r="C346" i="86"/>
  <c r="G345" i="86"/>
  <c r="F345" i="86"/>
  <c r="C345" i="86"/>
  <c r="G344" i="86"/>
  <c r="F344" i="86"/>
  <c r="C344" i="86"/>
  <c r="G343" i="86"/>
  <c r="F343" i="86"/>
  <c r="C343" i="86"/>
  <c r="G342" i="86"/>
  <c r="F342" i="86"/>
  <c r="C342" i="86"/>
  <c r="G341" i="86"/>
  <c r="F341" i="86"/>
  <c r="C341" i="86"/>
  <c r="G339" i="86"/>
  <c r="F339" i="86"/>
  <c r="C339" i="86"/>
  <c r="G338" i="86"/>
  <c r="F338" i="86"/>
  <c r="C338" i="86"/>
  <c r="G337" i="86"/>
  <c r="F337" i="86"/>
  <c r="C337" i="86"/>
  <c r="G336" i="86"/>
  <c r="F336" i="86"/>
  <c r="C336" i="86"/>
  <c r="G335" i="86"/>
  <c r="F335" i="86"/>
  <c r="C335" i="86"/>
  <c r="G334" i="86"/>
  <c r="F334" i="86"/>
  <c r="C334" i="86"/>
  <c r="G333" i="86"/>
  <c r="F333" i="86"/>
  <c r="C333" i="86"/>
  <c r="G332" i="86"/>
  <c r="F332" i="86"/>
  <c r="C332" i="86"/>
  <c r="G331" i="86"/>
  <c r="F331" i="86"/>
  <c r="C331" i="86"/>
  <c r="G330" i="86"/>
  <c r="F330" i="86"/>
  <c r="C330" i="86"/>
  <c r="G329" i="86"/>
  <c r="F329" i="86"/>
  <c r="C329" i="86"/>
  <c r="G328" i="86"/>
  <c r="F328" i="86"/>
  <c r="C328" i="86"/>
  <c r="G327" i="86"/>
  <c r="F327" i="86"/>
  <c r="C327" i="86"/>
  <c r="G326" i="86"/>
  <c r="F326" i="86"/>
  <c r="C326" i="86"/>
  <c r="G325" i="86"/>
  <c r="F325" i="86"/>
  <c r="C325" i="86"/>
  <c r="G324" i="86"/>
  <c r="F324" i="86"/>
  <c r="C324" i="86"/>
  <c r="G323" i="86"/>
  <c r="F323" i="86"/>
  <c r="C323" i="86"/>
  <c r="G322" i="86"/>
  <c r="F322" i="86"/>
  <c r="C322" i="86"/>
  <c r="G321" i="86"/>
  <c r="F321" i="86"/>
  <c r="C321" i="86"/>
  <c r="G320" i="86"/>
  <c r="F320" i="86"/>
  <c r="C320" i="86"/>
  <c r="F318" i="86"/>
  <c r="C318" i="86"/>
  <c r="G317" i="86"/>
  <c r="F317" i="86"/>
  <c r="C317" i="86"/>
  <c r="G316" i="86"/>
  <c r="F316" i="86"/>
  <c r="C316" i="86"/>
  <c r="G315" i="86"/>
  <c r="F315" i="86"/>
  <c r="C315" i="86"/>
  <c r="G314" i="86"/>
  <c r="F314" i="86"/>
  <c r="C314" i="86"/>
  <c r="G313" i="86"/>
  <c r="F313" i="86"/>
  <c r="C313" i="86"/>
  <c r="G312" i="86"/>
  <c r="F312" i="86"/>
  <c r="C312" i="86"/>
  <c r="G311" i="86"/>
  <c r="F311" i="86"/>
  <c r="C311" i="86"/>
  <c r="G310" i="86"/>
  <c r="F310" i="86"/>
  <c r="C310" i="86"/>
  <c r="G309" i="86"/>
  <c r="F309" i="86"/>
  <c r="C309" i="86"/>
  <c r="G308" i="86"/>
  <c r="F308" i="86"/>
  <c r="C308" i="86"/>
  <c r="G307" i="86"/>
  <c r="F307" i="86"/>
  <c r="C307" i="86"/>
  <c r="G306" i="86"/>
  <c r="F306" i="86"/>
  <c r="C306" i="86"/>
  <c r="G305" i="86"/>
  <c r="F305" i="86"/>
  <c r="C305" i="86"/>
  <c r="G304" i="86"/>
  <c r="F304" i="86"/>
  <c r="C304" i="86"/>
  <c r="G303" i="86"/>
  <c r="F303" i="86"/>
  <c r="C303" i="86"/>
  <c r="G302" i="86"/>
  <c r="F302" i="86"/>
  <c r="C302" i="86"/>
  <c r="G301" i="86"/>
  <c r="F301" i="86"/>
  <c r="C301" i="86"/>
  <c r="G300" i="86"/>
  <c r="F300" i="86"/>
  <c r="C300" i="86"/>
  <c r="G299" i="86"/>
  <c r="F299" i="86"/>
  <c r="C299" i="86"/>
  <c r="G297" i="86"/>
  <c r="G296" i="86"/>
  <c r="H296" i="86" s="1"/>
  <c r="G295" i="86"/>
  <c r="H295" i="86" s="1"/>
  <c r="G294" i="86"/>
  <c r="H294" i="86" s="1"/>
  <c r="G293" i="86"/>
  <c r="H293" i="86" s="1"/>
  <c r="G292" i="86"/>
  <c r="H292" i="86" s="1"/>
  <c r="G291" i="86"/>
  <c r="H291" i="86" s="1"/>
  <c r="G290" i="86"/>
  <c r="H290" i="86" s="1"/>
  <c r="G289" i="86"/>
  <c r="H289" i="86" s="1"/>
  <c r="G288" i="86"/>
  <c r="H288" i="86" s="1"/>
  <c r="G153" i="86"/>
  <c r="F153" i="86"/>
  <c r="C153" i="86"/>
  <c r="G152" i="86"/>
  <c r="F152" i="86"/>
  <c r="C152" i="86"/>
  <c r="G151" i="86"/>
  <c r="F151" i="86"/>
  <c r="C151" i="86"/>
  <c r="G150" i="86"/>
  <c r="F150" i="86"/>
  <c r="C150" i="86"/>
  <c r="G149" i="86"/>
  <c r="F149" i="86"/>
  <c r="C149" i="86"/>
  <c r="G148" i="86"/>
  <c r="F148" i="86"/>
  <c r="C148" i="86"/>
  <c r="G147" i="86"/>
  <c r="F147" i="86"/>
  <c r="C147" i="86"/>
  <c r="G146" i="86"/>
  <c r="F146" i="86"/>
  <c r="C146" i="86"/>
  <c r="G145" i="86"/>
  <c r="F145" i="86"/>
  <c r="C145" i="86"/>
  <c r="G144" i="86"/>
  <c r="F144" i="86"/>
  <c r="C144" i="86"/>
  <c r="G143" i="86"/>
  <c r="F143" i="86"/>
  <c r="C143" i="86"/>
  <c r="G142" i="86"/>
  <c r="F142" i="86"/>
  <c r="C142" i="86"/>
  <c r="G141" i="86"/>
  <c r="F141" i="86"/>
  <c r="C141" i="86"/>
  <c r="G140" i="86"/>
  <c r="F140" i="86"/>
  <c r="C140" i="86"/>
  <c r="G139" i="86"/>
  <c r="F139" i="86"/>
  <c r="C139" i="86"/>
  <c r="G138" i="86"/>
  <c r="F138" i="86"/>
  <c r="C138" i="86"/>
  <c r="G137" i="86"/>
  <c r="F137" i="86"/>
  <c r="C137" i="86"/>
  <c r="G136" i="86"/>
  <c r="F136" i="86"/>
  <c r="C136" i="86"/>
  <c r="G135" i="86"/>
  <c r="F135" i="86"/>
  <c r="C135" i="86"/>
  <c r="G134" i="86"/>
  <c r="F134" i="86"/>
  <c r="C134" i="86"/>
  <c r="G132" i="86"/>
  <c r="F132" i="86"/>
  <c r="C132" i="86"/>
  <c r="G131" i="86"/>
  <c r="F131" i="86"/>
  <c r="C131" i="86"/>
  <c r="G130" i="86"/>
  <c r="F130" i="86"/>
  <c r="C130" i="86"/>
  <c r="G129" i="86"/>
  <c r="F129" i="86"/>
  <c r="C129" i="86"/>
  <c r="G128" i="86"/>
  <c r="F128" i="86"/>
  <c r="C128" i="86"/>
  <c r="G127" i="86"/>
  <c r="F127" i="86"/>
  <c r="C127" i="86"/>
  <c r="G126" i="86"/>
  <c r="F126" i="86"/>
  <c r="C126" i="86"/>
  <c r="G125" i="86"/>
  <c r="F125" i="86"/>
  <c r="C125" i="86"/>
  <c r="G124" i="86"/>
  <c r="F124" i="86"/>
  <c r="C124" i="86"/>
  <c r="G123" i="86"/>
  <c r="F123" i="86"/>
  <c r="C123" i="86"/>
  <c r="G122" i="86"/>
  <c r="F122" i="86"/>
  <c r="C122" i="86"/>
  <c r="G121" i="86"/>
  <c r="F121" i="86"/>
  <c r="C121" i="86"/>
  <c r="G120" i="86"/>
  <c r="F120" i="86"/>
  <c r="C120" i="86"/>
  <c r="G119" i="86"/>
  <c r="F119" i="86"/>
  <c r="C119" i="86"/>
  <c r="G118" i="86"/>
  <c r="F118" i="86"/>
  <c r="C118" i="86"/>
  <c r="G117" i="86"/>
  <c r="F117" i="86"/>
  <c r="C117" i="86"/>
  <c r="G116" i="86"/>
  <c r="F116" i="86"/>
  <c r="C116" i="86"/>
  <c r="G115" i="86"/>
  <c r="F115" i="86"/>
  <c r="C115" i="86"/>
  <c r="G114" i="86"/>
  <c r="F114" i="86"/>
  <c r="C114" i="86"/>
  <c r="G113" i="86"/>
  <c r="F113" i="86"/>
  <c r="C113" i="86"/>
  <c r="G109" i="86"/>
  <c r="F109" i="86"/>
  <c r="C109" i="86"/>
  <c r="G108" i="86"/>
  <c r="F108" i="86"/>
  <c r="C108" i="86"/>
  <c r="G107" i="86"/>
  <c r="F107" i="86"/>
  <c r="C107" i="86"/>
  <c r="G106" i="86"/>
  <c r="F106" i="86"/>
  <c r="C106" i="86"/>
  <c r="G105" i="86"/>
  <c r="F105" i="86"/>
  <c r="C105" i="86"/>
  <c r="G104" i="86"/>
  <c r="F104" i="86"/>
  <c r="C104" i="86"/>
  <c r="G103" i="86"/>
  <c r="F103" i="86"/>
  <c r="C103" i="86"/>
  <c r="G102" i="86"/>
  <c r="F102" i="86"/>
  <c r="C102" i="86"/>
  <c r="G101" i="86"/>
  <c r="F101" i="86"/>
  <c r="C101" i="86"/>
  <c r="G100" i="86"/>
  <c r="F100" i="86"/>
  <c r="C100" i="86"/>
  <c r="G99" i="86"/>
  <c r="F99" i="86"/>
  <c r="C99" i="86"/>
  <c r="G98" i="86"/>
  <c r="F98" i="86"/>
  <c r="C98" i="86"/>
  <c r="G97" i="86"/>
  <c r="F97" i="86"/>
  <c r="C97" i="86"/>
  <c r="G96" i="86"/>
  <c r="F96" i="86"/>
  <c r="C96" i="86"/>
  <c r="G95" i="86"/>
  <c r="F95" i="86"/>
  <c r="C95" i="86"/>
  <c r="G94" i="86"/>
  <c r="F94" i="86"/>
  <c r="C94" i="86"/>
  <c r="G93" i="86"/>
  <c r="F93" i="86"/>
  <c r="C93" i="86"/>
  <c r="G92" i="86"/>
  <c r="F92" i="86"/>
  <c r="C92" i="86"/>
  <c r="G91" i="86"/>
  <c r="F91" i="86"/>
  <c r="C91" i="86"/>
  <c r="G90" i="86"/>
  <c r="F90" i="86"/>
  <c r="C90" i="86"/>
  <c r="C88" i="86"/>
  <c r="C87" i="86"/>
  <c r="C85" i="86"/>
  <c r="C84" i="86"/>
  <c r="C83" i="86"/>
  <c r="C82" i="86"/>
  <c r="C81" i="86"/>
  <c r="G69" i="86"/>
  <c r="F69" i="86"/>
  <c r="C69" i="86"/>
  <c r="G67" i="86"/>
  <c r="F67" i="86"/>
  <c r="C67" i="86"/>
  <c r="G66" i="86"/>
  <c r="F66" i="86"/>
  <c r="C66" i="86"/>
  <c r="G65" i="86"/>
  <c r="F65" i="86"/>
  <c r="C65" i="86"/>
  <c r="G64" i="86"/>
  <c r="F64" i="86"/>
  <c r="C64" i="86"/>
  <c r="G63" i="86"/>
  <c r="F63" i="86"/>
  <c r="C63" i="86"/>
  <c r="G62" i="86"/>
  <c r="F62" i="86"/>
  <c r="C62" i="86"/>
  <c r="G61" i="86"/>
  <c r="F61" i="86"/>
  <c r="C61" i="86"/>
  <c r="G60" i="86"/>
  <c r="F60" i="86"/>
  <c r="C60" i="86"/>
  <c r="G59" i="86"/>
  <c r="F59" i="86"/>
  <c r="C59" i="86"/>
  <c r="G58" i="86"/>
  <c r="F58" i="86"/>
  <c r="C58" i="86"/>
  <c r="G57" i="86"/>
  <c r="F57" i="86"/>
  <c r="C57" i="86"/>
  <c r="G56" i="86"/>
  <c r="F56" i="86"/>
  <c r="C56" i="86"/>
  <c r="G55" i="86"/>
  <c r="F55" i="86"/>
  <c r="C55" i="86"/>
  <c r="G54" i="86"/>
  <c r="F54" i="86"/>
  <c r="C54" i="86"/>
  <c r="G53" i="86"/>
  <c r="F53" i="86"/>
  <c r="C53" i="86"/>
  <c r="G52" i="86"/>
  <c r="F52" i="86"/>
  <c r="C52" i="86"/>
  <c r="G51" i="86"/>
  <c r="F51" i="86"/>
  <c r="C51" i="86"/>
  <c r="G50" i="86"/>
  <c r="F50" i="86"/>
  <c r="C50" i="86"/>
  <c r="G49" i="86"/>
  <c r="F49" i="86"/>
  <c r="C49" i="86"/>
  <c r="G48" i="86"/>
  <c r="F48" i="86"/>
  <c r="C48" i="86"/>
  <c r="G46" i="86"/>
  <c r="H46" i="86" s="1"/>
  <c r="G45" i="86"/>
  <c r="H45" i="86" s="1"/>
  <c r="G44" i="86"/>
  <c r="H44" i="86" s="1"/>
  <c r="G43" i="86"/>
  <c r="H43" i="86" s="1"/>
  <c r="G42" i="86"/>
  <c r="H42" i="86" s="1"/>
  <c r="G41" i="86"/>
  <c r="H41" i="86" s="1"/>
  <c r="G40" i="86"/>
  <c r="H40" i="86" s="1"/>
  <c r="G39" i="86"/>
  <c r="H39" i="86" s="1"/>
  <c r="G38" i="86"/>
  <c r="H38" i="86" s="1"/>
  <c r="G37" i="86"/>
  <c r="H37" i="86" s="1"/>
  <c r="F80" i="85"/>
  <c r="G80" i="85"/>
  <c r="F81" i="85"/>
  <c r="G81" i="85"/>
  <c r="F82" i="85"/>
  <c r="G82" i="85"/>
  <c r="F83" i="85"/>
  <c r="G83" i="85"/>
  <c r="F84" i="85"/>
  <c r="G84" i="85"/>
  <c r="F85" i="85"/>
  <c r="G85" i="85"/>
  <c r="F86" i="85"/>
  <c r="G86" i="85"/>
  <c r="F87" i="85"/>
  <c r="G87" i="85"/>
  <c r="F88" i="85"/>
  <c r="G88" i="85"/>
  <c r="G79" i="85"/>
  <c r="F79" i="85"/>
  <c r="F71" i="85"/>
  <c r="G71" i="85"/>
  <c r="F72" i="85"/>
  <c r="G72" i="85"/>
  <c r="F73" i="85"/>
  <c r="G73" i="85"/>
  <c r="F74" i="85"/>
  <c r="G74" i="85"/>
  <c r="F75" i="85"/>
  <c r="G75" i="85"/>
  <c r="F76" i="85"/>
  <c r="G76" i="85"/>
  <c r="F77" i="85"/>
  <c r="G77" i="85"/>
  <c r="F78" i="85"/>
  <c r="G78" i="85"/>
  <c r="C79" i="85"/>
  <c r="C92" i="84"/>
  <c r="C93" i="84"/>
  <c r="C94" i="84"/>
  <c r="C71" i="84"/>
  <c r="C72" i="84"/>
  <c r="C73" i="84"/>
  <c r="C75" i="84"/>
  <c r="C76" i="84"/>
  <c r="C77" i="84"/>
  <c r="C78" i="84"/>
  <c r="C79" i="84"/>
  <c r="C80" i="84"/>
  <c r="F71" i="84"/>
  <c r="G71" i="84"/>
  <c r="F72" i="84"/>
  <c r="G72" i="84"/>
  <c r="F73" i="84"/>
  <c r="G73" i="84"/>
  <c r="F74" i="84"/>
  <c r="G74" i="84"/>
  <c r="G70" i="84"/>
  <c r="F70" i="84"/>
  <c r="C70" i="84"/>
  <c r="G70" i="85"/>
  <c r="F70" i="85"/>
  <c r="C70" i="85"/>
  <c r="C71" i="85"/>
  <c r="C72" i="85"/>
  <c r="C73" i="85"/>
  <c r="C74" i="85"/>
  <c r="C75" i="85"/>
  <c r="C76" i="85"/>
  <c r="C77" i="85"/>
  <c r="C78" i="85"/>
  <c r="G404" i="85"/>
  <c r="F404" i="85"/>
  <c r="C404" i="85"/>
  <c r="G403" i="85"/>
  <c r="F403" i="85"/>
  <c r="C403" i="85"/>
  <c r="G402" i="85"/>
  <c r="F402" i="85"/>
  <c r="C402" i="85"/>
  <c r="G401" i="85"/>
  <c r="F401" i="85"/>
  <c r="C401" i="85"/>
  <c r="G400" i="85"/>
  <c r="F400" i="85"/>
  <c r="C400" i="85"/>
  <c r="G399" i="85"/>
  <c r="F399" i="85"/>
  <c r="C399" i="85"/>
  <c r="G398" i="85"/>
  <c r="F398" i="85"/>
  <c r="C398" i="85"/>
  <c r="G397" i="85"/>
  <c r="F397" i="85"/>
  <c r="C397" i="85"/>
  <c r="G396" i="85"/>
  <c r="F396" i="85"/>
  <c r="C396" i="85"/>
  <c r="G395" i="85"/>
  <c r="F395" i="85"/>
  <c r="C395" i="85"/>
  <c r="G394" i="85"/>
  <c r="F394" i="85"/>
  <c r="C394" i="85"/>
  <c r="G393" i="85"/>
  <c r="F393" i="85"/>
  <c r="C393" i="85"/>
  <c r="G392" i="85"/>
  <c r="F392" i="85"/>
  <c r="C392" i="85"/>
  <c r="G391" i="85"/>
  <c r="F391" i="85"/>
  <c r="H391" i="85" s="1"/>
  <c r="C391" i="85"/>
  <c r="G390" i="85"/>
  <c r="F390" i="85"/>
  <c r="C390" i="85"/>
  <c r="G389" i="85"/>
  <c r="F389" i="85"/>
  <c r="C389" i="85"/>
  <c r="G388" i="85"/>
  <c r="F388" i="85"/>
  <c r="C388" i="85"/>
  <c r="G387" i="85"/>
  <c r="F387" i="85"/>
  <c r="H387" i="85" s="1"/>
  <c r="C387" i="85"/>
  <c r="G386" i="85"/>
  <c r="F386" i="85"/>
  <c r="C386" i="85"/>
  <c r="G385" i="85"/>
  <c r="F385" i="85"/>
  <c r="C385" i="85"/>
  <c r="G383" i="85"/>
  <c r="F383" i="85"/>
  <c r="C383" i="85"/>
  <c r="G382" i="85"/>
  <c r="F382" i="85"/>
  <c r="C382" i="85"/>
  <c r="G381" i="85"/>
  <c r="F381" i="85"/>
  <c r="C381" i="85"/>
  <c r="G380" i="85"/>
  <c r="F380" i="85"/>
  <c r="C380" i="85"/>
  <c r="G379" i="85"/>
  <c r="F379" i="85"/>
  <c r="C379" i="85"/>
  <c r="G378" i="85"/>
  <c r="F378" i="85"/>
  <c r="C378" i="85"/>
  <c r="G377" i="85"/>
  <c r="F377" i="85"/>
  <c r="C377" i="85"/>
  <c r="G376" i="85"/>
  <c r="F376" i="85"/>
  <c r="C376" i="85"/>
  <c r="G375" i="85"/>
  <c r="F375" i="85"/>
  <c r="C375" i="85"/>
  <c r="G374" i="85"/>
  <c r="F374" i="85"/>
  <c r="C374" i="85"/>
  <c r="G373" i="85"/>
  <c r="F373" i="85"/>
  <c r="C373" i="85"/>
  <c r="G372" i="85"/>
  <c r="F372" i="85"/>
  <c r="C372" i="85"/>
  <c r="G371" i="85"/>
  <c r="F371" i="85"/>
  <c r="C371" i="85"/>
  <c r="G370" i="85"/>
  <c r="F370" i="85"/>
  <c r="H370" i="85" s="1"/>
  <c r="C370" i="85"/>
  <c r="G369" i="85"/>
  <c r="F369" i="85"/>
  <c r="C369" i="85"/>
  <c r="G368" i="85"/>
  <c r="F368" i="85"/>
  <c r="C368" i="85"/>
  <c r="G367" i="85"/>
  <c r="F367" i="85"/>
  <c r="C367" i="85"/>
  <c r="G366" i="85"/>
  <c r="F366" i="85"/>
  <c r="H366" i="85" s="1"/>
  <c r="C366" i="85"/>
  <c r="G365" i="85"/>
  <c r="F365" i="85"/>
  <c r="C365" i="85"/>
  <c r="G364" i="85"/>
  <c r="F364" i="85"/>
  <c r="C364" i="85"/>
  <c r="G360" i="85"/>
  <c r="F360" i="85"/>
  <c r="C360" i="85"/>
  <c r="G359" i="85"/>
  <c r="F359" i="85"/>
  <c r="C359" i="85"/>
  <c r="G358" i="85"/>
  <c r="F358" i="85"/>
  <c r="C358" i="85"/>
  <c r="G357" i="85"/>
  <c r="F357" i="85"/>
  <c r="C357" i="85"/>
  <c r="G356" i="85"/>
  <c r="F356" i="85"/>
  <c r="C356" i="85"/>
  <c r="G355" i="85"/>
  <c r="F355" i="85"/>
  <c r="C355" i="85"/>
  <c r="G354" i="85"/>
  <c r="F354" i="85"/>
  <c r="C354" i="85"/>
  <c r="G353" i="85"/>
  <c r="F353" i="85"/>
  <c r="C353" i="85"/>
  <c r="G352" i="85"/>
  <c r="F352" i="85"/>
  <c r="C352" i="85"/>
  <c r="G351" i="85"/>
  <c r="F351" i="85"/>
  <c r="C351" i="85"/>
  <c r="G350" i="85"/>
  <c r="F350" i="85"/>
  <c r="C350" i="85"/>
  <c r="G349" i="85"/>
  <c r="F349" i="85"/>
  <c r="C349" i="85"/>
  <c r="G348" i="85"/>
  <c r="F348" i="85"/>
  <c r="C348" i="85"/>
  <c r="G347" i="85"/>
  <c r="F347" i="85"/>
  <c r="H347" i="85" s="1"/>
  <c r="C347" i="85"/>
  <c r="G346" i="85"/>
  <c r="F346" i="85"/>
  <c r="C346" i="85"/>
  <c r="G345" i="85"/>
  <c r="F345" i="85"/>
  <c r="C345" i="85"/>
  <c r="G344" i="85"/>
  <c r="F344" i="85"/>
  <c r="C344" i="85"/>
  <c r="G343" i="85"/>
  <c r="F343" i="85"/>
  <c r="H343" i="85" s="1"/>
  <c r="C343" i="85"/>
  <c r="G342" i="85"/>
  <c r="F342" i="85"/>
  <c r="C342" i="85"/>
  <c r="G341" i="85"/>
  <c r="F341" i="85"/>
  <c r="C341" i="85"/>
  <c r="G339" i="85"/>
  <c r="F339" i="85"/>
  <c r="C339" i="85"/>
  <c r="G338" i="85"/>
  <c r="F338" i="85"/>
  <c r="C338" i="85"/>
  <c r="G337" i="85"/>
  <c r="F337" i="85"/>
  <c r="C337" i="85"/>
  <c r="G336" i="85"/>
  <c r="F336" i="85"/>
  <c r="C336" i="85"/>
  <c r="G335" i="85"/>
  <c r="F335" i="85"/>
  <c r="C335" i="85"/>
  <c r="G334" i="85"/>
  <c r="F334" i="85"/>
  <c r="C334" i="85"/>
  <c r="G333" i="85"/>
  <c r="F333" i="85"/>
  <c r="C333" i="85"/>
  <c r="G332" i="85"/>
  <c r="F332" i="85"/>
  <c r="C332" i="85"/>
  <c r="G331" i="85"/>
  <c r="F331" i="85"/>
  <c r="C331" i="85"/>
  <c r="G330" i="85"/>
  <c r="F330" i="85"/>
  <c r="C330" i="85"/>
  <c r="G329" i="85"/>
  <c r="F329" i="85"/>
  <c r="C329" i="85"/>
  <c r="G328" i="85"/>
  <c r="F328" i="85"/>
  <c r="C328" i="85"/>
  <c r="G327" i="85"/>
  <c r="F327" i="85"/>
  <c r="C327" i="85"/>
  <c r="G326" i="85"/>
  <c r="F326" i="85"/>
  <c r="H326" i="85" s="1"/>
  <c r="C326" i="85"/>
  <c r="G325" i="85"/>
  <c r="F325" i="85"/>
  <c r="C325" i="85"/>
  <c r="G324" i="85"/>
  <c r="F324" i="85"/>
  <c r="C324" i="85"/>
  <c r="G323" i="85"/>
  <c r="F323" i="85"/>
  <c r="C323" i="85"/>
  <c r="G322" i="85"/>
  <c r="F322" i="85"/>
  <c r="H322" i="85" s="1"/>
  <c r="C322" i="85"/>
  <c r="G321" i="85"/>
  <c r="F321" i="85"/>
  <c r="C321" i="85"/>
  <c r="G320" i="85"/>
  <c r="F320" i="85"/>
  <c r="C320" i="85"/>
  <c r="G318" i="85"/>
  <c r="F318" i="85"/>
  <c r="C318" i="85"/>
  <c r="G316" i="85"/>
  <c r="F316" i="85"/>
  <c r="C316" i="85"/>
  <c r="G315" i="85"/>
  <c r="F315" i="85"/>
  <c r="C315" i="85"/>
  <c r="G314" i="85"/>
  <c r="F314" i="85"/>
  <c r="C314" i="85"/>
  <c r="G313" i="85"/>
  <c r="F313" i="85"/>
  <c r="C313" i="85"/>
  <c r="G312" i="85"/>
  <c r="F312" i="85"/>
  <c r="C312" i="85"/>
  <c r="G311" i="85"/>
  <c r="F311" i="85"/>
  <c r="C311" i="85"/>
  <c r="G310" i="85"/>
  <c r="F310" i="85"/>
  <c r="C310" i="85"/>
  <c r="G309" i="85"/>
  <c r="F309" i="85"/>
  <c r="C309" i="85"/>
  <c r="G308" i="85"/>
  <c r="F308" i="85"/>
  <c r="H308" i="85" s="1"/>
  <c r="C308" i="85"/>
  <c r="G307" i="85"/>
  <c r="F307" i="85"/>
  <c r="C307" i="85"/>
  <c r="G306" i="85"/>
  <c r="F306" i="85"/>
  <c r="C306" i="85"/>
  <c r="G305" i="85"/>
  <c r="F305" i="85"/>
  <c r="C305" i="85"/>
  <c r="G304" i="85"/>
  <c r="F304" i="85"/>
  <c r="H304" i="85" s="1"/>
  <c r="C304" i="85"/>
  <c r="G303" i="85"/>
  <c r="F303" i="85"/>
  <c r="C303" i="85"/>
  <c r="G302" i="85"/>
  <c r="F302" i="85"/>
  <c r="C302" i="85"/>
  <c r="G301" i="85"/>
  <c r="F301" i="85"/>
  <c r="C301" i="85"/>
  <c r="G300" i="85"/>
  <c r="F300" i="85"/>
  <c r="H300" i="85" s="1"/>
  <c r="C300" i="85"/>
  <c r="G299" i="85"/>
  <c r="F299" i="85"/>
  <c r="C299" i="85"/>
  <c r="G297" i="85"/>
  <c r="H297" i="85" s="1"/>
  <c r="G296" i="85"/>
  <c r="H296" i="85" s="1"/>
  <c r="G295" i="85"/>
  <c r="H295" i="85" s="1"/>
  <c r="G294" i="85"/>
  <c r="H294" i="85" s="1"/>
  <c r="G293" i="85"/>
  <c r="H293" i="85" s="1"/>
  <c r="G292" i="85"/>
  <c r="H292" i="85" s="1"/>
  <c r="G291" i="85"/>
  <c r="H291" i="85" s="1"/>
  <c r="G290" i="85"/>
  <c r="H290" i="85" s="1"/>
  <c r="G289" i="85"/>
  <c r="H289" i="85" s="1"/>
  <c r="G288" i="85"/>
  <c r="H288" i="85" s="1"/>
  <c r="G153" i="85"/>
  <c r="F153" i="85"/>
  <c r="C153" i="85"/>
  <c r="G152" i="85"/>
  <c r="F152" i="85"/>
  <c r="C152" i="85"/>
  <c r="G151" i="85"/>
  <c r="F151" i="85"/>
  <c r="C151" i="85"/>
  <c r="G150" i="85"/>
  <c r="F150" i="85"/>
  <c r="C150" i="85"/>
  <c r="G149" i="85"/>
  <c r="F149" i="85"/>
  <c r="C149" i="85"/>
  <c r="G148" i="85"/>
  <c r="F148" i="85"/>
  <c r="C148" i="85"/>
  <c r="G147" i="85"/>
  <c r="F147" i="85"/>
  <c r="C147" i="85"/>
  <c r="G146" i="85"/>
  <c r="F146" i="85"/>
  <c r="C146" i="85"/>
  <c r="G145" i="85"/>
  <c r="F145" i="85"/>
  <c r="C145" i="85"/>
  <c r="G144" i="85"/>
  <c r="F144" i="85"/>
  <c r="C144" i="85"/>
  <c r="G143" i="85"/>
  <c r="F143" i="85"/>
  <c r="C143" i="85"/>
  <c r="G142" i="85"/>
  <c r="F142" i="85"/>
  <c r="C142" i="85"/>
  <c r="G141" i="85"/>
  <c r="F141" i="85"/>
  <c r="C141" i="85"/>
  <c r="G140" i="85"/>
  <c r="F140" i="85"/>
  <c r="C140" i="85"/>
  <c r="G139" i="85"/>
  <c r="F139" i="85"/>
  <c r="C139" i="85"/>
  <c r="G138" i="85"/>
  <c r="F138" i="85"/>
  <c r="C138" i="85"/>
  <c r="G137" i="85"/>
  <c r="F137" i="85"/>
  <c r="C137" i="85"/>
  <c r="G136" i="85"/>
  <c r="F136" i="85"/>
  <c r="C136" i="85"/>
  <c r="G135" i="85"/>
  <c r="F135" i="85"/>
  <c r="C135" i="85"/>
  <c r="G134" i="85"/>
  <c r="F134" i="85"/>
  <c r="C134" i="85"/>
  <c r="G132" i="85"/>
  <c r="F132" i="85"/>
  <c r="C132" i="85"/>
  <c r="G131" i="85"/>
  <c r="F131" i="85"/>
  <c r="C131" i="85"/>
  <c r="G130" i="85"/>
  <c r="F130" i="85"/>
  <c r="C130" i="85"/>
  <c r="G129" i="85"/>
  <c r="F129" i="85"/>
  <c r="C129" i="85"/>
  <c r="G128" i="85"/>
  <c r="F128" i="85"/>
  <c r="C128" i="85"/>
  <c r="G127" i="85"/>
  <c r="F127" i="85"/>
  <c r="C127" i="85"/>
  <c r="G126" i="85"/>
  <c r="F126" i="85"/>
  <c r="C126" i="85"/>
  <c r="G125" i="85"/>
  <c r="F125" i="85"/>
  <c r="C125" i="85"/>
  <c r="G124" i="85"/>
  <c r="F124" i="85"/>
  <c r="C124" i="85"/>
  <c r="G123" i="85"/>
  <c r="F123" i="85"/>
  <c r="C123" i="85"/>
  <c r="G122" i="85"/>
  <c r="F122" i="85"/>
  <c r="C122" i="85"/>
  <c r="G121" i="85"/>
  <c r="F121" i="85"/>
  <c r="C121" i="85"/>
  <c r="G120" i="85"/>
  <c r="F120" i="85"/>
  <c r="C120" i="85"/>
  <c r="G119" i="85"/>
  <c r="F119" i="85"/>
  <c r="C119" i="85"/>
  <c r="G118" i="85"/>
  <c r="F118" i="85"/>
  <c r="C118" i="85"/>
  <c r="G117" i="85"/>
  <c r="F117" i="85"/>
  <c r="C117" i="85"/>
  <c r="G116" i="85"/>
  <c r="F116" i="85"/>
  <c r="C116" i="85"/>
  <c r="G115" i="85"/>
  <c r="F115" i="85"/>
  <c r="C115" i="85"/>
  <c r="G114" i="85"/>
  <c r="F114" i="85"/>
  <c r="C114" i="85"/>
  <c r="G113" i="85"/>
  <c r="F113" i="85"/>
  <c r="C113" i="85"/>
  <c r="G109" i="85"/>
  <c r="F109" i="85"/>
  <c r="C109" i="85"/>
  <c r="G108" i="85"/>
  <c r="F108" i="85"/>
  <c r="C108" i="85"/>
  <c r="G107" i="85"/>
  <c r="F107" i="85"/>
  <c r="C107" i="85"/>
  <c r="G106" i="85"/>
  <c r="F106" i="85"/>
  <c r="C106" i="85"/>
  <c r="G105" i="85"/>
  <c r="F105" i="85"/>
  <c r="C105" i="85"/>
  <c r="G104" i="85"/>
  <c r="F104" i="85"/>
  <c r="C104" i="85"/>
  <c r="G103" i="85"/>
  <c r="F103" i="85"/>
  <c r="C103" i="85"/>
  <c r="G102" i="85"/>
  <c r="F102" i="85"/>
  <c r="C102" i="85"/>
  <c r="G101" i="85"/>
  <c r="F101" i="85"/>
  <c r="C101" i="85"/>
  <c r="G100" i="85"/>
  <c r="F100" i="85"/>
  <c r="C100" i="85"/>
  <c r="G99" i="85"/>
  <c r="F99" i="85"/>
  <c r="C99" i="85"/>
  <c r="G98" i="85"/>
  <c r="F98" i="85"/>
  <c r="C98" i="85"/>
  <c r="G97" i="85"/>
  <c r="F97" i="85"/>
  <c r="C97" i="85"/>
  <c r="G96" i="85"/>
  <c r="F96" i="85"/>
  <c r="C96" i="85"/>
  <c r="G95" i="85"/>
  <c r="F95" i="85"/>
  <c r="C95" i="85"/>
  <c r="G94" i="85"/>
  <c r="F94" i="85"/>
  <c r="C94" i="85"/>
  <c r="G93" i="85"/>
  <c r="F93" i="85"/>
  <c r="C93" i="85"/>
  <c r="G92" i="85"/>
  <c r="F92" i="85"/>
  <c r="C92" i="85"/>
  <c r="G91" i="85"/>
  <c r="F91" i="85"/>
  <c r="C91" i="85"/>
  <c r="G90" i="85"/>
  <c r="F90" i="85"/>
  <c r="C90" i="85"/>
  <c r="C88" i="85"/>
  <c r="C87" i="85"/>
  <c r="C85" i="85"/>
  <c r="C84" i="85"/>
  <c r="C83" i="85"/>
  <c r="C82" i="85"/>
  <c r="C81" i="85"/>
  <c r="G69" i="85"/>
  <c r="F69" i="85"/>
  <c r="C69" i="85"/>
  <c r="G67" i="85"/>
  <c r="F67" i="85"/>
  <c r="C67" i="85"/>
  <c r="G66" i="85"/>
  <c r="F66" i="85"/>
  <c r="C66" i="85"/>
  <c r="G65" i="85"/>
  <c r="F65" i="85"/>
  <c r="C65" i="85"/>
  <c r="G64" i="85"/>
  <c r="F64" i="85"/>
  <c r="C64" i="85"/>
  <c r="G63" i="85"/>
  <c r="F63" i="85"/>
  <c r="C63" i="85"/>
  <c r="G62" i="85"/>
  <c r="F62" i="85"/>
  <c r="C62" i="85"/>
  <c r="G61" i="85"/>
  <c r="F61" i="85"/>
  <c r="C61" i="85"/>
  <c r="G60" i="85"/>
  <c r="F60" i="85"/>
  <c r="C60" i="85"/>
  <c r="G59" i="85"/>
  <c r="F59" i="85"/>
  <c r="C59" i="85"/>
  <c r="G58" i="85"/>
  <c r="F58" i="85"/>
  <c r="C58" i="85"/>
  <c r="G57" i="85"/>
  <c r="F57" i="85"/>
  <c r="C57" i="85"/>
  <c r="G56" i="85"/>
  <c r="F56" i="85"/>
  <c r="C56" i="85"/>
  <c r="G55" i="85"/>
  <c r="F55" i="85"/>
  <c r="C55" i="85"/>
  <c r="G54" i="85"/>
  <c r="F54" i="85"/>
  <c r="C54" i="85"/>
  <c r="G53" i="85"/>
  <c r="F53" i="85"/>
  <c r="C53" i="85"/>
  <c r="G52" i="85"/>
  <c r="F52" i="85"/>
  <c r="C52" i="85"/>
  <c r="G51" i="85"/>
  <c r="F51" i="85"/>
  <c r="C51" i="85"/>
  <c r="G50" i="85"/>
  <c r="F50" i="85"/>
  <c r="C50" i="85"/>
  <c r="G49" i="85"/>
  <c r="F49" i="85"/>
  <c r="C49" i="85"/>
  <c r="G48" i="85"/>
  <c r="F48" i="85"/>
  <c r="C48" i="85"/>
  <c r="G46" i="85"/>
  <c r="H46" i="85" s="1"/>
  <c r="G45" i="85"/>
  <c r="H45" i="85" s="1"/>
  <c r="G44" i="85"/>
  <c r="H44" i="85" s="1"/>
  <c r="G43" i="85"/>
  <c r="H43" i="85" s="1"/>
  <c r="G42" i="85"/>
  <c r="H42" i="85" s="1"/>
  <c r="G41" i="85"/>
  <c r="H41" i="85" s="1"/>
  <c r="G40" i="85"/>
  <c r="H40" i="85" s="1"/>
  <c r="G39" i="85"/>
  <c r="H39" i="85" s="1"/>
  <c r="G38" i="85"/>
  <c r="H38" i="85" s="1"/>
  <c r="G37" i="85"/>
  <c r="H37" i="85" s="1"/>
  <c r="G404" i="84"/>
  <c r="F404" i="84"/>
  <c r="H404" i="84" s="1"/>
  <c r="C404" i="84"/>
  <c r="G403" i="84"/>
  <c r="F403" i="84"/>
  <c r="C403" i="84"/>
  <c r="G402" i="84"/>
  <c r="F402" i="84"/>
  <c r="C402" i="84"/>
  <c r="G401" i="84"/>
  <c r="F401" i="84"/>
  <c r="C401" i="84"/>
  <c r="G400" i="84"/>
  <c r="F400" i="84"/>
  <c r="H400" i="84" s="1"/>
  <c r="C400" i="84"/>
  <c r="G399" i="84"/>
  <c r="F399" i="84"/>
  <c r="C399" i="84"/>
  <c r="G398" i="84"/>
  <c r="F398" i="84"/>
  <c r="C398" i="84"/>
  <c r="G397" i="84"/>
  <c r="F397" i="84"/>
  <c r="C397" i="84"/>
  <c r="G396" i="84"/>
  <c r="F396" i="84"/>
  <c r="H396" i="84" s="1"/>
  <c r="C396" i="84"/>
  <c r="G395" i="84"/>
  <c r="F395" i="84"/>
  <c r="C395" i="84"/>
  <c r="G394" i="84"/>
  <c r="F394" i="84"/>
  <c r="H394" i="84" s="1"/>
  <c r="C394" i="84"/>
  <c r="G393" i="84"/>
  <c r="F393" i="84"/>
  <c r="C393" i="84"/>
  <c r="G392" i="84"/>
  <c r="F392" i="84"/>
  <c r="C392" i="84"/>
  <c r="G391" i="84"/>
  <c r="F391" i="84"/>
  <c r="C391" i="84"/>
  <c r="G390" i="84"/>
  <c r="F390" i="84"/>
  <c r="C390" i="84"/>
  <c r="G389" i="84"/>
  <c r="F389" i="84"/>
  <c r="C389" i="84"/>
  <c r="G388" i="84"/>
  <c r="F388" i="84"/>
  <c r="C388" i="84"/>
  <c r="G387" i="84"/>
  <c r="F387" i="84"/>
  <c r="C387" i="84"/>
  <c r="G386" i="84"/>
  <c r="F386" i="84"/>
  <c r="C386" i="84"/>
  <c r="G385" i="84"/>
  <c r="F385" i="84"/>
  <c r="C385" i="84"/>
  <c r="G383" i="84"/>
  <c r="F383" i="84"/>
  <c r="H383" i="84" s="1"/>
  <c r="C383" i="84"/>
  <c r="G382" i="84"/>
  <c r="F382" i="84"/>
  <c r="C382" i="84"/>
  <c r="G381" i="84"/>
  <c r="F381" i="84"/>
  <c r="C381" i="84"/>
  <c r="G380" i="84"/>
  <c r="F380" i="84"/>
  <c r="C380" i="84"/>
  <c r="G379" i="84"/>
  <c r="F379" i="84"/>
  <c r="H379" i="84" s="1"/>
  <c r="C379" i="84"/>
  <c r="G378" i="84"/>
  <c r="F378" i="84"/>
  <c r="C378" i="84"/>
  <c r="G377" i="84"/>
  <c r="F377" i="84"/>
  <c r="C377" i="84"/>
  <c r="G376" i="84"/>
  <c r="F376" i="84"/>
  <c r="C376" i="84"/>
  <c r="G375" i="84"/>
  <c r="F375" i="84"/>
  <c r="H375" i="84" s="1"/>
  <c r="C375" i="84"/>
  <c r="G374" i="84"/>
  <c r="F374" i="84"/>
  <c r="C374" i="84"/>
  <c r="G373" i="84"/>
  <c r="F373" i="84"/>
  <c r="H373" i="84" s="1"/>
  <c r="C373" i="84"/>
  <c r="G372" i="84"/>
  <c r="F372" i="84"/>
  <c r="C372" i="84"/>
  <c r="G371" i="84"/>
  <c r="F371" i="84"/>
  <c r="C371" i="84"/>
  <c r="G370" i="84"/>
  <c r="F370" i="84"/>
  <c r="C370" i="84"/>
  <c r="G369" i="84"/>
  <c r="F369" i="84"/>
  <c r="C369" i="84"/>
  <c r="G368" i="84"/>
  <c r="F368" i="84"/>
  <c r="C368" i="84"/>
  <c r="G367" i="84"/>
  <c r="F367" i="84"/>
  <c r="C367" i="84"/>
  <c r="G366" i="84"/>
  <c r="F366" i="84"/>
  <c r="C366" i="84"/>
  <c r="G365" i="84"/>
  <c r="F365" i="84"/>
  <c r="C365" i="84"/>
  <c r="G364" i="84"/>
  <c r="F364" i="84"/>
  <c r="C364" i="84"/>
  <c r="G360" i="84"/>
  <c r="F360" i="84"/>
  <c r="H360" i="84" s="1"/>
  <c r="C360" i="84"/>
  <c r="G359" i="84"/>
  <c r="F359" i="84"/>
  <c r="C359" i="84"/>
  <c r="G358" i="84"/>
  <c r="F358" i="84"/>
  <c r="C358" i="84"/>
  <c r="G357" i="84"/>
  <c r="F357" i="84"/>
  <c r="C357" i="84"/>
  <c r="G356" i="84"/>
  <c r="F356" i="84"/>
  <c r="H356" i="84" s="1"/>
  <c r="C356" i="84"/>
  <c r="G355" i="84"/>
  <c r="F355" i="84"/>
  <c r="C355" i="84"/>
  <c r="G354" i="84"/>
  <c r="F354" i="84"/>
  <c r="C354" i="84"/>
  <c r="G353" i="84"/>
  <c r="F353" i="84"/>
  <c r="C353" i="84"/>
  <c r="G352" i="84"/>
  <c r="F352" i="84"/>
  <c r="H352" i="84" s="1"/>
  <c r="C352" i="84"/>
  <c r="G351" i="84"/>
  <c r="F351" i="84"/>
  <c r="C351" i="84"/>
  <c r="G350" i="84"/>
  <c r="F350" i="84"/>
  <c r="H350" i="84" s="1"/>
  <c r="C350" i="84"/>
  <c r="G349" i="84"/>
  <c r="F349" i="84"/>
  <c r="C349" i="84"/>
  <c r="G348" i="84"/>
  <c r="F348" i="84"/>
  <c r="C348" i="84"/>
  <c r="G347" i="84"/>
  <c r="F347" i="84"/>
  <c r="C347" i="84"/>
  <c r="G346" i="84"/>
  <c r="F346" i="84"/>
  <c r="C346" i="84"/>
  <c r="G345" i="84"/>
  <c r="F345" i="84"/>
  <c r="C345" i="84"/>
  <c r="G344" i="84"/>
  <c r="F344" i="84"/>
  <c r="C344" i="84"/>
  <c r="G343" i="84"/>
  <c r="F343" i="84"/>
  <c r="C343" i="84"/>
  <c r="G342" i="84"/>
  <c r="F342" i="84"/>
  <c r="C342" i="84"/>
  <c r="G341" i="84"/>
  <c r="F341" i="84"/>
  <c r="C341" i="84"/>
  <c r="G339" i="84"/>
  <c r="F339" i="84"/>
  <c r="H339" i="84" s="1"/>
  <c r="C339" i="84"/>
  <c r="G338" i="84"/>
  <c r="F338" i="84"/>
  <c r="C338" i="84"/>
  <c r="G337" i="84"/>
  <c r="F337" i="84"/>
  <c r="C337" i="84"/>
  <c r="G336" i="84"/>
  <c r="F336" i="84"/>
  <c r="C336" i="84"/>
  <c r="G335" i="84"/>
  <c r="F335" i="84"/>
  <c r="H335" i="84" s="1"/>
  <c r="C335" i="84"/>
  <c r="G334" i="84"/>
  <c r="F334" i="84"/>
  <c r="C334" i="84"/>
  <c r="G333" i="84"/>
  <c r="F333" i="84"/>
  <c r="C333" i="84"/>
  <c r="G332" i="84"/>
  <c r="F332" i="84"/>
  <c r="C332" i="84"/>
  <c r="G331" i="84"/>
  <c r="F331" i="84"/>
  <c r="H331" i="84" s="1"/>
  <c r="C331" i="84"/>
  <c r="G330" i="84"/>
  <c r="F330" i="84"/>
  <c r="C330" i="84"/>
  <c r="G329" i="84"/>
  <c r="F329" i="84"/>
  <c r="H329" i="84" s="1"/>
  <c r="C329" i="84"/>
  <c r="G328" i="84"/>
  <c r="F328" i="84"/>
  <c r="C328" i="84"/>
  <c r="G327" i="84"/>
  <c r="F327" i="84"/>
  <c r="C327" i="84"/>
  <c r="G326" i="84"/>
  <c r="F326" i="84"/>
  <c r="C326" i="84"/>
  <c r="G325" i="84"/>
  <c r="F325" i="84"/>
  <c r="C325" i="84"/>
  <c r="G324" i="84"/>
  <c r="F324" i="84"/>
  <c r="C324" i="84"/>
  <c r="G323" i="84"/>
  <c r="F323" i="84"/>
  <c r="C323" i="84"/>
  <c r="G322" i="84"/>
  <c r="F322" i="84"/>
  <c r="C322" i="84"/>
  <c r="G321" i="84"/>
  <c r="F321" i="84"/>
  <c r="C321" i="84"/>
  <c r="G320" i="84"/>
  <c r="F320" i="84"/>
  <c r="C320" i="84"/>
  <c r="G318" i="84"/>
  <c r="F318" i="84"/>
  <c r="H318" i="84" s="1"/>
  <c r="C318" i="84"/>
  <c r="G317" i="84"/>
  <c r="F317" i="84"/>
  <c r="C317" i="84"/>
  <c r="G316" i="84"/>
  <c r="F316" i="84"/>
  <c r="C316" i="84"/>
  <c r="G315" i="84"/>
  <c r="F315" i="84"/>
  <c r="C315" i="84"/>
  <c r="G314" i="84"/>
  <c r="F314" i="84"/>
  <c r="H314" i="84" s="1"/>
  <c r="C314" i="84"/>
  <c r="G313" i="84"/>
  <c r="F313" i="84"/>
  <c r="C313" i="84"/>
  <c r="G312" i="84"/>
  <c r="F312" i="84"/>
  <c r="C312" i="84"/>
  <c r="G311" i="84"/>
  <c r="F311" i="84"/>
  <c r="C311" i="84"/>
  <c r="G310" i="84"/>
  <c r="F310" i="84"/>
  <c r="H310" i="84" s="1"/>
  <c r="C310" i="84"/>
  <c r="G309" i="84"/>
  <c r="F309" i="84"/>
  <c r="C309" i="84"/>
  <c r="G308" i="84"/>
  <c r="F308" i="84"/>
  <c r="H308" i="84" s="1"/>
  <c r="C308" i="84"/>
  <c r="G307" i="84"/>
  <c r="F307" i="84"/>
  <c r="C307" i="84"/>
  <c r="G306" i="84"/>
  <c r="F306" i="84"/>
  <c r="C306" i="84"/>
  <c r="G305" i="84"/>
  <c r="F305" i="84"/>
  <c r="C305" i="84"/>
  <c r="G304" i="84"/>
  <c r="F304" i="84"/>
  <c r="C304" i="84"/>
  <c r="G303" i="84"/>
  <c r="F303" i="84"/>
  <c r="C303" i="84"/>
  <c r="G302" i="84"/>
  <c r="F302" i="84"/>
  <c r="C302" i="84"/>
  <c r="G301" i="84"/>
  <c r="F301" i="84"/>
  <c r="C301" i="84"/>
  <c r="G300" i="84"/>
  <c r="F300" i="84"/>
  <c r="C300" i="84"/>
  <c r="G299" i="84"/>
  <c r="F299" i="84"/>
  <c r="C299" i="84"/>
  <c r="G297" i="84"/>
  <c r="H297" i="84" s="1"/>
  <c r="G296" i="84"/>
  <c r="H296" i="84" s="1"/>
  <c r="G295" i="84"/>
  <c r="H295" i="84" s="1"/>
  <c r="G294" i="84"/>
  <c r="H294" i="84" s="1"/>
  <c r="G293" i="84"/>
  <c r="H293" i="84" s="1"/>
  <c r="G292" i="84"/>
  <c r="H292" i="84" s="1"/>
  <c r="G291" i="84"/>
  <c r="H291" i="84" s="1"/>
  <c r="G290" i="84"/>
  <c r="H290" i="84" s="1"/>
  <c r="G289" i="84"/>
  <c r="H289" i="84" s="1"/>
  <c r="G288" i="84"/>
  <c r="H288" i="84" s="1"/>
  <c r="G153" i="84"/>
  <c r="F153" i="84"/>
  <c r="C153" i="84"/>
  <c r="G152" i="84"/>
  <c r="F152" i="84"/>
  <c r="C152" i="84"/>
  <c r="G151" i="84"/>
  <c r="F151" i="84"/>
  <c r="C151" i="84"/>
  <c r="G150" i="84"/>
  <c r="F150" i="84"/>
  <c r="C150" i="84"/>
  <c r="G149" i="84"/>
  <c r="F149" i="84"/>
  <c r="C149" i="84"/>
  <c r="G148" i="84"/>
  <c r="F148" i="84"/>
  <c r="C148" i="84"/>
  <c r="G147" i="84"/>
  <c r="F147" i="84"/>
  <c r="C147" i="84"/>
  <c r="G146" i="84"/>
  <c r="F146" i="84"/>
  <c r="C146" i="84"/>
  <c r="G145" i="84"/>
  <c r="F145" i="84"/>
  <c r="C145" i="84"/>
  <c r="G144" i="84"/>
  <c r="F144" i="84"/>
  <c r="C144" i="84"/>
  <c r="G143" i="84"/>
  <c r="F143" i="84"/>
  <c r="C143" i="84"/>
  <c r="G142" i="84"/>
  <c r="F142" i="84"/>
  <c r="C142" i="84"/>
  <c r="G141" i="84"/>
  <c r="F141" i="84"/>
  <c r="C141" i="84"/>
  <c r="G140" i="84"/>
  <c r="F140" i="84"/>
  <c r="C140" i="84"/>
  <c r="G139" i="84"/>
  <c r="F139" i="84"/>
  <c r="G138" i="84"/>
  <c r="F138" i="84"/>
  <c r="C138" i="84"/>
  <c r="G137" i="84"/>
  <c r="F137" i="84"/>
  <c r="C137" i="84"/>
  <c r="G136" i="84"/>
  <c r="F136" i="84"/>
  <c r="C136" i="84"/>
  <c r="G135" i="84"/>
  <c r="F135" i="84"/>
  <c r="C135" i="84"/>
  <c r="G134" i="84"/>
  <c r="F134" i="84"/>
  <c r="C134" i="84"/>
  <c r="G132" i="84"/>
  <c r="F132" i="84"/>
  <c r="C132" i="84"/>
  <c r="G131" i="84"/>
  <c r="F131" i="84"/>
  <c r="C131" i="84"/>
  <c r="G130" i="84"/>
  <c r="F130" i="84"/>
  <c r="C130" i="84"/>
  <c r="G129" i="84"/>
  <c r="F129" i="84"/>
  <c r="C129" i="84"/>
  <c r="G128" i="84"/>
  <c r="F128" i="84"/>
  <c r="C128" i="84"/>
  <c r="G127" i="84"/>
  <c r="F127" i="84"/>
  <c r="C127" i="84"/>
  <c r="G126" i="84"/>
  <c r="F126" i="84"/>
  <c r="C126" i="84"/>
  <c r="G125" i="84"/>
  <c r="F125" i="84"/>
  <c r="C125" i="84"/>
  <c r="G124" i="84"/>
  <c r="F124" i="84"/>
  <c r="C124" i="84"/>
  <c r="G123" i="84"/>
  <c r="F123" i="84"/>
  <c r="C123" i="84"/>
  <c r="G122" i="84"/>
  <c r="F122" i="84"/>
  <c r="C122" i="84"/>
  <c r="G121" i="84"/>
  <c r="F121" i="84"/>
  <c r="C121" i="84"/>
  <c r="G120" i="84"/>
  <c r="F120" i="84"/>
  <c r="C120" i="84"/>
  <c r="G119" i="84"/>
  <c r="F119" i="84"/>
  <c r="C119" i="84"/>
  <c r="G118" i="84"/>
  <c r="F118" i="84"/>
  <c r="G117" i="84"/>
  <c r="F117" i="84"/>
  <c r="C117" i="84"/>
  <c r="G116" i="84"/>
  <c r="F116" i="84"/>
  <c r="C116" i="84"/>
  <c r="G115" i="84"/>
  <c r="F115" i="84"/>
  <c r="C115" i="84"/>
  <c r="G114" i="84"/>
  <c r="F114" i="84"/>
  <c r="C114" i="84"/>
  <c r="G113" i="84"/>
  <c r="F113" i="84"/>
  <c r="C113" i="84"/>
  <c r="G109" i="84"/>
  <c r="F109" i="84"/>
  <c r="C109" i="84"/>
  <c r="G108" i="84"/>
  <c r="F108" i="84"/>
  <c r="C108" i="84"/>
  <c r="G107" i="84"/>
  <c r="F107" i="84"/>
  <c r="C107" i="84"/>
  <c r="G106" i="84"/>
  <c r="F106" i="84"/>
  <c r="C106" i="84"/>
  <c r="G105" i="84"/>
  <c r="F105" i="84"/>
  <c r="C105" i="84"/>
  <c r="G104" i="84"/>
  <c r="F104" i="84"/>
  <c r="C104" i="84"/>
  <c r="G103" i="84"/>
  <c r="F103" i="84"/>
  <c r="C103" i="84"/>
  <c r="G102" i="84"/>
  <c r="F102" i="84"/>
  <c r="C102" i="84"/>
  <c r="G101" i="84"/>
  <c r="F101" i="84"/>
  <c r="C101" i="84"/>
  <c r="G100" i="84"/>
  <c r="F100" i="84"/>
  <c r="C100" i="84"/>
  <c r="G99" i="84"/>
  <c r="F99" i="84"/>
  <c r="C99" i="84"/>
  <c r="G98" i="84"/>
  <c r="F98" i="84"/>
  <c r="C98" i="84"/>
  <c r="G97" i="84"/>
  <c r="F97" i="84"/>
  <c r="C97" i="84"/>
  <c r="G96" i="84"/>
  <c r="F96" i="84"/>
  <c r="C96" i="84"/>
  <c r="G95" i="84"/>
  <c r="F95" i="84"/>
  <c r="G94" i="84"/>
  <c r="F94" i="84"/>
  <c r="G93" i="84"/>
  <c r="F93" i="84"/>
  <c r="G92" i="84"/>
  <c r="F92" i="84"/>
  <c r="G91" i="84"/>
  <c r="F91" i="84"/>
  <c r="C91" i="84"/>
  <c r="G90" i="84"/>
  <c r="F90" i="84"/>
  <c r="C90" i="84"/>
  <c r="C88" i="84"/>
  <c r="C86" i="84"/>
  <c r="C84" i="84"/>
  <c r="C83" i="84"/>
  <c r="C82" i="84"/>
  <c r="C81" i="84"/>
  <c r="G69" i="84"/>
  <c r="F69" i="84"/>
  <c r="C69" i="84"/>
  <c r="G67" i="84"/>
  <c r="F67" i="84"/>
  <c r="C67" i="84"/>
  <c r="G66" i="84"/>
  <c r="F66" i="84"/>
  <c r="C66" i="84"/>
  <c r="G65" i="84"/>
  <c r="F65" i="84"/>
  <c r="C65" i="84"/>
  <c r="G64" i="84"/>
  <c r="F64" i="84"/>
  <c r="C64" i="84"/>
  <c r="G63" i="84"/>
  <c r="F63" i="84"/>
  <c r="C63" i="84"/>
  <c r="G62" i="84"/>
  <c r="F62" i="84"/>
  <c r="C62" i="84"/>
  <c r="G61" i="84"/>
  <c r="F61" i="84"/>
  <c r="C61" i="84"/>
  <c r="G60" i="84"/>
  <c r="F60" i="84"/>
  <c r="C60" i="84"/>
  <c r="G59" i="84"/>
  <c r="F59" i="84"/>
  <c r="C59" i="84"/>
  <c r="G58" i="84"/>
  <c r="F58" i="84"/>
  <c r="C58" i="84"/>
  <c r="G57" i="84"/>
  <c r="F57" i="84"/>
  <c r="C57" i="84"/>
  <c r="G56" i="84"/>
  <c r="F56" i="84"/>
  <c r="C56" i="84"/>
  <c r="G55" i="84"/>
  <c r="F55" i="84"/>
  <c r="C55" i="84"/>
  <c r="G54" i="84"/>
  <c r="F54" i="84"/>
  <c r="C54" i="84"/>
  <c r="G52" i="84"/>
  <c r="F52" i="84"/>
  <c r="C52" i="84"/>
  <c r="G51" i="84"/>
  <c r="F51" i="84"/>
  <c r="C51" i="84"/>
  <c r="G50" i="84"/>
  <c r="F50" i="84"/>
  <c r="C50" i="84"/>
  <c r="G49" i="84"/>
  <c r="F49" i="84"/>
  <c r="C49" i="84"/>
  <c r="G48" i="84"/>
  <c r="F48" i="84"/>
  <c r="C48" i="84"/>
  <c r="G46" i="84"/>
  <c r="H46" i="84" s="1"/>
  <c r="G45" i="84"/>
  <c r="H45" i="84" s="1"/>
  <c r="G44" i="84"/>
  <c r="H44" i="84" s="1"/>
  <c r="G43" i="84"/>
  <c r="H43" i="84" s="1"/>
  <c r="G42" i="84"/>
  <c r="H42" i="84" s="1"/>
  <c r="G41" i="84"/>
  <c r="H41" i="84" s="1"/>
  <c r="G40" i="84"/>
  <c r="H40" i="84" s="1"/>
  <c r="G39" i="84"/>
  <c r="H39" i="84" s="1"/>
  <c r="G38" i="84"/>
  <c r="H38" i="84" s="1"/>
  <c r="G37" i="84"/>
  <c r="H37" i="84" s="1"/>
  <c r="H35" i="84"/>
  <c r="H34" i="84"/>
  <c r="H33" i="84"/>
  <c r="H32" i="84"/>
  <c r="H31" i="84"/>
  <c r="H30" i="84"/>
  <c r="H29" i="84"/>
  <c r="H28" i="84"/>
  <c r="H27" i="84"/>
  <c r="H26" i="84"/>
  <c r="H24" i="84"/>
  <c r="H23" i="84"/>
  <c r="H22" i="84"/>
  <c r="H21" i="84"/>
  <c r="H20" i="84"/>
  <c r="H19" i="84"/>
  <c r="H18" i="84"/>
  <c r="H17" i="84"/>
  <c r="H16" i="84"/>
  <c r="H15" i="84"/>
  <c r="H259" i="83"/>
  <c r="H258" i="83"/>
  <c r="H257" i="83"/>
  <c r="H256" i="83"/>
  <c r="H255" i="83"/>
  <c r="H254" i="83"/>
  <c r="H253" i="83"/>
  <c r="H252" i="83"/>
  <c r="H251" i="83"/>
  <c r="H250" i="83"/>
  <c r="H248" i="83"/>
  <c r="H247" i="83"/>
  <c r="H246" i="83"/>
  <c r="H245" i="83"/>
  <c r="H244" i="83"/>
  <c r="H243" i="83"/>
  <c r="H242" i="83"/>
  <c r="H241" i="83"/>
  <c r="H240" i="83"/>
  <c r="H239" i="83"/>
  <c r="H236" i="83"/>
  <c r="H235" i="83"/>
  <c r="H234" i="83"/>
  <c r="H233" i="83"/>
  <c r="H232" i="83"/>
  <c r="H231" i="83"/>
  <c r="H230" i="83"/>
  <c r="H229" i="83"/>
  <c r="H228" i="83"/>
  <c r="H227" i="83"/>
  <c r="H223" i="83"/>
  <c r="H222" i="83"/>
  <c r="H221" i="83"/>
  <c r="H220" i="83"/>
  <c r="H219" i="83"/>
  <c r="H218" i="83"/>
  <c r="H217" i="83"/>
  <c r="H216" i="83"/>
  <c r="H215" i="83"/>
  <c r="H214" i="83"/>
  <c r="H212" i="83"/>
  <c r="H211" i="83"/>
  <c r="H210" i="83"/>
  <c r="H209" i="83"/>
  <c r="H208" i="83"/>
  <c r="H207" i="83"/>
  <c r="H206" i="83"/>
  <c r="H205" i="83"/>
  <c r="H204" i="83"/>
  <c r="H203" i="83"/>
  <c r="G404" i="83"/>
  <c r="F404" i="83"/>
  <c r="C404" i="83"/>
  <c r="G403" i="83"/>
  <c r="F403" i="83"/>
  <c r="C403" i="83"/>
  <c r="G402" i="83"/>
  <c r="F402" i="83"/>
  <c r="C402" i="83"/>
  <c r="G401" i="83"/>
  <c r="F401" i="83"/>
  <c r="C401" i="83"/>
  <c r="G400" i="83"/>
  <c r="F400" i="83"/>
  <c r="C400" i="83"/>
  <c r="G399" i="83"/>
  <c r="F399" i="83"/>
  <c r="C399" i="83"/>
  <c r="G398" i="83"/>
  <c r="F398" i="83"/>
  <c r="C398" i="83"/>
  <c r="G397" i="83"/>
  <c r="F397" i="83"/>
  <c r="C397" i="83"/>
  <c r="G396" i="83"/>
  <c r="F396" i="83"/>
  <c r="H396" i="83" s="1"/>
  <c r="C396" i="83"/>
  <c r="G395" i="83"/>
  <c r="F395" i="83"/>
  <c r="C395" i="83"/>
  <c r="G394" i="83"/>
  <c r="F394" i="83"/>
  <c r="C394" i="83"/>
  <c r="G393" i="83"/>
  <c r="F393" i="83"/>
  <c r="C393" i="83"/>
  <c r="G392" i="83"/>
  <c r="F392" i="83"/>
  <c r="C392" i="83"/>
  <c r="G391" i="83"/>
  <c r="F391" i="83"/>
  <c r="C391" i="83"/>
  <c r="G390" i="83"/>
  <c r="F390" i="83"/>
  <c r="C390" i="83"/>
  <c r="G389" i="83"/>
  <c r="F389" i="83"/>
  <c r="C389" i="83"/>
  <c r="G388" i="83"/>
  <c r="F388" i="83"/>
  <c r="C388" i="83"/>
  <c r="G387" i="83"/>
  <c r="F387" i="83"/>
  <c r="C387" i="83"/>
  <c r="G386" i="83"/>
  <c r="F386" i="83"/>
  <c r="C386" i="83"/>
  <c r="G385" i="83"/>
  <c r="F385" i="83"/>
  <c r="C385" i="83"/>
  <c r="G383" i="83"/>
  <c r="F383" i="83"/>
  <c r="C383" i="83"/>
  <c r="G382" i="83"/>
  <c r="F382" i="83"/>
  <c r="C382" i="83"/>
  <c r="G381" i="83"/>
  <c r="F381" i="83"/>
  <c r="C381" i="83"/>
  <c r="G380" i="83"/>
  <c r="F380" i="83"/>
  <c r="C380" i="83"/>
  <c r="G379" i="83"/>
  <c r="F379" i="83"/>
  <c r="C379" i="83"/>
  <c r="G378" i="83"/>
  <c r="F378" i="83"/>
  <c r="C378" i="83"/>
  <c r="G377" i="83"/>
  <c r="F377" i="83"/>
  <c r="C377" i="83"/>
  <c r="G376" i="83"/>
  <c r="F376" i="83"/>
  <c r="C376" i="83"/>
  <c r="G375" i="83"/>
  <c r="F375" i="83"/>
  <c r="H375" i="83" s="1"/>
  <c r="C375" i="83"/>
  <c r="G374" i="83"/>
  <c r="F374" i="83"/>
  <c r="C374" i="83"/>
  <c r="G373" i="83"/>
  <c r="F373" i="83"/>
  <c r="C373" i="83"/>
  <c r="G372" i="83"/>
  <c r="F372" i="83"/>
  <c r="C372" i="83"/>
  <c r="G371" i="83"/>
  <c r="F371" i="83"/>
  <c r="C371" i="83"/>
  <c r="G370" i="83"/>
  <c r="F370" i="83"/>
  <c r="C370" i="83"/>
  <c r="G369" i="83"/>
  <c r="F369" i="83"/>
  <c r="C369" i="83"/>
  <c r="G368" i="83"/>
  <c r="F368" i="83"/>
  <c r="C368" i="83"/>
  <c r="G367" i="83"/>
  <c r="F367" i="83"/>
  <c r="C367" i="83"/>
  <c r="G366" i="83"/>
  <c r="F366" i="83"/>
  <c r="C366" i="83"/>
  <c r="G365" i="83"/>
  <c r="F365" i="83"/>
  <c r="C365" i="83"/>
  <c r="G364" i="83"/>
  <c r="F364" i="83"/>
  <c r="C364" i="83"/>
  <c r="G360" i="83"/>
  <c r="F360" i="83"/>
  <c r="C360" i="83"/>
  <c r="G359" i="83"/>
  <c r="F359" i="83"/>
  <c r="C359" i="83"/>
  <c r="G358" i="83"/>
  <c r="F358" i="83"/>
  <c r="C358" i="83"/>
  <c r="G357" i="83"/>
  <c r="F357" i="83"/>
  <c r="C357" i="83"/>
  <c r="G356" i="83"/>
  <c r="F356" i="83"/>
  <c r="C356" i="83"/>
  <c r="G355" i="83"/>
  <c r="F355" i="83"/>
  <c r="C355" i="83"/>
  <c r="G354" i="83"/>
  <c r="F354" i="83"/>
  <c r="C354" i="83"/>
  <c r="G353" i="83"/>
  <c r="F353" i="83"/>
  <c r="C353" i="83"/>
  <c r="G352" i="83"/>
  <c r="F352" i="83"/>
  <c r="H352" i="83" s="1"/>
  <c r="C352" i="83"/>
  <c r="G351" i="83"/>
  <c r="F351" i="83"/>
  <c r="C351" i="83"/>
  <c r="G350" i="83"/>
  <c r="F350" i="83"/>
  <c r="C350" i="83"/>
  <c r="G349" i="83"/>
  <c r="F349" i="83"/>
  <c r="C349" i="83"/>
  <c r="G348" i="83"/>
  <c r="F348" i="83"/>
  <c r="C348" i="83"/>
  <c r="G347" i="83"/>
  <c r="F347" i="83"/>
  <c r="C347" i="83"/>
  <c r="G346" i="83"/>
  <c r="F346" i="83"/>
  <c r="C346" i="83"/>
  <c r="G345" i="83"/>
  <c r="F345" i="83"/>
  <c r="C345" i="83"/>
  <c r="G344" i="83"/>
  <c r="F344" i="83"/>
  <c r="C344" i="83"/>
  <c r="G343" i="83"/>
  <c r="F343" i="83"/>
  <c r="C343" i="83"/>
  <c r="G342" i="83"/>
  <c r="F342" i="83"/>
  <c r="C342" i="83"/>
  <c r="G341" i="83"/>
  <c r="F341" i="83"/>
  <c r="C341" i="83"/>
  <c r="G339" i="83"/>
  <c r="F339" i="83"/>
  <c r="C339" i="83"/>
  <c r="G338" i="83"/>
  <c r="F338" i="83"/>
  <c r="C338" i="83"/>
  <c r="G337" i="83"/>
  <c r="F337" i="83"/>
  <c r="C337" i="83"/>
  <c r="G336" i="83"/>
  <c r="F336" i="83"/>
  <c r="C336" i="83"/>
  <c r="G335" i="83"/>
  <c r="F335" i="83"/>
  <c r="C335" i="83"/>
  <c r="G334" i="83"/>
  <c r="F334" i="83"/>
  <c r="C334" i="83"/>
  <c r="G333" i="83"/>
  <c r="F333" i="83"/>
  <c r="C333" i="83"/>
  <c r="G332" i="83"/>
  <c r="F332" i="83"/>
  <c r="C332" i="83"/>
  <c r="G331" i="83"/>
  <c r="F331" i="83"/>
  <c r="H331" i="83" s="1"/>
  <c r="C331" i="83"/>
  <c r="G330" i="83"/>
  <c r="F330" i="83"/>
  <c r="C330" i="83"/>
  <c r="G329" i="83"/>
  <c r="F329" i="83"/>
  <c r="C329" i="83"/>
  <c r="G328" i="83"/>
  <c r="F328" i="83"/>
  <c r="C328" i="83"/>
  <c r="G327" i="83"/>
  <c r="F327" i="83"/>
  <c r="C327" i="83"/>
  <c r="G326" i="83"/>
  <c r="F326" i="83"/>
  <c r="C326" i="83"/>
  <c r="G325" i="83"/>
  <c r="F325" i="83"/>
  <c r="C325" i="83"/>
  <c r="G324" i="83"/>
  <c r="F324" i="83"/>
  <c r="C324" i="83"/>
  <c r="G323" i="83"/>
  <c r="F323" i="83"/>
  <c r="C323" i="83"/>
  <c r="G322" i="83"/>
  <c r="F322" i="83"/>
  <c r="C322" i="83"/>
  <c r="G321" i="83"/>
  <c r="F321" i="83"/>
  <c r="C321" i="83"/>
  <c r="G320" i="83"/>
  <c r="F320" i="83"/>
  <c r="C320" i="83"/>
  <c r="F318" i="83"/>
  <c r="C318" i="83"/>
  <c r="G317" i="83"/>
  <c r="F317" i="83"/>
  <c r="C317" i="83"/>
  <c r="G316" i="83"/>
  <c r="F316" i="83"/>
  <c r="C316" i="83"/>
  <c r="G315" i="83"/>
  <c r="F315" i="83"/>
  <c r="C315" i="83"/>
  <c r="G314" i="83"/>
  <c r="F314" i="83"/>
  <c r="C314" i="83"/>
  <c r="G313" i="83"/>
  <c r="F313" i="83"/>
  <c r="C313" i="83"/>
  <c r="G312" i="83"/>
  <c r="F312" i="83"/>
  <c r="C312" i="83"/>
  <c r="G311" i="83"/>
  <c r="F311" i="83"/>
  <c r="C311" i="83"/>
  <c r="G310" i="83"/>
  <c r="F310" i="83"/>
  <c r="C310" i="83"/>
  <c r="G309" i="83"/>
  <c r="F309" i="83"/>
  <c r="H309" i="83" s="1"/>
  <c r="C309" i="83"/>
  <c r="G308" i="83"/>
  <c r="F308" i="83"/>
  <c r="C308" i="83"/>
  <c r="G307" i="83"/>
  <c r="F307" i="83"/>
  <c r="C307" i="83"/>
  <c r="G306" i="83"/>
  <c r="F306" i="83"/>
  <c r="C306" i="83"/>
  <c r="G305" i="83"/>
  <c r="F305" i="83"/>
  <c r="C305" i="83"/>
  <c r="G304" i="83"/>
  <c r="F304" i="83"/>
  <c r="C304" i="83"/>
  <c r="G303" i="83"/>
  <c r="F303" i="83"/>
  <c r="C303" i="83"/>
  <c r="G302" i="83"/>
  <c r="F302" i="83"/>
  <c r="C302" i="83"/>
  <c r="G301" i="83"/>
  <c r="F301" i="83"/>
  <c r="C301" i="83"/>
  <c r="G300" i="83"/>
  <c r="F300" i="83"/>
  <c r="C300" i="83"/>
  <c r="G299" i="83"/>
  <c r="F299" i="83"/>
  <c r="C299" i="83"/>
  <c r="G297" i="83"/>
  <c r="H297" i="83" s="1"/>
  <c r="G296" i="83"/>
  <c r="H296" i="83" s="1"/>
  <c r="G295" i="83"/>
  <c r="H295" i="83" s="1"/>
  <c r="G294" i="83"/>
  <c r="H294" i="83" s="1"/>
  <c r="G293" i="83"/>
  <c r="H293" i="83" s="1"/>
  <c r="G292" i="83"/>
  <c r="H292" i="83" s="1"/>
  <c r="G291" i="83"/>
  <c r="H291" i="83" s="1"/>
  <c r="G290" i="83"/>
  <c r="H290" i="83" s="1"/>
  <c r="G289" i="83"/>
  <c r="H289" i="83" s="1"/>
  <c r="G288" i="83"/>
  <c r="H288" i="83" s="1"/>
  <c r="G153" i="83"/>
  <c r="F153" i="83"/>
  <c r="C153" i="83"/>
  <c r="G152" i="83"/>
  <c r="F152" i="83"/>
  <c r="C152" i="83"/>
  <c r="G151" i="83"/>
  <c r="F151" i="83"/>
  <c r="C151" i="83"/>
  <c r="G150" i="83"/>
  <c r="F150" i="83"/>
  <c r="C150" i="83"/>
  <c r="G149" i="83"/>
  <c r="F149" i="83"/>
  <c r="C149" i="83"/>
  <c r="G148" i="83"/>
  <c r="F148" i="83"/>
  <c r="C148" i="83"/>
  <c r="G147" i="83"/>
  <c r="F147" i="83"/>
  <c r="C147" i="83"/>
  <c r="G146" i="83"/>
  <c r="F146" i="83"/>
  <c r="C146" i="83"/>
  <c r="G145" i="83"/>
  <c r="F145" i="83"/>
  <c r="C145" i="83"/>
  <c r="G144" i="83"/>
  <c r="F144" i="83"/>
  <c r="C144" i="83"/>
  <c r="G143" i="83"/>
  <c r="F143" i="83"/>
  <c r="C143" i="83"/>
  <c r="G142" i="83"/>
  <c r="F142" i="83"/>
  <c r="C142" i="83"/>
  <c r="G141" i="83"/>
  <c r="F141" i="83"/>
  <c r="C141" i="83"/>
  <c r="G140" i="83"/>
  <c r="F140" i="83"/>
  <c r="C140" i="83"/>
  <c r="G139" i="83"/>
  <c r="F139" i="83"/>
  <c r="C139" i="83"/>
  <c r="G138" i="83"/>
  <c r="F138" i="83"/>
  <c r="C138" i="83"/>
  <c r="G137" i="83"/>
  <c r="F137" i="83"/>
  <c r="C137" i="83"/>
  <c r="G136" i="83"/>
  <c r="F136" i="83"/>
  <c r="C136" i="83"/>
  <c r="G135" i="83"/>
  <c r="F135" i="83"/>
  <c r="C135" i="83"/>
  <c r="G134" i="83"/>
  <c r="F134" i="83"/>
  <c r="C134" i="83"/>
  <c r="G132" i="83"/>
  <c r="F132" i="83"/>
  <c r="C132" i="83"/>
  <c r="G131" i="83"/>
  <c r="F131" i="83"/>
  <c r="C131" i="83"/>
  <c r="G130" i="83"/>
  <c r="F130" i="83"/>
  <c r="C130" i="83"/>
  <c r="G129" i="83"/>
  <c r="F129" i="83"/>
  <c r="C129" i="83"/>
  <c r="G128" i="83"/>
  <c r="F128" i="83"/>
  <c r="C128" i="83"/>
  <c r="G127" i="83"/>
  <c r="F127" i="83"/>
  <c r="C127" i="83"/>
  <c r="G126" i="83"/>
  <c r="F126" i="83"/>
  <c r="C126" i="83"/>
  <c r="G125" i="83"/>
  <c r="F125" i="83"/>
  <c r="C125" i="83"/>
  <c r="G124" i="83"/>
  <c r="F124" i="83"/>
  <c r="C124" i="83"/>
  <c r="G123" i="83"/>
  <c r="F123" i="83"/>
  <c r="C123" i="83"/>
  <c r="G122" i="83"/>
  <c r="F122" i="83"/>
  <c r="C122" i="83"/>
  <c r="G121" i="83"/>
  <c r="F121" i="83"/>
  <c r="C121" i="83"/>
  <c r="G120" i="83"/>
  <c r="F120" i="83"/>
  <c r="C120" i="83"/>
  <c r="G119" i="83"/>
  <c r="F119" i="83"/>
  <c r="C119" i="83"/>
  <c r="G118" i="83"/>
  <c r="F118" i="83"/>
  <c r="C118" i="83"/>
  <c r="G117" i="83"/>
  <c r="F117" i="83"/>
  <c r="C117" i="83"/>
  <c r="G116" i="83"/>
  <c r="F116" i="83"/>
  <c r="C116" i="83"/>
  <c r="G115" i="83"/>
  <c r="F115" i="83"/>
  <c r="C115" i="83"/>
  <c r="G114" i="83"/>
  <c r="F114" i="83"/>
  <c r="C114" i="83"/>
  <c r="G113" i="83"/>
  <c r="F113" i="83"/>
  <c r="C113" i="83"/>
  <c r="G109" i="83"/>
  <c r="F109" i="83"/>
  <c r="C109" i="83"/>
  <c r="G108" i="83"/>
  <c r="F108" i="83"/>
  <c r="C108" i="83"/>
  <c r="G107" i="83"/>
  <c r="F107" i="83"/>
  <c r="C107" i="83"/>
  <c r="G106" i="83"/>
  <c r="F106" i="83"/>
  <c r="C106" i="83"/>
  <c r="G105" i="83"/>
  <c r="F105" i="83"/>
  <c r="C105" i="83"/>
  <c r="G104" i="83"/>
  <c r="F104" i="83"/>
  <c r="C104" i="83"/>
  <c r="G103" i="83"/>
  <c r="F103" i="83"/>
  <c r="C103" i="83"/>
  <c r="G102" i="83"/>
  <c r="F102" i="83"/>
  <c r="C102" i="83"/>
  <c r="G101" i="83"/>
  <c r="F101" i="83"/>
  <c r="C101" i="83"/>
  <c r="G100" i="83"/>
  <c r="F100" i="83"/>
  <c r="C100" i="83"/>
  <c r="G99" i="83"/>
  <c r="F99" i="83"/>
  <c r="C99" i="83"/>
  <c r="G98" i="83"/>
  <c r="F98" i="83"/>
  <c r="C98" i="83"/>
  <c r="G97" i="83"/>
  <c r="F97" i="83"/>
  <c r="C97" i="83"/>
  <c r="G96" i="83"/>
  <c r="F96" i="83"/>
  <c r="C96" i="83"/>
  <c r="G95" i="83"/>
  <c r="F95" i="83"/>
  <c r="C95" i="83"/>
  <c r="G94" i="83"/>
  <c r="F94" i="83"/>
  <c r="C94" i="83"/>
  <c r="G93" i="83"/>
  <c r="F93" i="83"/>
  <c r="C93" i="83"/>
  <c r="G92" i="83"/>
  <c r="F92" i="83"/>
  <c r="C92" i="83"/>
  <c r="G91" i="83"/>
  <c r="F91" i="83"/>
  <c r="C91" i="83"/>
  <c r="G90" i="83"/>
  <c r="F90" i="83"/>
  <c r="C90" i="83"/>
  <c r="G88" i="83"/>
  <c r="F88" i="83"/>
  <c r="C88" i="83"/>
  <c r="G87" i="83"/>
  <c r="F87" i="83"/>
  <c r="C87" i="83"/>
  <c r="G86" i="83"/>
  <c r="F86" i="83"/>
  <c r="C86" i="83"/>
  <c r="G85" i="83"/>
  <c r="F85" i="83"/>
  <c r="C85" i="83"/>
  <c r="G84" i="83"/>
  <c r="F84" i="83"/>
  <c r="C84" i="83"/>
  <c r="C83" i="83"/>
  <c r="C82" i="83"/>
  <c r="C80" i="83"/>
  <c r="G79" i="83"/>
  <c r="F79" i="83"/>
  <c r="C79" i="83"/>
  <c r="G78" i="83"/>
  <c r="F78" i="83"/>
  <c r="C78" i="83"/>
  <c r="G77" i="83"/>
  <c r="F77" i="83"/>
  <c r="C77" i="83"/>
  <c r="G76" i="83"/>
  <c r="F76" i="83"/>
  <c r="C76" i="83"/>
  <c r="G75" i="83"/>
  <c r="F75" i="83"/>
  <c r="C75" i="83"/>
  <c r="G74" i="83"/>
  <c r="F74" i="83"/>
  <c r="C74" i="83"/>
  <c r="G73" i="83"/>
  <c r="F73" i="83"/>
  <c r="C73" i="83"/>
  <c r="G72" i="83"/>
  <c r="F72" i="83"/>
  <c r="C72" i="83"/>
  <c r="G71" i="83"/>
  <c r="F71" i="83"/>
  <c r="C71" i="83"/>
  <c r="G70" i="83"/>
  <c r="F70" i="83"/>
  <c r="C70" i="83"/>
  <c r="G69" i="83"/>
  <c r="F69" i="83"/>
  <c r="C69" i="83"/>
  <c r="G67" i="83"/>
  <c r="F67" i="83"/>
  <c r="C67" i="83"/>
  <c r="G66" i="83"/>
  <c r="F66" i="83"/>
  <c r="C66" i="83"/>
  <c r="G65" i="83"/>
  <c r="F65" i="83"/>
  <c r="C65" i="83"/>
  <c r="G64" i="83"/>
  <c r="F64" i="83"/>
  <c r="C64" i="83"/>
  <c r="G63" i="83"/>
  <c r="F63" i="83"/>
  <c r="C63" i="83"/>
  <c r="G62" i="83"/>
  <c r="F62" i="83"/>
  <c r="C62" i="83"/>
  <c r="G61" i="83"/>
  <c r="F61" i="83"/>
  <c r="C61" i="83"/>
  <c r="G60" i="83"/>
  <c r="F60" i="83"/>
  <c r="C60" i="83"/>
  <c r="G59" i="83"/>
  <c r="F59" i="83"/>
  <c r="C59" i="83"/>
  <c r="G58" i="83"/>
  <c r="F58" i="83"/>
  <c r="C58" i="83"/>
  <c r="G57" i="83"/>
  <c r="F57" i="83"/>
  <c r="C57" i="83"/>
  <c r="G56" i="83"/>
  <c r="F56" i="83"/>
  <c r="C56" i="83"/>
  <c r="G55" i="83"/>
  <c r="F55" i="83"/>
  <c r="C55" i="83"/>
  <c r="G54" i="83"/>
  <c r="F54" i="83"/>
  <c r="C54" i="83"/>
  <c r="G53" i="83"/>
  <c r="F53" i="83"/>
  <c r="C53" i="83"/>
  <c r="G52" i="83"/>
  <c r="F52" i="83"/>
  <c r="C52" i="83"/>
  <c r="G51" i="83"/>
  <c r="F51" i="83"/>
  <c r="C51" i="83"/>
  <c r="G50" i="83"/>
  <c r="F50" i="83"/>
  <c r="C50" i="83"/>
  <c r="G49" i="83"/>
  <c r="F49" i="83"/>
  <c r="C49" i="83"/>
  <c r="G48" i="83"/>
  <c r="F48" i="83"/>
  <c r="C48" i="83"/>
  <c r="G46" i="83"/>
  <c r="H46" i="83" s="1"/>
  <c r="G45" i="83"/>
  <c r="H45" i="83" s="1"/>
  <c r="G44" i="83"/>
  <c r="H44" i="83" s="1"/>
  <c r="G43" i="83"/>
  <c r="H43" i="83" s="1"/>
  <c r="G42" i="83"/>
  <c r="H42" i="83" s="1"/>
  <c r="G41" i="83"/>
  <c r="H41" i="83" s="1"/>
  <c r="G40" i="83"/>
  <c r="H40" i="83" s="1"/>
  <c r="G39" i="83"/>
  <c r="H39" i="83" s="1"/>
  <c r="G38" i="83"/>
  <c r="H38" i="83" s="1"/>
  <c r="G37" i="83"/>
  <c r="H37" i="83" s="1"/>
  <c r="H35" i="83"/>
  <c r="H34" i="83"/>
  <c r="H33" i="83"/>
  <c r="H32" i="83"/>
  <c r="H31" i="83"/>
  <c r="H30" i="83"/>
  <c r="H29" i="83"/>
  <c r="H28" i="83"/>
  <c r="H27" i="83"/>
  <c r="H26" i="83"/>
  <c r="H24" i="83"/>
  <c r="H23" i="83"/>
  <c r="H22" i="83"/>
  <c r="H21" i="83"/>
  <c r="H20" i="83"/>
  <c r="H19" i="83"/>
  <c r="H18" i="83"/>
  <c r="H17" i="83"/>
  <c r="H16" i="83"/>
  <c r="H15" i="83"/>
  <c r="G318" i="80"/>
  <c r="F318" i="80"/>
  <c r="G317" i="80"/>
  <c r="F317" i="80"/>
  <c r="G316" i="80"/>
  <c r="F316" i="80"/>
  <c r="G315" i="80"/>
  <c r="F315" i="80"/>
  <c r="G314" i="80"/>
  <c r="F314" i="80"/>
  <c r="G313" i="80"/>
  <c r="F313" i="80"/>
  <c r="G312" i="80"/>
  <c r="F312" i="80"/>
  <c r="G311" i="80"/>
  <c r="F311" i="80"/>
  <c r="H250" i="80"/>
  <c r="H249" i="80" s="1"/>
  <c r="H248" i="80"/>
  <c r="H247" i="80"/>
  <c r="H246" i="80"/>
  <c r="H245" i="80"/>
  <c r="H244" i="80"/>
  <c r="H243" i="80"/>
  <c r="H242" i="80"/>
  <c r="H241" i="80"/>
  <c r="H240" i="80"/>
  <c r="H239" i="80"/>
  <c r="H236" i="80"/>
  <c r="H235" i="80"/>
  <c r="H234" i="80"/>
  <c r="H233" i="80"/>
  <c r="H232" i="80"/>
  <c r="H231" i="80"/>
  <c r="H230" i="80"/>
  <c r="H229" i="80"/>
  <c r="H228" i="80"/>
  <c r="H227" i="80"/>
  <c r="H223" i="80"/>
  <c r="H222" i="80"/>
  <c r="H221" i="80"/>
  <c r="H220" i="80"/>
  <c r="H219" i="80"/>
  <c r="H218" i="80"/>
  <c r="H217" i="80"/>
  <c r="H216" i="80"/>
  <c r="H215" i="80"/>
  <c r="H214" i="80"/>
  <c r="H212" i="80"/>
  <c r="H211" i="80"/>
  <c r="H210" i="80"/>
  <c r="H209" i="80"/>
  <c r="H208" i="80"/>
  <c r="H207" i="80"/>
  <c r="H206" i="80"/>
  <c r="H205" i="80"/>
  <c r="H204" i="80"/>
  <c r="H203" i="80"/>
  <c r="H189" i="80"/>
  <c r="H179" i="80" s="1"/>
  <c r="H178" i="80" s="1"/>
  <c r="G153" i="80"/>
  <c r="F153" i="80"/>
  <c r="G152" i="80"/>
  <c r="F152" i="80"/>
  <c r="G151" i="80"/>
  <c r="F151" i="80"/>
  <c r="G150" i="80"/>
  <c r="F150" i="80"/>
  <c r="G149" i="80"/>
  <c r="F149" i="80"/>
  <c r="G148" i="80"/>
  <c r="F148" i="80"/>
  <c r="G147" i="80"/>
  <c r="F147" i="80"/>
  <c r="G146" i="80"/>
  <c r="F146" i="80"/>
  <c r="G145" i="80"/>
  <c r="F145" i="80"/>
  <c r="C145" i="80"/>
  <c r="C146" i="80"/>
  <c r="C147" i="80"/>
  <c r="C148" i="80"/>
  <c r="C149" i="80"/>
  <c r="C150" i="80"/>
  <c r="C151" i="80"/>
  <c r="C152" i="80"/>
  <c r="C153" i="80"/>
  <c r="G144" i="80"/>
  <c r="F144" i="80"/>
  <c r="C144" i="80"/>
  <c r="F124" i="80"/>
  <c r="G124" i="80"/>
  <c r="F125" i="80"/>
  <c r="G125" i="80"/>
  <c r="F126" i="80"/>
  <c r="G126" i="80"/>
  <c r="F127" i="80"/>
  <c r="G127" i="80"/>
  <c r="F128" i="80"/>
  <c r="G128" i="80"/>
  <c r="F129" i="80"/>
  <c r="G129" i="80"/>
  <c r="F130" i="80"/>
  <c r="G130" i="80"/>
  <c r="F131" i="80"/>
  <c r="G131" i="80"/>
  <c r="F132" i="80"/>
  <c r="G132" i="80"/>
  <c r="G123" i="80"/>
  <c r="F123" i="80"/>
  <c r="C124" i="80"/>
  <c r="C125" i="80"/>
  <c r="C126" i="80"/>
  <c r="C127" i="80"/>
  <c r="C128" i="80"/>
  <c r="C129" i="80"/>
  <c r="C130" i="80"/>
  <c r="C131" i="80"/>
  <c r="C132" i="80"/>
  <c r="C123" i="80"/>
  <c r="C109" i="80"/>
  <c r="F109" i="80"/>
  <c r="G109" i="80"/>
  <c r="F101" i="80"/>
  <c r="G101" i="80"/>
  <c r="F102" i="80"/>
  <c r="G102" i="80"/>
  <c r="F103" i="80"/>
  <c r="G103" i="80"/>
  <c r="F104" i="80"/>
  <c r="G104" i="80"/>
  <c r="F105" i="80"/>
  <c r="G105" i="80"/>
  <c r="F106" i="80"/>
  <c r="G106" i="80"/>
  <c r="F107" i="80"/>
  <c r="G107" i="80"/>
  <c r="F108" i="80"/>
  <c r="G108" i="80"/>
  <c r="G100" i="80"/>
  <c r="F100" i="80"/>
  <c r="G91" i="80"/>
  <c r="G92" i="80"/>
  <c r="G93" i="80"/>
  <c r="G94" i="80"/>
  <c r="G95" i="80"/>
  <c r="G96" i="80"/>
  <c r="G97" i="80"/>
  <c r="G98" i="80"/>
  <c r="G99" i="80"/>
  <c r="F91" i="80"/>
  <c r="F92" i="80"/>
  <c r="F93" i="80"/>
  <c r="F94" i="80"/>
  <c r="F95" i="80"/>
  <c r="F96" i="80"/>
  <c r="F97" i="80"/>
  <c r="F98" i="80"/>
  <c r="F99" i="80"/>
  <c r="C101" i="80"/>
  <c r="C102" i="80"/>
  <c r="C103" i="80"/>
  <c r="C104" i="80"/>
  <c r="C105" i="80"/>
  <c r="C106" i="80"/>
  <c r="C107" i="80"/>
  <c r="C108" i="80"/>
  <c r="C100" i="80"/>
  <c r="C91" i="80"/>
  <c r="C92" i="80"/>
  <c r="C93" i="80"/>
  <c r="C94" i="80"/>
  <c r="C95" i="80"/>
  <c r="C96" i="80"/>
  <c r="C97" i="80"/>
  <c r="C98" i="80"/>
  <c r="C99" i="80"/>
  <c r="G90" i="80"/>
  <c r="F90" i="80"/>
  <c r="C90" i="80"/>
  <c r="G79" i="80"/>
  <c r="G80" i="80"/>
  <c r="G81" i="80"/>
  <c r="G84" i="80"/>
  <c r="G85" i="80"/>
  <c r="G86" i="80"/>
  <c r="G87" i="80"/>
  <c r="G88" i="80"/>
  <c r="G78" i="80"/>
  <c r="F79" i="80"/>
  <c r="F80" i="80"/>
  <c r="F81" i="80"/>
  <c r="F84" i="80"/>
  <c r="F85" i="80"/>
  <c r="F86" i="80"/>
  <c r="F87" i="80"/>
  <c r="F88" i="80"/>
  <c r="F78" i="80"/>
  <c r="C79" i="80"/>
  <c r="C80" i="80"/>
  <c r="C81" i="80"/>
  <c r="C83" i="80"/>
  <c r="C84" i="80"/>
  <c r="C85" i="80"/>
  <c r="C86" i="80"/>
  <c r="C87" i="80"/>
  <c r="C88" i="80"/>
  <c r="C78" i="80"/>
  <c r="G69" i="80"/>
  <c r="F69" i="80"/>
  <c r="C69" i="80"/>
  <c r="F59" i="80"/>
  <c r="G59" i="80"/>
  <c r="F60" i="80"/>
  <c r="G60" i="80"/>
  <c r="F61" i="80"/>
  <c r="G61" i="80"/>
  <c r="F62" i="80"/>
  <c r="G62" i="80"/>
  <c r="F63" i="80"/>
  <c r="G63" i="80"/>
  <c r="F64" i="80"/>
  <c r="G64" i="80"/>
  <c r="F65" i="80"/>
  <c r="G65" i="80"/>
  <c r="F66" i="80"/>
  <c r="G66" i="80"/>
  <c r="F67" i="80"/>
  <c r="G67" i="80"/>
  <c r="G58" i="80"/>
  <c r="F58" i="80"/>
  <c r="F57" i="80"/>
  <c r="G57" i="80"/>
  <c r="C59" i="80"/>
  <c r="C60" i="80"/>
  <c r="C61" i="80"/>
  <c r="C62" i="80"/>
  <c r="C63" i="80"/>
  <c r="C64" i="80"/>
  <c r="C65" i="80"/>
  <c r="C66" i="80"/>
  <c r="C67" i="80"/>
  <c r="C58" i="80"/>
  <c r="H26" i="80"/>
  <c r="H35" i="80"/>
  <c r="H34" i="80"/>
  <c r="H33" i="80"/>
  <c r="H32" i="80"/>
  <c r="H31" i="80"/>
  <c r="H30" i="80"/>
  <c r="H29" i="80"/>
  <c r="H28" i="80"/>
  <c r="H27" i="80"/>
  <c r="H489" i="80"/>
  <c r="H488" i="80" s="1"/>
  <c r="H598" i="80" s="1"/>
  <c r="B22" i="108" s="1"/>
  <c r="H487" i="80"/>
  <c r="H486" i="80"/>
  <c r="H485" i="80"/>
  <c r="H484" i="80"/>
  <c r="H483" i="80"/>
  <c r="H482" i="80"/>
  <c r="H481" i="80"/>
  <c r="H480" i="80"/>
  <c r="H475" i="80"/>
  <c r="H474" i="80"/>
  <c r="H473" i="80"/>
  <c r="H472" i="80"/>
  <c r="H471" i="80"/>
  <c r="H470" i="80"/>
  <c r="H469" i="80"/>
  <c r="H468" i="80"/>
  <c r="H467" i="80"/>
  <c r="H466" i="80"/>
  <c r="H572" i="92" l="1"/>
  <c r="P16" i="76" s="1"/>
  <c r="H542" i="92"/>
  <c r="L16" i="76" s="1"/>
  <c r="H584" i="92"/>
  <c r="Q16" i="76" s="1"/>
  <c r="AG3" i="108"/>
  <c r="H311" i="87"/>
  <c r="H315" i="87"/>
  <c r="H331" i="87"/>
  <c r="H335" i="87"/>
  <c r="H339" i="87"/>
  <c r="H585" i="89"/>
  <c r="H579" i="89" s="1"/>
  <c r="P13" i="76" s="1"/>
  <c r="P15" i="108"/>
  <c r="H302" i="83"/>
  <c r="H306" i="83"/>
  <c r="H310" i="83"/>
  <c r="H314" i="83"/>
  <c r="H322" i="83"/>
  <c r="H326" i="83"/>
  <c r="H330" i="83"/>
  <c r="H334" i="83"/>
  <c r="H343" i="83"/>
  <c r="H347" i="83"/>
  <c r="H351" i="83"/>
  <c r="H366" i="83"/>
  <c r="H370" i="83"/>
  <c r="H374" i="83"/>
  <c r="H387" i="83"/>
  <c r="H391" i="83"/>
  <c r="H395" i="83"/>
  <c r="H299" i="84"/>
  <c r="H311" i="84"/>
  <c r="H315" i="84"/>
  <c r="H320" i="84"/>
  <c r="H332" i="84"/>
  <c r="H336" i="84"/>
  <c r="H341" i="84"/>
  <c r="H353" i="84"/>
  <c r="H357" i="84"/>
  <c r="H364" i="84"/>
  <c r="H376" i="84"/>
  <c r="H380" i="84"/>
  <c r="H385" i="84"/>
  <c r="H397" i="84"/>
  <c r="H401" i="84"/>
  <c r="H309" i="85"/>
  <c r="H313" i="85"/>
  <c r="H318" i="85"/>
  <c r="H331" i="85"/>
  <c r="H335" i="85"/>
  <c r="H339" i="85"/>
  <c r="H352" i="85"/>
  <c r="H356" i="85"/>
  <c r="H360" i="85"/>
  <c r="H375" i="85"/>
  <c r="H379" i="85"/>
  <c r="H383" i="85"/>
  <c r="H396" i="85"/>
  <c r="H400" i="85"/>
  <c r="H404" i="85"/>
  <c r="H78" i="86"/>
  <c r="H76" i="86"/>
  <c r="H74" i="86"/>
  <c r="H72" i="86"/>
  <c r="H87" i="86"/>
  <c r="H85" i="86"/>
  <c r="H83" i="86"/>
  <c r="H81" i="86"/>
  <c r="H300" i="87"/>
  <c r="H304" i="87"/>
  <c r="H308" i="87"/>
  <c r="H312" i="87"/>
  <c r="H316" i="87"/>
  <c r="H324" i="87"/>
  <c r="H328" i="87"/>
  <c r="H332" i="87"/>
  <c r="H336" i="87"/>
  <c r="H345" i="87"/>
  <c r="H349" i="87"/>
  <c r="H353" i="87"/>
  <c r="H357" i="87"/>
  <c r="H368" i="87"/>
  <c r="H372" i="87"/>
  <c r="H376" i="87"/>
  <c r="H380" i="87"/>
  <c r="H389" i="87"/>
  <c r="H393" i="87"/>
  <c r="H397" i="87"/>
  <c r="H401" i="87"/>
  <c r="H352" i="87"/>
  <c r="H356" i="87"/>
  <c r="H360" i="87"/>
  <c r="H375" i="87"/>
  <c r="H379" i="87"/>
  <c r="H383" i="87"/>
  <c r="H396" i="87"/>
  <c r="H400" i="87"/>
  <c r="H404" i="87"/>
  <c r="H477" i="80"/>
  <c r="H597" i="80" s="1"/>
  <c r="B21" i="108" s="1"/>
  <c r="H116" i="83"/>
  <c r="H120" i="83"/>
  <c r="H137" i="83"/>
  <c r="H141" i="83"/>
  <c r="H300" i="83"/>
  <c r="H304" i="83"/>
  <c r="H308" i="83"/>
  <c r="H312" i="83"/>
  <c r="H316" i="83"/>
  <c r="H320" i="83"/>
  <c r="H324" i="83"/>
  <c r="H328" i="83"/>
  <c r="H332" i="83"/>
  <c r="H336" i="83"/>
  <c r="H341" i="83"/>
  <c r="H345" i="83"/>
  <c r="H349" i="83"/>
  <c r="H353" i="83"/>
  <c r="H357" i="83"/>
  <c r="H364" i="83"/>
  <c r="H368" i="83"/>
  <c r="H372" i="83"/>
  <c r="H376" i="83"/>
  <c r="H380" i="83"/>
  <c r="H385" i="83"/>
  <c r="H389" i="83"/>
  <c r="H393" i="83"/>
  <c r="H397" i="83"/>
  <c r="H401" i="83"/>
  <c r="H309" i="84"/>
  <c r="H330" i="84"/>
  <c r="H351" i="84"/>
  <c r="H374" i="84"/>
  <c r="H395" i="84"/>
  <c r="H303" i="85"/>
  <c r="H307" i="85"/>
  <c r="H321" i="85"/>
  <c r="H325" i="85"/>
  <c r="H329" i="85"/>
  <c r="H342" i="85"/>
  <c r="H346" i="85"/>
  <c r="H350" i="85"/>
  <c r="H365" i="85"/>
  <c r="H369" i="85"/>
  <c r="H373" i="85"/>
  <c r="H386" i="85"/>
  <c r="H390" i="85"/>
  <c r="H394" i="85"/>
  <c r="H301" i="86"/>
  <c r="H305" i="86"/>
  <c r="H309" i="86"/>
  <c r="H313" i="86"/>
  <c r="H317" i="86"/>
  <c r="H321" i="86"/>
  <c r="H325" i="86"/>
  <c r="H329" i="86"/>
  <c r="H333" i="86"/>
  <c r="H337" i="86"/>
  <c r="H342" i="86"/>
  <c r="H346" i="86"/>
  <c r="H350" i="86"/>
  <c r="H354" i="86"/>
  <c r="H358" i="86"/>
  <c r="H365" i="86"/>
  <c r="H369" i="86"/>
  <c r="H373" i="86"/>
  <c r="H377" i="86"/>
  <c r="H381" i="86"/>
  <c r="H386" i="86"/>
  <c r="H390" i="86"/>
  <c r="H394" i="86"/>
  <c r="H398" i="86"/>
  <c r="H402" i="86"/>
  <c r="P6" i="108"/>
  <c r="H100" i="87"/>
  <c r="T9" i="108"/>
  <c r="H70" i="87"/>
  <c r="H330" i="85"/>
  <c r="H351" i="85"/>
  <c r="H374" i="85"/>
  <c r="H395" i="85"/>
  <c r="H303" i="84"/>
  <c r="H307" i="84"/>
  <c r="H324" i="84"/>
  <c r="H328" i="84"/>
  <c r="H345" i="84"/>
  <c r="H349" i="84"/>
  <c r="H368" i="84"/>
  <c r="H372" i="84"/>
  <c r="H389" i="84"/>
  <c r="H393" i="84"/>
  <c r="H311" i="83"/>
  <c r="H315" i="83"/>
  <c r="H335" i="83"/>
  <c r="H339" i="83"/>
  <c r="H356" i="83"/>
  <c r="H360" i="83"/>
  <c r="H379" i="83"/>
  <c r="H383" i="83"/>
  <c r="H400" i="83"/>
  <c r="H404" i="83"/>
  <c r="H311" i="86"/>
  <c r="H315" i="86"/>
  <c r="H331" i="86"/>
  <c r="H335" i="86"/>
  <c r="H313" i="84"/>
  <c r="H317" i="84"/>
  <c r="H334" i="84"/>
  <c r="H338" i="84"/>
  <c r="H355" i="84"/>
  <c r="H359" i="84"/>
  <c r="H378" i="84"/>
  <c r="H382" i="84"/>
  <c r="H399" i="84"/>
  <c r="H403" i="84"/>
  <c r="H338" i="83"/>
  <c r="H355" i="83"/>
  <c r="H359" i="83"/>
  <c r="H378" i="83"/>
  <c r="H382" i="83"/>
  <c r="H399" i="83"/>
  <c r="H403" i="83"/>
  <c r="H298" i="89"/>
  <c r="H363" i="88"/>
  <c r="H576" i="88" s="1"/>
  <c r="H298" i="88"/>
  <c r="H571" i="88" s="1"/>
  <c r="H320" i="87"/>
  <c r="H341" i="87"/>
  <c r="H364" i="87"/>
  <c r="H385" i="87"/>
  <c r="H299" i="87"/>
  <c r="H303" i="87"/>
  <c r="H307" i="87"/>
  <c r="H323" i="87"/>
  <c r="H327" i="87"/>
  <c r="H344" i="87"/>
  <c r="H348" i="87"/>
  <c r="H367" i="87"/>
  <c r="H371" i="87"/>
  <c r="H388" i="87"/>
  <c r="H392" i="87"/>
  <c r="H299" i="85"/>
  <c r="H301" i="85"/>
  <c r="H305" i="85"/>
  <c r="H323" i="85"/>
  <c r="H327" i="85"/>
  <c r="H344" i="85"/>
  <c r="H348" i="85"/>
  <c r="H367" i="85"/>
  <c r="H371" i="85"/>
  <c r="H388" i="85"/>
  <c r="H392" i="85"/>
  <c r="H301" i="84"/>
  <c r="H305" i="84"/>
  <c r="H322" i="84"/>
  <c r="H326" i="84"/>
  <c r="H343" i="84"/>
  <c r="H347" i="84"/>
  <c r="H366" i="84"/>
  <c r="H370" i="84"/>
  <c r="H387" i="84"/>
  <c r="H391" i="84"/>
  <c r="H302" i="84"/>
  <c r="H306" i="84"/>
  <c r="H323" i="84"/>
  <c r="H327" i="84"/>
  <c r="H344" i="84"/>
  <c r="H348" i="84"/>
  <c r="H367" i="84"/>
  <c r="H371" i="84"/>
  <c r="H388" i="84"/>
  <c r="H392" i="84"/>
  <c r="H299" i="83"/>
  <c r="H303" i="83"/>
  <c r="H307" i="83"/>
  <c r="H323" i="83"/>
  <c r="H327" i="83"/>
  <c r="H344" i="83"/>
  <c r="H348" i="83"/>
  <c r="H367" i="83"/>
  <c r="H371" i="83"/>
  <c r="H388" i="83"/>
  <c r="H392" i="83"/>
  <c r="AY20" i="108"/>
  <c r="AY14" i="108"/>
  <c r="AY13" i="108"/>
  <c r="AY17" i="108"/>
  <c r="AY19" i="108"/>
  <c r="AY16" i="108"/>
  <c r="AY22" i="108"/>
  <c r="AY21" i="108"/>
  <c r="AY18" i="108"/>
  <c r="AY5" i="108"/>
  <c r="AY4" i="108"/>
  <c r="AY15" i="108"/>
  <c r="AY6" i="108"/>
  <c r="AY9" i="108"/>
  <c r="AY12" i="108"/>
  <c r="AY8" i="108"/>
  <c r="AY7" i="108"/>
  <c r="AY11" i="108"/>
  <c r="AY10" i="108"/>
  <c r="AU21" i="108"/>
  <c r="AU20" i="108"/>
  <c r="AU22" i="108"/>
  <c r="AU19" i="108"/>
  <c r="AU14" i="108"/>
  <c r="AU13" i="108"/>
  <c r="AU17" i="108"/>
  <c r="AU16" i="108"/>
  <c r="AU5" i="108"/>
  <c r="AU18" i="108"/>
  <c r="AU4" i="108"/>
  <c r="AU15" i="108"/>
  <c r="AU6" i="108"/>
  <c r="AU11" i="108"/>
  <c r="AU9" i="108"/>
  <c r="AU12" i="108"/>
  <c r="AU8" i="108"/>
  <c r="AU7" i="108"/>
  <c r="AU10" i="108"/>
  <c r="AW17" i="108"/>
  <c r="AW21" i="108"/>
  <c r="AW22" i="108"/>
  <c r="AW20" i="108"/>
  <c r="AW14" i="108"/>
  <c r="AW13" i="108"/>
  <c r="AW19" i="108"/>
  <c r="AW16" i="108"/>
  <c r="AW4" i="108"/>
  <c r="AW5" i="108"/>
  <c r="AW18" i="108"/>
  <c r="AW15" i="108"/>
  <c r="AW7" i="108"/>
  <c r="AW6" i="108"/>
  <c r="AW11" i="108"/>
  <c r="AW8" i="108"/>
  <c r="AW9" i="108"/>
  <c r="AW10" i="108"/>
  <c r="AW12" i="108"/>
  <c r="AS16" i="108"/>
  <c r="AS19" i="108"/>
  <c r="AS17" i="108"/>
  <c r="AS14" i="108"/>
  <c r="AS22" i="108"/>
  <c r="AS13" i="108"/>
  <c r="AS21" i="108"/>
  <c r="AS20" i="108"/>
  <c r="AS18" i="108"/>
  <c r="AS5" i="108"/>
  <c r="AS4" i="108"/>
  <c r="AS6" i="108"/>
  <c r="AS11" i="108"/>
  <c r="AS12" i="108"/>
  <c r="AS7" i="108"/>
  <c r="AS8" i="108"/>
  <c r="AS9" i="108"/>
  <c r="AS10" i="108"/>
  <c r="AK3" i="108"/>
  <c r="AC20" i="108"/>
  <c r="AC21" i="108"/>
  <c r="AC17" i="108"/>
  <c r="AC22" i="108"/>
  <c r="AC13" i="108"/>
  <c r="AC16" i="108"/>
  <c r="AC14" i="108"/>
  <c r="AC19" i="108"/>
  <c r="AC15" i="108"/>
  <c r="AC5" i="108"/>
  <c r="AC18" i="108"/>
  <c r="AC4" i="108"/>
  <c r="AC6" i="108"/>
  <c r="AC9" i="108"/>
  <c r="AC12" i="108"/>
  <c r="AC11" i="108"/>
  <c r="AC7" i="108"/>
  <c r="AC8" i="108"/>
  <c r="AE20" i="108"/>
  <c r="AE22" i="108"/>
  <c r="AE13" i="108"/>
  <c r="AE16" i="108"/>
  <c r="AE14" i="108"/>
  <c r="AE21" i="108"/>
  <c r="AE17" i="108"/>
  <c r="AE19" i="108"/>
  <c r="AE5" i="108"/>
  <c r="AE15" i="108"/>
  <c r="AE18" i="108"/>
  <c r="AE4" i="108"/>
  <c r="AE8" i="108"/>
  <c r="AE6" i="108"/>
  <c r="AE9" i="108"/>
  <c r="AE11" i="108"/>
  <c r="AE12" i="108"/>
  <c r="AE7" i="108"/>
  <c r="AE10" i="108"/>
  <c r="AC10" i="108"/>
  <c r="AA10" i="108"/>
  <c r="AA15" i="108"/>
  <c r="Y13" i="108"/>
  <c r="Y20" i="108"/>
  <c r="Y14" i="108"/>
  <c r="Y15" i="108"/>
  <c r="Y5" i="108"/>
  <c r="Y4" i="108"/>
  <c r="Y16" i="108"/>
  <c r="Y22" i="108"/>
  <c r="Y21" i="108"/>
  <c r="Y18" i="108"/>
  <c r="Y17" i="108"/>
  <c r="Y19" i="108"/>
  <c r="Y6" i="108"/>
  <c r="Y12" i="108"/>
  <c r="Y11" i="108"/>
  <c r="Y8" i="108"/>
  <c r="Y9" i="108"/>
  <c r="Y7" i="108"/>
  <c r="AA20" i="108"/>
  <c r="AA17" i="108"/>
  <c r="AA16" i="108"/>
  <c r="AA4" i="108"/>
  <c r="AA21" i="108"/>
  <c r="AA14" i="108"/>
  <c r="AA18" i="108"/>
  <c r="AA5" i="108"/>
  <c r="AA22" i="108"/>
  <c r="AA13" i="108"/>
  <c r="AA19" i="108"/>
  <c r="AA7" i="108"/>
  <c r="AA12" i="108"/>
  <c r="AA6" i="108"/>
  <c r="AA11" i="108"/>
  <c r="AA8" i="108"/>
  <c r="AA9" i="108"/>
  <c r="W14" i="108"/>
  <c r="W16" i="108"/>
  <c r="W22" i="108"/>
  <c r="W13" i="108"/>
  <c r="W20" i="108"/>
  <c r="W17" i="108"/>
  <c r="W5" i="108"/>
  <c r="W15" i="108"/>
  <c r="W19" i="108"/>
  <c r="W18" i="108"/>
  <c r="W4" i="108"/>
  <c r="W21" i="108"/>
  <c r="W6" i="108"/>
  <c r="W7" i="108"/>
  <c r="W8" i="108"/>
  <c r="W12" i="108"/>
  <c r="W11" i="108"/>
  <c r="W9" i="108"/>
  <c r="H600" i="106"/>
  <c r="I600" i="106" s="1"/>
  <c r="H599" i="95"/>
  <c r="I599" i="95" s="1"/>
  <c r="H599" i="104"/>
  <c r="I599" i="104" s="1"/>
  <c r="T30" i="76"/>
  <c r="H599" i="97"/>
  <c r="I599" i="97" s="1"/>
  <c r="T12" i="108"/>
  <c r="I528" i="93"/>
  <c r="H599" i="96"/>
  <c r="I599" i="96" s="1"/>
  <c r="AQ3" i="108"/>
  <c r="T11" i="108"/>
  <c r="AO3" i="108"/>
  <c r="AM3" i="108"/>
  <c r="AI3" i="108"/>
  <c r="H593" i="94"/>
  <c r="I593" i="94" s="1"/>
  <c r="T8" i="108"/>
  <c r="G31" i="76"/>
  <c r="I599" i="105"/>
  <c r="H565" i="92"/>
  <c r="H561" i="92" s="1"/>
  <c r="N16" i="76" s="1"/>
  <c r="H286" i="92"/>
  <c r="H298" i="91"/>
  <c r="H564" i="91" s="1"/>
  <c r="H340" i="91"/>
  <c r="H566" i="91" s="1"/>
  <c r="H563" i="91"/>
  <c r="R6" i="108" s="1"/>
  <c r="H363" i="91"/>
  <c r="H569" i="91" s="1"/>
  <c r="H384" i="91"/>
  <c r="H570" i="91" s="1"/>
  <c r="H319" i="91"/>
  <c r="H565" i="91" s="1"/>
  <c r="H319" i="89"/>
  <c r="H573" i="89" s="1"/>
  <c r="H572" i="89"/>
  <c r="H363" i="89"/>
  <c r="H577" i="89" s="1"/>
  <c r="H384" i="89"/>
  <c r="H578" i="89" s="1"/>
  <c r="H340" i="89"/>
  <c r="H574" i="89" s="1"/>
  <c r="H384" i="88"/>
  <c r="H577" i="88" s="1"/>
  <c r="H340" i="88"/>
  <c r="H573" i="88" s="1"/>
  <c r="H570" i="88"/>
  <c r="N6" i="108" s="1"/>
  <c r="H319" i="88"/>
  <c r="H572" i="88" s="1"/>
  <c r="H299" i="86"/>
  <c r="H303" i="86"/>
  <c r="H307" i="86"/>
  <c r="H323" i="86"/>
  <c r="H327" i="86"/>
  <c r="H287" i="85"/>
  <c r="H573" i="85" s="1"/>
  <c r="H302" i="85"/>
  <c r="H306" i="85"/>
  <c r="H320" i="85"/>
  <c r="H324" i="85"/>
  <c r="H328" i="85"/>
  <c r="H341" i="85"/>
  <c r="H345" i="85"/>
  <c r="H349" i="85"/>
  <c r="H364" i="85"/>
  <c r="H368" i="85"/>
  <c r="H372" i="85"/>
  <c r="H385" i="85"/>
  <c r="H389" i="85"/>
  <c r="H393" i="85"/>
  <c r="H312" i="85"/>
  <c r="H316" i="85"/>
  <c r="H334" i="85"/>
  <c r="H338" i="85"/>
  <c r="H355" i="85"/>
  <c r="H359" i="85"/>
  <c r="H378" i="85"/>
  <c r="H382" i="85"/>
  <c r="H399" i="85"/>
  <c r="H403" i="85"/>
  <c r="H311" i="85"/>
  <c r="H315" i="85"/>
  <c r="H333" i="85"/>
  <c r="H337" i="85"/>
  <c r="H354" i="85"/>
  <c r="H358" i="85"/>
  <c r="H377" i="85"/>
  <c r="H381" i="85"/>
  <c r="H398" i="85"/>
  <c r="H402" i="85"/>
  <c r="H310" i="85"/>
  <c r="H314" i="85"/>
  <c r="H332" i="85"/>
  <c r="H336" i="85"/>
  <c r="H353" i="85"/>
  <c r="H357" i="85"/>
  <c r="H376" i="85"/>
  <c r="H380" i="85"/>
  <c r="H397" i="85"/>
  <c r="H401" i="85"/>
  <c r="H287" i="84"/>
  <c r="H573" i="84" s="1"/>
  <c r="H300" i="84"/>
  <c r="H304" i="84"/>
  <c r="H321" i="84"/>
  <c r="H325" i="84"/>
  <c r="H342" i="84"/>
  <c r="H346" i="84"/>
  <c r="H365" i="84"/>
  <c r="H369" i="84"/>
  <c r="H386" i="84"/>
  <c r="H390" i="84"/>
  <c r="H312" i="84"/>
  <c r="H316" i="84"/>
  <c r="H333" i="84"/>
  <c r="H337" i="84"/>
  <c r="H354" i="84"/>
  <c r="H358" i="84"/>
  <c r="H377" i="84"/>
  <c r="H381" i="84"/>
  <c r="H398" i="84"/>
  <c r="H402" i="84"/>
  <c r="H287" i="83"/>
  <c r="H563" i="83" s="1"/>
  <c r="H301" i="83"/>
  <c r="H305" i="83"/>
  <c r="H321" i="83"/>
  <c r="H325" i="83"/>
  <c r="H329" i="83"/>
  <c r="H342" i="83"/>
  <c r="H346" i="83"/>
  <c r="H350" i="83"/>
  <c r="H365" i="83"/>
  <c r="H369" i="83"/>
  <c r="H373" i="83"/>
  <c r="H386" i="83"/>
  <c r="H390" i="83"/>
  <c r="H394" i="83"/>
  <c r="H313" i="83"/>
  <c r="H317" i="83"/>
  <c r="H333" i="83"/>
  <c r="H337" i="83"/>
  <c r="H354" i="83"/>
  <c r="H358" i="83"/>
  <c r="H377" i="83"/>
  <c r="H381" i="83"/>
  <c r="H398" i="83"/>
  <c r="H402" i="83"/>
  <c r="H465" i="80"/>
  <c r="H595" i="80" s="1"/>
  <c r="B19" i="108" s="1"/>
  <c r="R18" i="76"/>
  <c r="S18" i="76"/>
  <c r="H302" i="87"/>
  <c r="H306" i="87"/>
  <c r="H310" i="87"/>
  <c r="H314" i="87"/>
  <c r="H322" i="87"/>
  <c r="H326" i="87"/>
  <c r="H330" i="87"/>
  <c r="H334" i="87"/>
  <c r="H338" i="87"/>
  <c r="H343" i="87"/>
  <c r="H347" i="87"/>
  <c r="H351" i="87"/>
  <c r="H355" i="87"/>
  <c r="H359" i="87"/>
  <c r="H366" i="87"/>
  <c r="H370" i="87"/>
  <c r="H374" i="87"/>
  <c r="H378" i="87"/>
  <c r="H382" i="87"/>
  <c r="H387" i="87"/>
  <c r="H391" i="87"/>
  <c r="H395" i="87"/>
  <c r="H399" i="87"/>
  <c r="H403" i="87"/>
  <c r="G318" i="87"/>
  <c r="H318" i="87" s="1"/>
  <c r="H297" i="87"/>
  <c r="H287" i="87" s="1"/>
  <c r="H301" i="87"/>
  <c r="H305" i="87"/>
  <c r="H309" i="87"/>
  <c r="H313" i="87"/>
  <c r="H317" i="87"/>
  <c r="H321" i="87"/>
  <c r="H325" i="87"/>
  <c r="H329" i="87"/>
  <c r="H333" i="87"/>
  <c r="H337" i="87"/>
  <c r="H342" i="87"/>
  <c r="H346" i="87"/>
  <c r="H350" i="87"/>
  <c r="H354" i="87"/>
  <c r="H358" i="87"/>
  <c r="H365" i="87"/>
  <c r="H369" i="87"/>
  <c r="H373" i="87"/>
  <c r="H377" i="87"/>
  <c r="H381" i="87"/>
  <c r="H386" i="87"/>
  <c r="H390" i="87"/>
  <c r="H394" i="87"/>
  <c r="H398" i="87"/>
  <c r="H402" i="87"/>
  <c r="H49" i="87"/>
  <c r="H53" i="87"/>
  <c r="H57" i="87"/>
  <c r="H61" i="87"/>
  <c r="H65" i="87"/>
  <c r="H74" i="87"/>
  <c r="H78" i="87"/>
  <c r="H82" i="87"/>
  <c r="H86" i="87"/>
  <c r="H90" i="87"/>
  <c r="H94" i="87"/>
  <c r="H98" i="87"/>
  <c r="H106" i="87"/>
  <c r="H113" i="87"/>
  <c r="H117" i="87"/>
  <c r="H121" i="87"/>
  <c r="H125" i="87"/>
  <c r="H129" i="87"/>
  <c r="H134" i="87"/>
  <c r="H138" i="87"/>
  <c r="H142" i="87"/>
  <c r="H146" i="87"/>
  <c r="H150" i="87"/>
  <c r="H48" i="87"/>
  <c r="H52" i="87"/>
  <c r="H56" i="87"/>
  <c r="H60" i="87"/>
  <c r="H64" i="87"/>
  <c r="H69" i="87"/>
  <c r="H73" i="87"/>
  <c r="H77" i="87"/>
  <c r="H81" i="87"/>
  <c r="H85" i="87"/>
  <c r="H88" i="87"/>
  <c r="H116" i="87"/>
  <c r="H120" i="87"/>
  <c r="H124" i="87"/>
  <c r="H128" i="87"/>
  <c r="H132" i="87"/>
  <c r="H137" i="87"/>
  <c r="H141" i="87"/>
  <c r="H145" i="87"/>
  <c r="H149" i="87"/>
  <c r="H153" i="87"/>
  <c r="H339" i="86"/>
  <c r="H344" i="86"/>
  <c r="H348" i="86"/>
  <c r="H352" i="86"/>
  <c r="H356" i="86"/>
  <c r="H360" i="86"/>
  <c r="H367" i="86"/>
  <c r="H371" i="86"/>
  <c r="H375" i="86"/>
  <c r="H379" i="86"/>
  <c r="H383" i="86"/>
  <c r="H388" i="86"/>
  <c r="H392" i="86"/>
  <c r="H396" i="86"/>
  <c r="H400" i="86"/>
  <c r="H404" i="86"/>
  <c r="H300" i="86"/>
  <c r="H304" i="86"/>
  <c r="H308" i="86"/>
  <c r="H312" i="86"/>
  <c r="H316" i="86"/>
  <c r="H320" i="86"/>
  <c r="H324" i="86"/>
  <c r="H328" i="86"/>
  <c r="H332" i="86"/>
  <c r="H336" i="86"/>
  <c r="H341" i="86"/>
  <c r="H345" i="86"/>
  <c r="H349" i="86"/>
  <c r="H353" i="86"/>
  <c r="H357" i="86"/>
  <c r="H364" i="86"/>
  <c r="H368" i="86"/>
  <c r="H372" i="86"/>
  <c r="H376" i="86"/>
  <c r="H380" i="86"/>
  <c r="H385" i="86"/>
  <c r="H389" i="86"/>
  <c r="H393" i="86"/>
  <c r="H397" i="86"/>
  <c r="H401" i="86"/>
  <c r="G318" i="86"/>
  <c r="H318" i="86" s="1"/>
  <c r="H297" i="86"/>
  <c r="H287" i="86" s="1"/>
  <c r="H302" i="86"/>
  <c r="H306" i="86"/>
  <c r="H310" i="86"/>
  <c r="H314" i="86"/>
  <c r="H322" i="86"/>
  <c r="H326" i="86"/>
  <c r="H330" i="86"/>
  <c r="H334" i="86"/>
  <c r="H338" i="86"/>
  <c r="H343" i="86"/>
  <c r="H347" i="86"/>
  <c r="H351" i="86"/>
  <c r="H355" i="86"/>
  <c r="H359" i="86"/>
  <c r="H366" i="86"/>
  <c r="H370" i="86"/>
  <c r="H374" i="86"/>
  <c r="H378" i="86"/>
  <c r="H382" i="86"/>
  <c r="H387" i="86"/>
  <c r="H391" i="86"/>
  <c r="H395" i="86"/>
  <c r="H399" i="86"/>
  <c r="H403" i="86"/>
  <c r="H48" i="86"/>
  <c r="H70" i="86"/>
  <c r="H93" i="87"/>
  <c r="H97" i="87"/>
  <c r="H105" i="87"/>
  <c r="H109" i="87"/>
  <c r="H51" i="87"/>
  <c r="H55" i="87"/>
  <c r="H59" i="87"/>
  <c r="H63" i="87"/>
  <c r="H67" i="87"/>
  <c r="H72" i="87"/>
  <c r="H76" i="87"/>
  <c r="H80" i="87"/>
  <c r="H84" i="87"/>
  <c r="H87" i="87"/>
  <c r="H92" i="87"/>
  <c r="H96" i="87"/>
  <c r="H104" i="87"/>
  <c r="H108" i="87"/>
  <c r="H115" i="87"/>
  <c r="H119" i="87"/>
  <c r="H123" i="87"/>
  <c r="H127" i="87"/>
  <c r="H131" i="87"/>
  <c r="H136" i="87"/>
  <c r="H140" i="87"/>
  <c r="H144" i="87"/>
  <c r="H148" i="87"/>
  <c r="H152" i="87"/>
  <c r="H91" i="87"/>
  <c r="H95" i="87"/>
  <c r="H99" i="87"/>
  <c r="H103" i="87"/>
  <c r="H107" i="87"/>
  <c r="H49" i="86"/>
  <c r="H53" i="86"/>
  <c r="H57" i="86"/>
  <c r="H61" i="86"/>
  <c r="H65" i="86"/>
  <c r="H116" i="86"/>
  <c r="H120" i="86"/>
  <c r="H124" i="86"/>
  <c r="H128" i="86"/>
  <c r="H132" i="86"/>
  <c r="H137" i="86"/>
  <c r="H141" i="86"/>
  <c r="H145" i="86"/>
  <c r="H149" i="86"/>
  <c r="H153" i="86"/>
  <c r="H69" i="86"/>
  <c r="H152" i="86"/>
  <c r="H93" i="86"/>
  <c r="H97" i="86"/>
  <c r="H101" i="86"/>
  <c r="H105" i="86"/>
  <c r="H109" i="86"/>
  <c r="H92" i="86"/>
  <c r="H96" i="86"/>
  <c r="H100" i="86"/>
  <c r="H104" i="86"/>
  <c r="H108" i="86"/>
  <c r="H51" i="86"/>
  <c r="H55" i="86"/>
  <c r="H59" i="86"/>
  <c r="H63" i="86"/>
  <c r="H67" i="86"/>
  <c r="H91" i="86"/>
  <c r="H95" i="86"/>
  <c r="H99" i="86"/>
  <c r="H103" i="86"/>
  <c r="H107" i="86"/>
  <c r="H114" i="86"/>
  <c r="H118" i="86"/>
  <c r="H122" i="86"/>
  <c r="H126" i="86"/>
  <c r="H130" i="86"/>
  <c r="H135" i="86"/>
  <c r="H139" i="86"/>
  <c r="H143" i="86"/>
  <c r="H147" i="86"/>
  <c r="H151" i="86"/>
  <c r="H90" i="86"/>
  <c r="H94" i="86"/>
  <c r="H98" i="86"/>
  <c r="H102" i="86"/>
  <c r="H106" i="86"/>
  <c r="H113" i="86"/>
  <c r="H134" i="86"/>
  <c r="H71" i="85"/>
  <c r="H80" i="85"/>
  <c r="H59" i="85"/>
  <c r="H114" i="85"/>
  <c r="H135" i="85"/>
  <c r="H70" i="85"/>
  <c r="H79" i="85"/>
  <c r="T32" i="76"/>
  <c r="H238" i="83"/>
  <c r="H318" i="80"/>
  <c r="H238" i="80"/>
  <c r="H237" i="80" s="1"/>
  <c r="G33" i="76"/>
  <c r="G28" i="76"/>
  <c r="G24" i="76"/>
  <c r="I24" i="76" s="1"/>
  <c r="T24" i="76" s="1"/>
  <c r="G23" i="76"/>
  <c r="I23" i="76" s="1"/>
  <c r="T23" i="76" s="1"/>
  <c r="H13" i="92"/>
  <c r="H539" i="92" s="1"/>
  <c r="H202" i="83"/>
  <c r="H226" i="83"/>
  <c r="H225" i="83" s="1"/>
  <c r="H249" i="83"/>
  <c r="H132" i="80"/>
  <c r="H128" i="80"/>
  <c r="H531" i="92"/>
  <c r="H89" i="91"/>
  <c r="H536" i="91" s="1"/>
  <c r="H133" i="91"/>
  <c r="H540" i="91" s="1"/>
  <c r="H112" i="91"/>
  <c r="H539" i="91" s="1"/>
  <c r="H36" i="87"/>
  <c r="H533" i="87" s="1"/>
  <c r="H50" i="87"/>
  <c r="H54" i="87"/>
  <c r="H58" i="87"/>
  <c r="H62" i="87"/>
  <c r="H66" i="87"/>
  <c r="H71" i="87"/>
  <c r="H75" i="87"/>
  <c r="H79" i="87"/>
  <c r="H83" i="87"/>
  <c r="H114" i="87"/>
  <c r="H118" i="87"/>
  <c r="H122" i="87"/>
  <c r="H126" i="87"/>
  <c r="H130" i="87"/>
  <c r="H135" i="87"/>
  <c r="H139" i="87"/>
  <c r="H143" i="87"/>
  <c r="H147" i="87"/>
  <c r="H151" i="87"/>
  <c r="H52" i="86"/>
  <c r="H56" i="86"/>
  <c r="H60" i="86"/>
  <c r="H64" i="86"/>
  <c r="H115" i="86"/>
  <c r="H119" i="86"/>
  <c r="H123" i="86"/>
  <c r="H127" i="86"/>
  <c r="H131" i="86"/>
  <c r="H136" i="86"/>
  <c r="H140" i="86"/>
  <c r="H144" i="86"/>
  <c r="H148" i="86"/>
  <c r="H77" i="86"/>
  <c r="H75" i="86"/>
  <c r="H73" i="86"/>
  <c r="H71" i="86"/>
  <c r="H88" i="86"/>
  <c r="H86" i="86"/>
  <c r="H84" i="86"/>
  <c r="H82" i="86"/>
  <c r="H80" i="86"/>
  <c r="H79" i="86"/>
  <c r="H36" i="86"/>
  <c r="H533" i="86" s="1"/>
  <c r="H50" i="86"/>
  <c r="H54" i="86"/>
  <c r="H58" i="86"/>
  <c r="H62" i="86"/>
  <c r="H66" i="86"/>
  <c r="H117" i="86"/>
  <c r="H121" i="86"/>
  <c r="H125" i="86"/>
  <c r="H129" i="86"/>
  <c r="H138" i="86"/>
  <c r="H142" i="86"/>
  <c r="H146" i="86"/>
  <c r="H150" i="86"/>
  <c r="H88" i="85"/>
  <c r="H86" i="85"/>
  <c r="H84" i="85"/>
  <c r="H82" i="85"/>
  <c r="H63" i="85"/>
  <c r="H67" i="85"/>
  <c r="H126" i="85"/>
  <c r="H130" i="85"/>
  <c r="H147" i="85"/>
  <c r="H151" i="85"/>
  <c r="H77" i="85"/>
  <c r="H75" i="85"/>
  <c r="H73" i="85"/>
  <c r="H51" i="85"/>
  <c r="H55" i="85"/>
  <c r="H118" i="85"/>
  <c r="H122" i="85"/>
  <c r="H139" i="85"/>
  <c r="H143" i="85"/>
  <c r="H213" i="83"/>
  <c r="H201" i="83" s="1"/>
  <c r="H154" i="83" s="1"/>
  <c r="H47" i="91"/>
  <c r="H534" i="91" s="1"/>
  <c r="H68" i="91"/>
  <c r="H535" i="91" s="1"/>
  <c r="H68" i="89"/>
  <c r="H535" i="89" s="1"/>
  <c r="H47" i="89"/>
  <c r="H534" i="89" s="1"/>
  <c r="H89" i="89"/>
  <c r="H536" i="89" s="1"/>
  <c r="H112" i="89"/>
  <c r="H539" i="89" s="1"/>
  <c r="H133" i="89"/>
  <c r="H540" i="89" s="1"/>
  <c r="H112" i="88"/>
  <c r="H539" i="88" s="1"/>
  <c r="H89" i="88"/>
  <c r="H536" i="88" s="1"/>
  <c r="H133" i="88"/>
  <c r="H540" i="88" s="1"/>
  <c r="H68" i="88"/>
  <c r="H535" i="88" s="1"/>
  <c r="H47" i="88"/>
  <c r="H534" i="88" s="1"/>
  <c r="H49" i="85"/>
  <c r="H53" i="85"/>
  <c r="H57" i="85"/>
  <c r="H61" i="85"/>
  <c r="H65" i="85"/>
  <c r="H116" i="85"/>
  <c r="H120" i="85"/>
  <c r="H124" i="85"/>
  <c r="H128" i="85"/>
  <c r="H132" i="85"/>
  <c r="H137" i="85"/>
  <c r="H141" i="85"/>
  <c r="H145" i="85"/>
  <c r="H149" i="85"/>
  <c r="H153" i="85"/>
  <c r="H58" i="85"/>
  <c r="H78" i="85"/>
  <c r="H76" i="85"/>
  <c r="H74" i="85"/>
  <c r="H72" i="85"/>
  <c r="H87" i="85"/>
  <c r="H85" i="85"/>
  <c r="H83" i="85"/>
  <c r="H81" i="85"/>
  <c r="H48" i="85"/>
  <c r="H69" i="85"/>
  <c r="H148" i="85"/>
  <c r="H152" i="85"/>
  <c r="H52" i="85"/>
  <c r="H56" i="85"/>
  <c r="H60" i="85"/>
  <c r="H64" i="85"/>
  <c r="H115" i="85"/>
  <c r="H119" i="85"/>
  <c r="H123" i="85"/>
  <c r="H127" i="85"/>
  <c r="H131" i="85"/>
  <c r="H136" i="85"/>
  <c r="H140" i="85"/>
  <c r="H144" i="85"/>
  <c r="H93" i="85"/>
  <c r="H97" i="85"/>
  <c r="H101" i="85"/>
  <c r="H105" i="85"/>
  <c r="H109" i="85"/>
  <c r="H92" i="85"/>
  <c r="H96" i="85"/>
  <c r="H100" i="85"/>
  <c r="H104" i="85"/>
  <c r="H108" i="85"/>
  <c r="H91" i="85"/>
  <c r="H95" i="85"/>
  <c r="H99" i="85"/>
  <c r="H103" i="85"/>
  <c r="H107" i="85"/>
  <c r="H36" i="85"/>
  <c r="H543" i="85" s="1"/>
  <c r="H50" i="85"/>
  <c r="H54" i="85"/>
  <c r="H62" i="85"/>
  <c r="H66" i="85"/>
  <c r="H90" i="85"/>
  <c r="H94" i="85"/>
  <c r="H98" i="85"/>
  <c r="H102" i="85"/>
  <c r="H106" i="85"/>
  <c r="H113" i="85"/>
  <c r="H117" i="85"/>
  <c r="H121" i="85"/>
  <c r="H125" i="85"/>
  <c r="H129" i="85"/>
  <c r="H134" i="85"/>
  <c r="H138" i="85"/>
  <c r="H142" i="85"/>
  <c r="H146" i="85"/>
  <c r="H150" i="85"/>
  <c r="H51" i="84"/>
  <c r="H55" i="84"/>
  <c r="H59" i="84"/>
  <c r="H63" i="84"/>
  <c r="H14" i="84"/>
  <c r="H541" i="84" s="1"/>
  <c r="H36" i="84"/>
  <c r="H543" i="84" s="1"/>
  <c r="H25" i="84"/>
  <c r="H542" i="84" s="1"/>
  <c r="F5" i="108" s="1"/>
  <c r="H67" i="84"/>
  <c r="H74" i="84"/>
  <c r="H114" i="84"/>
  <c r="H118" i="84"/>
  <c r="H122" i="84"/>
  <c r="H126" i="84"/>
  <c r="H130" i="84"/>
  <c r="H135" i="84"/>
  <c r="H139" i="84"/>
  <c r="H143" i="84"/>
  <c r="H147" i="84"/>
  <c r="H151" i="84"/>
  <c r="H14" i="83"/>
  <c r="H531" i="83" s="1"/>
  <c r="H25" i="83"/>
  <c r="H532" i="83" s="1"/>
  <c r="D5" i="108" s="1"/>
  <c r="H36" i="83"/>
  <c r="H533" i="83" s="1"/>
  <c r="H48" i="83"/>
  <c r="H115" i="83"/>
  <c r="H119" i="83"/>
  <c r="H123" i="83"/>
  <c r="H136" i="83"/>
  <c r="H140" i="83"/>
  <c r="H213" i="80"/>
  <c r="H202" i="80"/>
  <c r="H123" i="80"/>
  <c r="H226" i="80"/>
  <c r="H225" i="80" s="1"/>
  <c r="H224" i="80" s="1"/>
  <c r="H25" i="80"/>
  <c r="H542" i="80" s="1"/>
  <c r="H62" i="80"/>
  <c r="H109" i="84"/>
  <c r="H48" i="84"/>
  <c r="H69" i="84"/>
  <c r="H115" i="84"/>
  <c r="H123" i="84"/>
  <c r="H127" i="84"/>
  <c r="H131" i="84"/>
  <c r="H136" i="84"/>
  <c r="H144" i="84"/>
  <c r="H148" i="84"/>
  <c r="H152" i="84"/>
  <c r="H69" i="80"/>
  <c r="H144" i="80"/>
  <c r="H145" i="80"/>
  <c r="H149" i="80"/>
  <c r="H153" i="80"/>
  <c r="H49" i="84"/>
  <c r="H53" i="84"/>
  <c r="H57" i="84"/>
  <c r="H58" i="84"/>
  <c r="H62" i="84"/>
  <c r="H66" i="84"/>
  <c r="H61" i="84"/>
  <c r="H65" i="84"/>
  <c r="H60" i="84"/>
  <c r="H64" i="84"/>
  <c r="H125" i="84"/>
  <c r="H129" i="84"/>
  <c r="H146" i="84"/>
  <c r="H54" i="84"/>
  <c r="H119" i="84"/>
  <c r="H140" i="84"/>
  <c r="H56" i="84"/>
  <c r="H121" i="84"/>
  <c r="H142" i="84"/>
  <c r="H73" i="84"/>
  <c r="H117" i="84"/>
  <c r="H138" i="84"/>
  <c r="H72" i="84"/>
  <c r="H52" i="84"/>
  <c r="H71" i="84"/>
  <c r="H50" i="84"/>
  <c r="H70" i="84"/>
  <c r="H134" i="84"/>
  <c r="H91" i="84"/>
  <c r="H93" i="84"/>
  <c r="H95" i="84"/>
  <c r="H99" i="84"/>
  <c r="H90" i="84"/>
  <c r="H92" i="84"/>
  <c r="H94" i="84"/>
  <c r="H96" i="84"/>
  <c r="H97" i="84"/>
  <c r="H98" i="84"/>
  <c r="H100" i="84"/>
  <c r="H101" i="84"/>
  <c r="H102" i="84"/>
  <c r="H103" i="84"/>
  <c r="H104" i="84"/>
  <c r="H105" i="84"/>
  <c r="H106" i="84"/>
  <c r="H107" i="84"/>
  <c r="H108" i="84"/>
  <c r="H113" i="84"/>
  <c r="H150" i="84"/>
  <c r="H116" i="84"/>
  <c r="H120" i="84"/>
  <c r="H124" i="84"/>
  <c r="H128" i="84"/>
  <c r="H132" i="84"/>
  <c r="H137" i="84"/>
  <c r="H141" i="84"/>
  <c r="H145" i="84"/>
  <c r="H149" i="84"/>
  <c r="H153" i="84"/>
  <c r="H61" i="83"/>
  <c r="H58" i="83"/>
  <c r="H144" i="83"/>
  <c r="H65" i="83"/>
  <c r="H70" i="83"/>
  <c r="H74" i="83"/>
  <c r="H52" i="83"/>
  <c r="H56" i="83"/>
  <c r="H60" i="83"/>
  <c r="H114" i="83"/>
  <c r="H118" i="83"/>
  <c r="H122" i="83"/>
  <c r="H135" i="83"/>
  <c r="H139" i="83"/>
  <c r="H143" i="83"/>
  <c r="H113" i="83"/>
  <c r="H117" i="83"/>
  <c r="H121" i="83"/>
  <c r="H125" i="83"/>
  <c r="H129" i="83"/>
  <c r="H134" i="83"/>
  <c r="H138" i="83"/>
  <c r="H142" i="83"/>
  <c r="H146" i="83"/>
  <c r="H150" i="83"/>
  <c r="H50" i="83"/>
  <c r="H54" i="83"/>
  <c r="H63" i="83"/>
  <c r="H67" i="83"/>
  <c r="H72" i="83"/>
  <c r="H79" i="83"/>
  <c r="H84" i="83"/>
  <c r="H88" i="83"/>
  <c r="H124" i="83"/>
  <c r="H128" i="83"/>
  <c r="H132" i="83"/>
  <c r="H145" i="83"/>
  <c r="H149" i="83"/>
  <c r="H153" i="83"/>
  <c r="H127" i="83"/>
  <c r="H131" i="83"/>
  <c r="H148" i="83"/>
  <c r="H152" i="83"/>
  <c r="H126" i="83"/>
  <c r="H130" i="83"/>
  <c r="H147" i="83"/>
  <c r="H151" i="83"/>
  <c r="H51" i="83"/>
  <c r="H55" i="83"/>
  <c r="H59" i="83"/>
  <c r="H64" i="83"/>
  <c r="H69" i="83"/>
  <c r="H73" i="83"/>
  <c r="H49" i="83"/>
  <c r="H53" i="83"/>
  <c r="H57" i="83"/>
  <c r="H62" i="83"/>
  <c r="H66" i="83"/>
  <c r="H71" i="83"/>
  <c r="H75" i="83"/>
  <c r="H78" i="83"/>
  <c r="H87" i="83"/>
  <c r="H93" i="83"/>
  <c r="H97" i="83"/>
  <c r="H101" i="83"/>
  <c r="H105" i="83"/>
  <c r="H109" i="83"/>
  <c r="G318" i="83"/>
  <c r="H318" i="83" s="1"/>
  <c r="H92" i="83"/>
  <c r="H96" i="83"/>
  <c r="H100" i="83"/>
  <c r="H104" i="83"/>
  <c r="H108" i="83"/>
  <c r="H77" i="83"/>
  <c r="H86" i="83"/>
  <c r="H91" i="83"/>
  <c r="H95" i="83"/>
  <c r="H99" i="83"/>
  <c r="H103" i="83"/>
  <c r="H107" i="83"/>
  <c r="H76" i="83"/>
  <c r="H85" i="83"/>
  <c r="H90" i="83"/>
  <c r="H94" i="83"/>
  <c r="H98" i="83"/>
  <c r="H102" i="83"/>
  <c r="H106" i="83"/>
  <c r="H105" i="80"/>
  <c r="H61" i="80"/>
  <c r="H85" i="80"/>
  <c r="H101" i="80"/>
  <c r="H108" i="80"/>
  <c r="H104" i="80"/>
  <c r="H124" i="80"/>
  <c r="H148" i="80"/>
  <c r="H57" i="80"/>
  <c r="H67" i="80"/>
  <c r="H100" i="80"/>
  <c r="H98" i="80"/>
  <c r="H109" i="80"/>
  <c r="H97" i="80"/>
  <c r="H93" i="80"/>
  <c r="H130" i="80"/>
  <c r="H126" i="80"/>
  <c r="H152" i="80"/>
  <c r="H106" i="80"/>
  <c r="H96" i="80"/>
  <c r="H92" i="80"/>
  <c r="H107" i="80"/>
  <c r="H103" i="80"/>
  <c r="H94" i="80"/>
  <c r="H102" i="80"/>
  <c r="H90" i="80"/>
  <c r="H99" i="80"/>
  <c r="H95" i="80"/>
  <c r="H91" i="80"/>
  <c r="H131" i="80"/>
  <c r="H129" i="80"/>
  <c r="H127" i="80"/>
  <c r="H125" i="80"/>
  <c r="H146" i="80"/>
  <c r="H58" i="80"/>
  <c r="H66" i="80"/>
  <c r="H88" i="80"/>
  <c r="H151" i="80"/>
  <c r="H147" i="80"/>
  <c r="H65" i="80"/>
  <c r="H63" i="80"/>
  <c r="H59" i="80"/>
  <c r="H78" i="80"/>
  <c r="H80" i="80"/>
  <c r="H150" i="80"/>
  <c r="H84" i="80"/>
  <c r="H79" i="80"/>
  <c r="H86" i="80"/>
  <c r="H81" i="80"/>
  <c r="H64" i="80"/>
  <c r="H60" i="80"/>
  <c r="H87" i="80"/>
  <c r="H464" i="80"/>
  <c r="H530" i="89" l="1"/>
  <c r="J13" i="76" s="1"/>
  <c r="H264" i="91"/>
  <c r="I33" i="76"/>
  <c r="T33" i="76" s="1"/>
  <c r="I31" i="76"/>
  <c r="I28" i="76"/>
  <c r="T28" i="76" s="1"/>
  <c r="H89" i="86"/>
  <c r="H536" i="86" s="1"/>
  <c r="H476" i="80"/>
  <c r="H110" i="92"/>
  <c r="H12" i="92" s="1"/>
  <c r="H282" i="92" s="1"/>
  <c r="H237" i="83"/>
  <c r="D6" i="108"/>
  <c r="H530" i="91"/>
  <c r="J15" i="76" s="1"/>
  <c r="R8" i="108"/>
  <c r="R11" i="108"/>
  <c r="R9" i="108"/>
  <c r="R12" i="108"/>
  <c r="R7" i="108"/>
  <c r="P12" i="108"/>
  <c r="P7" i="108"/>
  <c r="P9" i="108"/>
  <c r="P11" i="108"/>
  <c r="P8" i="108"/>
  <c r="H530" i="88"/>
  <c r="J12" i="76" s="1"/>
  <c r="N12" i="108"/>
  <c r="N11" i="108"/>
  <c r="N8" i="108"/>
  <c r="N9" i="108"/>
  <c r="N7" i="108"/>
  <c r="H89" i="87"/>
  <c r="H536" i="87" s="1"/>
  <c r="H6" i="108"/>
  <c r="F6" i="108"/>
  <c r="F4" i="108"/>
  <c r="D4" i="108"/>
  <c r="H319" i="83"/>
  <c r="H565" i="83" s="1"/>
  <c r="H363" i="83"/>
  <c r="H569" i="83" s="1"/>
  <c r="H384" i="84"/>
  <c r="H580" i="84" s="1"/>
  <c r="H298" i="84"/>
  <c r="H340" i="84"/>
  <c r="H576" i="84" s="1"/>
  <c r="H384" i="83"/>
  <c r="H570" i="83" s="1"/>
  <c r="W3" i="108"/>
  <c r="AY3" i="108"/>
  <c r="AW3" i="108"/>
  <c r="AU3" i="108"/>
  <c r="AS3" i="108"/>
  <c r="AE3" i="108"/>
  <c r="AC3" i="108"/>
  <c r="AA3" i="108"/>
  <c r="Y3" i="108"/>
  <c r="T7" i="108"/>
  <c r="H538" i="92"/>
  <c r="H530" i="92" s="1"/>
  <c r="H529" i="92" s="1"/>
  <c r="H594" i="80"/>
  <c r="H596" i="80"/>
  <c r="H383" i="92"/>
  <c r="H285" i="92" s="1"/>
  <c r="H522" i="92" s="1"/>
  <c r="H523" i="92" s="1"/>
  <c r="G16" i="76" s="1"/>
  <c r="I16" i="76" s="1"/>
  <c r="H569" i="92"/>
  <c r="H568" i="92" s="1"/>
  <c r="H361" i="91"/>
  <c r="H263" i="91" s="1"/>
  <c r="H499" i="91" s="1"/>
  <c r="H560" i="91"/>
  <c r="N15" i="76" s="1"/>
  <c r="H264" i="89"/>
  <c r="H568" i="89"/>
  <c r="N13" i="76" s="1"/>
  <c r="H264" i="88"/>
  <c r="H567" i="88"/>
  <c r="N12" i="76" s="1"/>
  <c r="H340" i="87"/>
  <c r="H573" i="87" s="1"/>
  <c r="H384" i="87"/>
  <c r="H577" i="87" s="1"/>
  <c r="H384" i="85"/>
  <c r="H580" i="85" s="1"/>
  <c r="H340" i="85"/>
  <c r="H576" i="85" s="1"/>
  <c r="H363" i="85"/>
  <c r="H579" i="85" s="1"/>
  <c r="H319" i="85"/>
  <c r="H575" i="85" s="1"/>
  <c r="H298" i="85"/>
  <c r="H363" i="84"/>
  <c r="H579" i="84" s="1"/>
  <c r="H319" i="84"/>
  <c r="H575" i="84" s="1"/>
  <c r="H574" i="84"/>
  <c r="H340" i="83"/>
  <c r="H566" i="83" s="1"/>
  <c r="H298" i="83"/>
  <c r="H463" i="80"/>
  <c r="J16" i="76"/>
  <c r="H363" i="87"/>
  <c r="H576" i="87" s="1"/>
  <c r="H319" i="87"/>
  <c r="H572" i="87" s="1"/>
  <c r="H298" i="87"/>
  <c r="H571" i="87" s="1"/>
  <c r="H570" i="87"/>
  <c r="L6" i="108" s="1"/>
  <c r="H319" i="86"/>
  <c r="H565" i="86" s="1"/>
  <c r="H363" i="86"/>
  <c r="H569" i="86" s="1"/>
  <c r="H298" i="86"/>
  <c r="H564" i="86" s="1"/>
  <c r="H563" i="86"/>
  <c r="J6" i="108" s="1"/>
  <c r="H384" i="86"/>
  <c r="H570" i="86" s="1"/>
  <c r="H340" i="86"/>
  <c r="H566" i="86" s="1"/>
  <c r="H133" i="86"/>
  <c r="H540" i="86" s="1"/>
  <c r="H68" i="86"/>
  <c r="H535" i="86" s="1"/>
  <c r="H224" i="83"/>
  <c r="S33" i="76"/>
  <c r="R33" i="76"/>
  <c r="R28" i="76"/>
  <c r="S28" i="76"/>
  <c r="R24" i="76"/>
  <c r="S24" i="76"/>
  <c r="S23" i="76"/>
  <c r="R23" i="76"/>
  <c r="H13" i="91"/>
  <c r="H538" i="91" s="1"/>
  <c r="H537" i="91" s="1"/>
  <c r="K15" i="76" s="1"/>
  <c r="H13" i="89"/>
  <c r="H538" i="89" s="1"/>
  <c r="H537" i="89" s="1"/>
  <c r="H68" i="87"/>
  <c r="H535" i="87" s="1"/>
  <c r="H47" i="87"/>
  <c r="H534" i="87" s="1"/>
  <c r="H133" i="87"/>
  <c r="H540" i="87" s="1"/>
  <c r="H112" i="87"/>
  <c r="H539" i="87" s="1"/>
  <c r="H112" i="86"/>
  <c r="H539" i="86" s="1"/>
  <c r="H47" i="86"/>
  <c r="H534" i="86" s="1"/>
  <c r="H201" i="80"/>
  <c r="H154" i="80" s="1"/>
  <c r="H13" i="88"/>
  <c r="H538" i="88" s="1"/>
  <c r="H537" i="88" s="1"/>
  <c r="H68" i="85"/>
  <c r="H545" i="85" s="1"/>
  <c r="H133" i="85"/>
  <c r="H550" i="85" s="1"/>
  <c r="H112" i="85"/>
  <c r="H549" i="85" s="1"/>
  <c r="H89" i="85"/>
  <c r="H546" i="85" s="1"/>
  <c r="H47" i="85"/>
  <c r="H544" i="85" s="1"/>
  <c r="H47" i="84"/>
  <c r="H544" i="84" s="1"/>
  <c r="H112" i="84"/>
  <c r="H549" i="84" s="1"/>
  <c r="H133" i="84"/>
  <c r="H550" i="84" s="1"/>
  <c r="H89" i="84"/>
  <c r="H546" i="84" s="1"/>
  <c r="H68" i="84"/>
  <c r="H545" i="84" s="1"/>
  <c r="H133" i="83"/>
  <c r="H540" i="83" s="1"/>
  <c r="H89" i="83"/>
  <c r="H536" i="83" s="1"/>
  <c r="H112" i="83"/>
  <c r="H539" i="83" s="1"/>
  <c r="H68" i="83"/>
  <c r="H535" i="83" s="1"/>
  <c r="H47" i="83"/>
  <c r="H534" i="83" s="1"/>
  <c r="H89" i="80"/>
  <c r="H546" i="80" s="1"/>
  <c r="H529" i="89" l="1"/>
  <c r="T31" i="76"/>
  <c r="S31" i="76"/>
  <c r="R31" i="76"/>
  <c r="J9" i="108"/>
  <c r="L9" i="108"/>
  <c r="H529" i="88"/>
  <c r="H529" i="91"/>
  <c r="H530" i="86"/>
  <c r="J10" i="76" s="1"/>
  <c r="H530" i="87"/>
  <c r="J11" i="76" s="1"/>
  <c r="H13" i="87"/>
  <c r="L7" i="108"/>
  <c r="L11" i="108"/>
  <c r="L8" i="108"/>
  <c r="L12" i="108"/>
  <c r="J12" i="108"/>
  <c r="J7" i="108"/>
  <c r="J8" i="108"/>
  <c r="J11" i="108"/>
  <c r="H540" i="85"/>
  <c r="J9" i="76" s="1"/>
  <c r="H8" i="108"/>
  <c r="H9" i="108"/>
  <c r="H11" i="108"/>
  <c r="H12" i="108"/>
  <c r="H530" i="83"/>
  <c r="J7" i="76" s="1"/>
  <c r="H540" i="84"/>
  <c r="F7" i="108"/>
  <c r="F11" i="108"/>
  <c r="F9" i="108"/>
  <c r="F12" i="108"/>
  <c r="F8" i="108"/>
  <c r="D12" i="108"/>
  <c r="D11" i="108"/>
  <c r="D9" i="108"/>
  <c r="D8" i="108"/>
  <c r="H264" i="84"/>
  <c r="K16" i="76"/>
  <c r="H593" i="80"/>
  <c r="Q6" i="76" s="1"/>
  <c r="T10" i="108"/>
  <c r="O16" i="76"/>
  <c r="H560" i="92"/>
  <c r="H559" i="92" s="1"/>
  <c r="I559" i="92" s="1"/>
  <c r="H361" i="89"/>
  <c r="H263" i="89" s="1"/>
  <c r="H499" i="89" s="1"/>
  <c r="H576" i="89"/>
  <c r="H361" i="88"/>
  <c r="H263" i="88" s="1"/>
  <c r="H499" i="88" s="1"/>
  <c r="H575" i="88"/>
  <c r="H264" i="87"/>
  <c r="H574" i="85"/>
  <c r="H264" i="85"/>
  <c r="H361" i="85" s="1"/>
  <c r="H263" i="85" s="1"/>
  <c r="H499" i="85" s="1"/>
  <c r="H570" i="84"/>
  <c r="N8" i="76" s="1"/>
  <c r="H564" i="83"/>
  <c r="H264" i="83"/>
  <c r="T21" i="76"/>
  <c r="R16" i="76"/>
  <c r="S16" i="76"/>
  <c r="H568" i="91"/>
  <c r="H567" i="87"/>
  <c r="N11" i="76" s="1"/>
  <c r="H264" i="86"/>
  <c r="H361" i="86" s="1"/>
  <c r="H263" i="86" s="1"/>
  <c r="H499" i="86" s="1"/>
  <c r="H560" i="86"/>
  <c r="N10" i="76" s="1"/>
  <c r="H13" i="86"/>
  <c r="H538" i="86" s="1"/>
  <c r="H537" i="86" s="1"/>
  <c r="I529" i="92"/>
  <c r="H110" i="91"/>
  <c r="H12" i="91" s="1"/>
  <c r="H260" i="91" s="1"/>
  <c r="H500" i="91" s="1"/>
  <c r="G15" i="76" s="1"/>
  <c r="I15" i="76" s="1"/>
  <c r="S15" i="76" s="1"/>
  <c r="H110" i="89"/>
  <c r="H12" i="89" s="1"/>
  <c r="H260" i="89" s="1"/>
  <c r="H500" i="89" s="1"/>
  <c r="G13" i="76" s="1"/>
  <c r="I13" i="76" s="1"/>
  <c r="R13" i="76" s="1"/>
  <c r="K13" i="76"/>
  <c r="H110" i="88"/>
  <c r="H12" i="88" s="1"/>
  <c r="H260" i="88" s="1"/>
  <c r="H538" i="87"/>
  <c r="H537" i="87" s="1"/>
  <c r="H13" i="84"/>
  <c r="H548" i="84" s="1"/>
  <c r="H547" i="84" s="1"/>
  <c r="H13" i="85"/>
  <c r="H548" i="85" s="1"/>
  <c r="H547" i="85" s="1"/>
  <c r="H13" i="83"/>
  <c r="H578" i="85"/>
  <c r="H529" i="87" l="1"/>
  <c r="H529" i="86"/>
  <c r="H528" i="86" s="1"/>
  <c r="H539" i="85"/>
  <c r="H500" i="88"/>
  <c r="G12" i="76" s="1"/>
  <c r="I12" i="76" s="1"/>
  <c r="H539" i="84"/>
  <c r="H361" i="87"/>
  <c r="H263" i="87" s="1"/>
  <c r="H499" i="87" s="1"/>
  <c r="H575" i="87"/>
  <c r="L10" i="108" s="1"/>
  <c r="H361" i="84"/>
  <c r="H263" i="84" s="1"/>
  <c r="H499" i="84" s="1"/>
  <c r="H578" i="84"/>
  <c r="T3" i="108"/>
  <c r="U10" i="108" s="1"/>
  <c r="H567" i="91"/>
  <c r="O15" i="76" s="1"/>
  <c r="R10" i="108"/>
  <c r="H575" i="89"/>
  <c r="H567" i="89" s="1"/>
  <c r="H566" i="89" s="1"/>
  <c r="I566" i="89" s="1"/>
  <c r="P10" i="108"/>
  <c r="H574" i="88"/>
  <c r="H566" i="88" s="1"/>
  <c r="H565" i="88" s="1"/>
  <c r="I565" i="88" s="1"/>
  <c r="N10" i="108"/>
  <c r="H577" i="85"/>
  <c r="O9" i="76" s="1"/>
  <c r="H10" i="108"/>
  <c r="H570" i="85"/>
  <c r="N9" i="76" s="1"/>
  <c r="H7" i="108"/>
  <c r="H560" i="83"/>
  <c r="N7" i="76" s="1"/>
  <c r="D7" i="108"/>
  <c r="H590" i="92"/>
  <c r="I590" i="92" s="1"/>
  <c r="H361" i="83"/>
  <c r="H263" i="83" s="1"/>
  <c r="H499" i="83" s="1"/>
  <c r="H568" i="83"/>
  <c r="T16" i="76"/>
  <c r="H110" i="86"/>
  <c r="H12" i="86" s="1"/>
  <c r="H260" i="86" s="1"/>
  <c r="H500" i="86" s="1"/>
  <c r="G10" i="76" s="1"/>
  <c r="I10" i="76" s="1"/>
  <c r="S10" i="76" s="1"/>
  <c r="H568" i="86"/>
  <c r="H528" i="91"/>
  <c r="H528" i="89"/>
  <c r="H528" i="88"/>
  <c r="K12" i="76"/>
  <c r="J8" i="76"/>
  <c r="H110" i="87"/>
  <c r="H12" i="87" s="1"/>
  <c r="H260" i="87" s="1"/>
  <c r="H110" i="85"/>
  <c r="H12" i="85" s="1"/>
  <c r="H260" i="85" s="1"/>
  <c r="H500" i="85" s="1"/>
  <c r="H110" i="84"/>
  <c r="H12" i="84" s="1"/>
  <c r="H260" i="84" s="1"/>
  <c r="R15" i="76"/>
  <c r="S13" i="76"/>
  <c r="H538" i="83"/>
  <c r="H537" i="83" s="1"/>
  <c r="H529" i="83" s="1"/>
  <c r="H453" i="80"/>
  <c r="H462" i="80"/>
  <c r="H461" i="80"/>
  <c r="H460" i="80"/>
  <c r="H459" i="80"/>
  <c r="H458" i="80"/>
  <c r="H457" i="80"/>
  <c r="H456" i="80"/>
  <c r="H455" i="80"/>
  <c r="H454" i="80"/>
  <c r="H408" i="80"/>
  <c r="H407" i="80" l="1"/>
  <c r="R12" i="76"/>
  <c r="S12" i="76"/>
  <c r="H500" i="87"/>
  <c r="G11" i="76" s="1"/>
  <c r="I11" i="76" s="1"/>
  <c r="H500" i="84"/>
  <c r="G8" i="76" s="1"/>
  <c r="I8" i="76" s="1"/>
  <c r="H574" i="87"/>
  <c r="O11" i="76" s="1"/>
  <c r="O12" i="76"/>
  <c r="F10" i="108"/>
  <c r="H577" i="84"/>
  <c r="L3" i="108"/>
  <c r="R3" i="108"/>
  <c r="S10" i="108" s="1"/>
  <c r="U22" i="108"/>
  <c r="U17" i="108"/>
  <c r="U19" i="108"/>
  <c r="U16" i="108"/>
  <c r="U18" i="108"/>
  <c r="U4" i="108"/>
  <c r="U21" i="108"/>
  <c r="U5" i="108"/>
  <c r="U20" i="108"/>
  <c r="U14" i="108"/>
  <c r="U15" i="108"/>
  <c r="U13" i="108"/>
  <c r="U9" i="108"/>
  <c r="U6" i="108"/>
  <c r="U11" i="108"/>
  <c r="U8" i="108"/>
  <c r="U12" i="108"/>
  <c r="U7" i="108"/>
  <c r="P3" i="108"/>
  <c r="N3" i="108"/>
  <c r="O13" i="76"/>
  <c r="H559" i="91"/>
  <c r="H558" i="91" s="1"/>
  <c r="I558" i="91" s="1"/>
  <c r="H3" i="108"/>
  <c r="H567" i="86"/>
  <c r="O10" i="76" s="1"/>
  <c r="J10" i="108"/>
  <c r="H569" i="85"/>
  <c r="H568" i="85" s="1"/>
  <c r="I568" i="85" s="1"/>
  <c r="H567" i="83"/>
  <c r="O7" i="76" s="1"/>
  <c r="D10" i="108"/>
  <c r="H596" i="88"/>
  <c r="I596" i="88" s="1"/>
  <c r="H452" i="80"/>
  <c r="K10" i="76"/>
  <c r="R10" i="76"/>
  <c r="I528" i="91"/>
  <c r="I528" i="89"/>
  <c r="H597" i="89"/>
  <c r="T18" i="76" s="1"/>
  <c r="I528" i="88"/>
  <c r="I528" i="86"/>
  <c r="H528" i="87"/>
  <c r="K11" i="76"/>
  <c r="H538" i="85"/>
  <c r="K9" i="76"/>
  <c r="K8" i="76"/>
  <c r="H538" i="84"/>
  <c r="G9" i="76"/>
  <c r="I9" i="76" s="1"/>
  <c r="S9" i="76" s="1"/>
  <c r="H110" i="83"/>
  <c r="H12" i="83" s="1"/>
  <c r="H260" i="83" s="1"/>
  <c r="H440" i="80"/>
  <c r="H439" i="80"/>
  <c r="H438" i="80"/>
  <c r="H437" i="80"/>
  <c r="H436" i="80"/>
  <c r="H435" i="80"/>
  <c r="H434" i="80"/>
  <c r="H433" i="80"/>
  <c r="H431" i="80"/>
  <c r="H432" i="80"/>
  <c r="C396" i="80"/>
  <c r="C397" i="80"/>
  <c r="C398" i="80"/>
  <c r="C399" i="80"/>
  <c r="C400" i="80"/>
  <c r="C401" i="80"/>
  <c r="C402" i="80"/>
  <c r="C403" i="80"/>
  <c r="C404" i="80"/>
  <c r="C395" i="80"/>
  <c r="C386" i="80"/>
  <c r="C387" i="80"/>
  <c r="C388" i="80"/>
  <c r="C389" i="80"/>
  <c r="C390" i="80"/>
  <c r="C391" i="80"/>
  <c r="C392" i="80"/>
  <c r="C393" i="80"/>
  <c r="C394" i="80"/>
  <c r="F396" i="80"/>
  <c r="G396" i="80"/>
  <c r="F397" i="80"/>
  <c r="G397" i="80"/>
  <c r="F398" i="80"/>
  <c r="G398" i="80"/>
  <c r="F399" i="80"/>
  <c r="G399" i="80"/>
  <c r="F400" i="80"/>
  <c r="G400" i="80"/>
  <c r="F401" i="80"/>
  <c r="G401" i="80"/>
  <c r="F402" i="80"/>
  <c r="G402" i="80"/>
  <c r="F403" i="80"/>
  <c r="G403" i="80"/>
  <c r="F404" i="80"/>
  <c r="G404" i="80"/>
  <c r="G395" i="80"/>
  <c r="F395" i="80"/>
  <c r="F392" i="80"/>
  <c r="G392" i="80"/>
  <c r="F393" i="80"/>
  <c r="G393" i="80"/>
  <c r="F394" i="80"/>
  <c r="G394" i="80"/>
  <c r="F386" i="80"/>
  <c r="G386" i="80"/>
  <c r="F387" i="80"/>
  <c r="G387" i="80"/>
  <c r="F388" i="80"/>
  <c r="G388" i="80"/>
  <c r="F389" i="80"/>
  <c r="G389" i="80"/>
  <c r="F390" i="80"/>
  <c r="G390" i="80"/>
  <c r="F391" i="80"/>
  <c r="G391" i="80"/>
  <c r="G385" i="80"/>
  <c r="F385" i="80"/>
  <c r="C385" i="80"/>
  <c r="F375" i="80"/>
  <c r="G375" i="80"/>
  <c r="F376" i="80"/>
  <c r="G376" i="80"/>
  <c r="F377" i="80"/>
  <c r="G377" i="80"/>
  <c r="F378" i="80"/>
  <c r="G378" i="80"/>
  <c r="F379" i="80"/>
  <c r="G379" i="80"/>
  <c r="F380" i="80"/>
  <c r="G380" i="80"/>
  <c r="F381" i="80"/>
  <c r="G381" i="80"/>
  <c r="F382" i="80"/>
  <c r="G382" i="80"/>
  <c r="F383" i="80"/>
  <c r="G383" i="80"/>
  <c r="G374" i="80"/>
  <c r="F374" i="80"/>
  <c r="F373" i="80"/>
  <c r="G373" i="80"/>
  <c r="F365" i="80"/>
  <c r="G365" i="80"/>
  <c r="F366" i="80"/>
  <c r="G366" i="80"/>
  <c r="F367" i="80"/>
  <c r="G367" i="80"/>
  <c r="F368" i="80"/>
  <c r="G368" i="80"/>
  <c r="F369" i="80"/>
  <c r="G369" i="80"/>
  <c r="F370" i="80"/>
  <c r="G370" i="80"/>
  <c r="F371" i="80"/>
  <c r="G371" i="80"/>
  <c r="F372" i="80"/>
  <c r="G372" i="80"/>
  <c r="C375" i="80"/>
  <c r="C376" i="80"/>
  <c r="C377" i="80"/>
  <c r="C378" i="80"/>
  <c r="C379" i="80"/>
  <c r="C380" i="80"/>
  <c r="C381" i="80"/>
  <c r="C382" i="80"/>
  <c r="C383" i="80"/>
  <c r="C374" i="80"/>
  <c r="C365" i="80"/>
  <c r="C366" i="80"/>
  <c r="C367" i="80"/>
  <c r="C368" i="80"/>
  <c r="C369" i="80"/>
  <c r="C370" i="80"/>
  <c r="C371" i="80"/>
  <c r="C372" i="80"/>
  <c r="C373" i="80"/>
  <c r="G364" i="80"/>
  <c r="F364" i="80"/>
  <c r="C364" i="80"/>
  <c r="F352" i="80"/>
  <c r="G352" i="80"/>
  <c r="F353" i="80"/>
  <c r="G353" i="80"/>
  <c r="F354" i="80"/>
  <c r="G354" i="80"/>
  <c r="F355" i="80"/>
  <c r="G355" i="80"/>
  <c r="F356" i="80"/>
  <c r="G356" i="80"/>
  <c r="F357" i="80"/>
  <c r="G357" i="80"/>
  <c r="F358" i="80"/>
  <c r="G358" i="80"/>
  <c r="F359" i="80"/>
  <c r="G359" i="80"/>
  <c r="F360" i="80"/>
  <c r="G360" i="80"/>
  <c r="F351" i="80"/>
  <c r="G351" i="80"/>
  <c r="F342" i="80"/>
  <c r="G342" i="80"/>
  <c r="F343" i="80"/>
  <c r="G343" i="80"/>
  <c r="F344" i="80"/>
  <c r="G344" i="80"/>
  <c r="F345" i="80"/>
  <c r="G345" i="80"/>
  <c r="F346" i="80"/>
  <c r="G346" i="80"/>
  <c r="F347" i="80"/>
  <c r="G347" i="80"/>
  <c r="F348" i="80"/>
  <c r="G348" i="80"/>
  <c r="F349" i="80"/>
  <c r="G349" i="80"/>
  <c r="F350" i="80"/>
  <c r="G350" i="80"/>
  <c r="G341" i="80"/>
  <c r="F341" i="80"/>
  <c r="C352" i="80"/>
  <c r="C353" i="80"/>
  <c r="C354" i="80"/>
  <c r="C355" i="80"/>
  <c r="C356" i="80"/>
  <c r="C357" i="80"/>
  <c r="C358" i="80"/>
  <c r="C359" i="80"/>
  <c r="C360" i="80"/>
  <c r="C351" i="80"/>
  <c r="C342" i="80"/>
  <c r="C343" i="80"/>
  <c r="C344" i="80"/>
  <c r="C345" i="80"/>
  <c r="C346" i="80"/>
  <c r="C347" i="80"/>
  <c r="C348" i="80"/>
  <c r="C349" i="80"/>
  <c r="C350" i="80"/>
  <c r="C341" i="80"/>
  <c r="G330" i="80"/>
  <c r="C331" i="80"/>
  <c r="C332" i="80"/>
  <c r="C333" i="80"/>
  <c r="C334" i="80"/>
  <c r="C335" i="80"/>
  <c r="C336" i="80"/>
  <c r="C337" i="80"/>
  <c r="C338" i="80"/>
  <c r="C339" i="80"/>
  <c r="C330" i="80"/>
  <c r="C321" i="80"/>
  <c r="C322" i="80"/>
  <c r="C323" i="80"/>
  <c r="C324" i="80"/>
  <c r="C325" i="80"/>
  <c r="C326" i="80"/>
  <c r="C327" i="80"/>
  <c r="C328" i="80"/>
  <c r="C329" i="80"/>
  <c r="C320" i="80"/>
  <c r="G339" i="80"/>
  <c r="F339" i="80"/>
  <c r="G338" i="80"/>
  <c r="F338" i="80"/>
  <c r="G337" i="80"/>
  <c r="F337" i="80"/>
  <c r="G336" i="80"/>
  <c r="F336" i="80"/>
  <c r="G335" i="80"/>
  <c r="F335" i="80"/>
  <c r="G334" i="80"/>
  <c r="F334" i="80"/>
  <c r="G333" i="80"/>
  <c r="F333" i="80"/>
  <c r="G332" i="80"/>
  <c r="F332" i="80"/>
  <c r="G331" i="80"/>
  <c r="F331" i="80"/>
  <c r="F330" i="80"/>
  <c r="G329" i="80"/>
  <c r="F329" i="80"/>
  <c r="G328" i="80"/>
  <c r="F328" i="80"/>
  <c r="G327" i="80"/>
  <c r="F327" i="80"/>
  <c r="G326" i="80"/>
  <c r="F326" i="80"/>
  <c r="G325" i="80"/>
  <c r="F325" i="80"/>
  <c r="G324" i="80"/>
  <c r="F324" i="80"/>
  <c r="G323" i="80"/>
  <c r="F323" i="80"/>
  <c r="G322" i="80"/>
  <c r="F322" i="80"/>
  <c r="G321" i="80"/>
  <c r="F321" i="80"/>
  <c r="G320" i="80"/>
  <c r="F320" i="80"/>
  <c r="H266" i="80"/>
  <c r="H314" i="80"/>
  <c r="G310" i="80"/>
  <c r="F310" i="80"/>
  <c r="G309" i="80"/>
  <c r="F309" i="80"/>
  <c r="G308" i="80"/>
  <c r="F308" i="80"/>
  <c r="G307" i="80"/>
  <c r="F307" i="80"/>
  <c r="G306" i="80"/>
  <c r="F306" i="80"/>
  <c r="G305" i="80"/>
  <c r="F305" i="80"/>
  <c r="G304" i="80"/>
  <c r="F304" i="80"/>
  <c r="G303" i="80"/>
  <c r="F303" i="80"/>
  <c r="G302" i="80"/>
  <c r="F302" i="80"/>
  <c r="G301" i="80"/>
  <c r="F301" i="80"/>
  <c r="G300" i="80"/>
  <c r="F300" i="80"/>
  <c r="G299" i="80"/>
  <c r="F299" i="80"/>
  <c r="C310" i="80"/>
  <c r="C311" i="80"/>
  <c r="C312" i="80"/>
  <c r="C313" i="80"/>
  <c r="C314" i="80"/>
  <c r="C315" i="80"/>
  <c r="C316" i="80"/>
  <c r="C317" i="80"/>
  <c r="C318" i="80"/>
  <c r="C309" i="80"/>
  <c r="C300" i="80"/>
  <c r="C301" i="80"/>
  <c r="C302" i="80"/>
  <c r="C303" i="80"/>
  <c r="C304" i="80"/>
  <c r="C305" i="80"/>
  <c r="C306" i="80"/>
  <c r="C307" i="80"/>
  <c r="C308" i="80"/>
  <c r="C299" i="80"/>
  <c r="G297" i="80"/>
  <c r="G296" i="80"/>
  <c r="G295" i="80"/>
  <c r="G294" i="80"/>
  <c r="G293" i="80"/>
  <c r="G292" i="80"/>
  <c r="G291" i="80"/>
  <c r="G290" i="80"/>
  <c r="G289" i="80"/>
  <c r="H286" i="80"/>
  <c r="H285" i="80"/>
  <c r="H284" i="80"/>
  <c r="H283" i="80"/>
  <c r="H282" i="80"/>
  <c r="H281" i="80"/>
  <c r="H280" i="80"/>
  <c r="H279" i="80"/>
  <c r="H278" i="80"/>
  <c r="H277" i="80"/>
  <c r="H275" i="80"/>
  <c r="H274" i="80"/>
  <c r="H273" i="80"/>
  <c r="H272" i="80"/>
  <c r="H271" i="80"/>
  <c r="H270" i="80"/>
  <c r="H269" i="80"/>
  <c r="H268" i="80"/>
  <c r="H267" i="80"/>
  <c r="G143" i="80"/>
  <c r="F143" i="80"/>
  <c r="G142" i="80"/>
  <c r="F142" i="80"/>
  <c r="G141" i="80"/>
  <c r="F141" i="80"/>
  <c r="G140" i="80"/>
  <c r="F140" i="80"/>
  <c r="G139" i="80"/>
  <c r="F139" i="80"/>
  <c r="G138" i="80"/>
  <c r="F138" i="80"/>
  <c r="G137" i="80"/>
  <c r="F137" i="80"/>
  <c r="G136" i="80"/>
  <c r="F136" i="80"/>
  <c r="G135" i="80"/>
  <c r="F135" i="80"/>
  <c r="C143" i="80"/>
  <c r="C142" i="80"/>
  <c r="C141" i="80"/>
  <c r="C140" i="80"/>
  <c r="C139" i="80"/>
  <c r="C138" i="80"/>
  <c r="C137" i="80"/>
  <c r="C136" i="80"/>
  <c r="C135" i="80"/>
  <c r="G122" i="80"/>
  <c r="F122" i="80"/>
  <c r="G121" i="80"/>
  <c r="F121" i="80"/>
  <c r="G120" i="80"/>
  <c r="F120" i="80"/>
  <c r="G119" i="80"/>
  <c r="F119" i="80"/>
  <c r="G118" i="80"/>
  <c r="F118" i="80"/>
  <c r="G117" i="80"/>
  <c r="F117" i="80"/>
  <c r="G116" i="80"/>
  <c r="F116" i="80"/>
  <c r="G115" i="80"/>
  <c r="F115" i="80"/>
  <c r="G114" i="80"/>
  <c r="F114" i="80"/>
  <c r="C122" i="80"/>
  <c r="C121" i="80"/>
  <c r="C120" i="80"/>
  <c r="C119" i="80"/>
  <c r="C118" i="80"/>
  <c r="C117" i="80"/>
  <c r="C116" i="80"/>
  <c r="C115" i="80"/>
  <c r="C114" i="80"/>
  <c r="G77" i="80"/>
  <c r="F77" i="80"/>
  <c r="G76" i="80"/>
  <c r="F76" i="80"/>
  <c r="G75" i="80"/>
  <c r="F75" i="80"/>
  <c r="G74" i="80"/>
  <c r="F74" i="80"/>
  <c r="G73" i="80"/>
  <c r="F73" i="80"/>
  <c r="G72" i="80"/>
  <c r="F72" i="80"/>
  <c r="G71" i="80"/>
  <c r="F71" i="80"/>
  <c r="G70" i="80"/>
  <c r="F70" i="80"/>
  <c r="C77" i="80"/>
  <c r="C76" i="80"/>
  <c r="C75" i="80"/>
  <c r="C74" i="80"/>
  <c r="C73" i="80"/>
  <c r="C72" i="80"/>
  <c r="C71" i="80"/>
  <c r="C70" i="80"/>
  <c r="G56" i="80"/>
  <c r="F56" i="80"/>
  <c r="G55" i="80"/>
  <c r="F55" i="80"/>
  <c r="G54" i="80"/>
  <c r="F54" i="80"/>
  <c r="G53" i="80"/>
  <c r="F53" i="80"/>
  <c r="G52" i="80"/>
  <c r="F52" i="80"/>
  <c r="G51" i="80"/>
  <c r="F51" i="80"/>
  <c r="G50" i="80"/>
  <c r="F50" i="80"/>
  <c r="G49" i="80"/>
  <c r="F49" i="80"/>
  <c r="C57" i="80"/>
  <c r="C56" i="80"/>
  <c r="C55" i="80"/>
  <c r="C54" i="80"/>
  <c r="C53" i="80"/>
  <c r="C52" i="80"/>
  <c r="C51" i="80"/>
  <c r="C50" i="80"/>
  <c r="C49" i="80"/>
  <c r="H24" i="80"/>
  <c r="H23" i="80"/>
  <c r="H22" i="80"/>
  <c r="H21" i="80"/>
  <c r="H20" i="80"/>
  <c r="H19" i="80"/>
  <c r="H18" i="80"/>
  <c r="H17" i="80"/>
  <c r="H16" i="80"/>
  <c r="G46" i="80"/>
  <c r="H46" i="80" s="1"/>
  <c r="G45" i="80"/>
  <c r="H45" i="80" s="1"/>
  <c r="G44" i="80"/>
  <c r="H44" i="80" s="1"/>
  <c r="G43" i="80"/>
  <c r="H43" i="80" s="1"/>
  <c r="G42" i="80"/>
  <c r="H42" i="80" s="1"/>
  <c r="G41" i="80"/>
  <c r="H41" i="80" s="1"/>
  <c r="G40" i="80"/>
  <c r="H40" i="80" s="1"/>
  <c r="G39" i="80"/>
  <c r="H39" i="80" s="1"/>
  <c r="G38" i="80"/>
  <c r="H38" i="80" s="1"/>
  <c r="G134" i="80"/>
  <c r="G113" i="80"/>
  <c r="F134" i="80"/>
  <c r="F113" i="80"/>
  <c r="C134" i="80"/>
  <c r="C113" i="80"/>
  <c r="G48" i="80"/>
  <c r="F48" i="80"/>
  <c r="C48" i="80"/>
  <c r="H406" i="80" l="1"/>
  <c r="H586" i="80"/>
  <c r="H585" i="80" s="1"/>
  <c r="S11" i="76"/>
  <c r="R11" i="76"/>
  <c r="S8" i="76"/>
  <c r="R8" i="76"/>
  <c r="H500" i="83"/>
  <c r="G7" i="76" s="1"/>
  <c r="I7" i="76" s="1"/>
  <c r="H566" i="87"/>
  <c r="H565" i="87" s="1"/>
  <c r="I565" i="87" s="1"/>
  <c r="O8" i="76"/>
  <c r="H569" i="84"/>
  <c r="H568" i="84" s="1"/>
  <c r="I568" i="84" s="1"/>
  <c r="F3" i="108"/>
  <c r="G10" i="108" s="1"/>
  <c r="I7" i="108"/>
  <c r="I15" i="108"/>
  <c r="Q10" i="108"/>
  <c r="Q19" i="108"/>
  <c r="O15" i="108"/>
  <c r="O19" i="108"/>
  <c r="O10" i="108"/>
  <c r="M10" i="108"/>
  <c r="M15" i="108"/>
  <c r="U3" i="108"/>
  <c r="Q20" i="108"/>
  <c r="Q5" i="108"/>
  <c r="Q18" i="108"/>
  <c r="Q16" i="108"/>
  <c r="Q17" i="108"/>
  <c r="Q13" i="108"/>
  <c r="Q22" i="108"/>
  <c r="Q14" i="108"/>
  <c r="Q21" i="108"/>
  <c r="Q4" i="108"/>
  <c r="Q15" i="108"/>
  <c r="Q6" i="108"/>
  <c r="Q9" i="108"/>
  <c r="Q11" i="108"/>
  <c r="Q12" i="108"/>
  <c r="Q8" i="108"/>
  <c r="Q7" i="108"/>
  <c r="S20" i="108"/>
  <c r="S14" i="108"/>
  <c r="S13" i="108"/>
  <c r="S16" i="108"/>
  <c r="S5" i="108"/>
  <c r="S17" i="108"/>
  <c r="S22" i="108"/>
  <c r="S15" i="108"/>
  <c r="S18" i="108"/>
  <c r="S21" i="108"/>
  <c r="S4" i="108"/>
  <c r="S19" i="108"/>
  <c r="S9" i="108"/>
  <c r="S6" i="108"/>
  <c r="S8" i="108"/>
  <c r="S7" i="108"/>
  <c r="S11" i="108"/>
  <c r="S12" i="108"/>
  <c r="J3" i="108"/>
  <c r="K15" i="108" s="1"/>
  <c r="O20" i="108"/>
  <c r="O18" i="108"/>
  <c r="O17" i="108"/>
  <c r="O22" i="108"/>
  <c r="O14" i="108"/>
  <c r="O13" i="108"/>
  <c r="O4" i="108"/>
  <c r="O16" i="108"/>
  <c r="O5" i="108"/>
  <c r="O21" i="108"/>
  <c r="O11" i="108"/>
  <c r="O7" i="108"/>
  <c r="O9" i="108"/>
  <c r="O6" i="108"/>
  <c r="O8" i="108"/>
  <c r="O12" i="108"/>
  <c r="M20" i="108"/>
  <c r="M13" i="108"/>
  <c r="M14" i="108"/>
  <c r="M22" i="108"/>
  <c r="M16" i="108"/>
  <c r="M17" i="108"/>
  <c r="M4" i="108"/>
  <c r="M18" i="108"/>
  <c r="M5" i="108"/>
  <c r="M19" i="108"/>
  <c r="M21" i="108"/>
  <c r="M7" i="108"/>
  <c r="M9" i="108"/>
  <c r="M11" i="108"/>
  <c r="M6" i="108"/>
  <c r="M12" i="108"/>
  <c r="M8" i="108"/>
  <c r="D3" i="108"/>
  <c r="I20" i="108"/>
  <c r="I14" i="108"/>
  <c r="I16" i="108"/>
  <c r="I4" i="108"/>
  <c r="I17" i="108"/>
  <c r="I22" i="108"/>
  <c r="I13" i="108"/>
  <c r="I18" i="108"/>
  <c r="I19" i="108"/>
  <c r="I5" i="108"/>
  <c r="I21" i="108"/>
  <c r="I6" i="108"/>
  <c r="I12" i="108"/>
  <c r="I11" i="108"/>
  <c r="I9" i="108"/>
  <c r="I8" i="108"/>
  <c r="I10" i="108"/>
  <c r="H589" i="91"/>
  <c r="I589" i="91" s="1"/>
  <c r="H559" i="86"/>
  <c r="H558" i="86" s="1"/>
  <c r="I558" i="86" s="1"/>
  <c r="H559" i="83"/>
  <c r="H558" i="83" s="1"/>
  <c r="I558" i="83" s="1"/>
  <c r="H265" i="80"/>
  <c r="H571" i="80" s="1"/>
  <c r="H276" i="80"/>
  <c r="H572" i="80" s="1"/>
  <c r="B5" i="108" s="1"/>
  <c r="H430" i="80"/>
  <c r="H592" i="80"/>
  <c r="B18" i="108" s="1"/>
  <c r="T20" i="76"/>
  <c r="R9" i="76"/>
  <c r="I597" i="89"/>
  <c r="I528" i="87"/>
  <c r="I538" i="85"/>
  <c r="H599" i="85"/>
  <c r="I538" i="84"/>
  <c r="H358" i="80"/>
  <c r="H354" i="80"/>
  <c r="H368" i="80"/>
  <c r="H360" i="80"/>
  <c r="H356" i="80"/>
  <c r="H352" i="80"/>
  <c r="H370" i="80"/>
  <c r="H364" i="80"/>
  <c r="H528" i="83"/>
  <c r="K7" i="76"/>
  <c r="H401" i="80"/>
  <c r="H399" i="80"/>
  <c r="H397" i="80"/>
  <c r="H113" i="80"/>
  <c r="H302" i="80"/>
  <c r="H306" i="80"/>
  <c r="H310" i="80"/>
  <c r="H291" i="80"/>
  <c r="H295" i="80"/>
  <c r="H288" i="80"/>
  <c r="H292" i="80"/>
  <c r="H296" i="80"/>
  <c r="H289" i="80"/>
  <c r="H293" i="80"/>
  <c r="H297" i="80"/>
  <c r="H385" i="80"/>
  <c r="H290" i="80"/>
  <c r="H294" i="80"/>
  <c r="H70" i="80"/>
  <c r="H72" i="80"/>
  <c r="H74" i="80"/>
  <c r="H76" i="80"/>
  <c r="H134" i="80"/>
  <c r="H341" i="80"/>
  <c r="H71" i="80"/>
  <c r="H73" i="80"/>
  <c r="H75" i="80"/>
  <c r="H77" i="80"/>
  <c r="H359" i="80"/>
  <c r="H114" i="80"/>
  <c r="H118" i="80"/>
  <c r="H122" i="80"/>
  <c r="H357" i="80"/>
  <c r="H331" i="80"/>
  <c r="H335" i="80"/>
  <c r="H337" i="80"/>
  <c r="H333" i="80"/>
  <c r="H339" i="80"/>
  <c r="H321" i="80"/>
  <c r="H323" i="80"/>
  <c r="H327" i="80"/>
  <c r="H355" i="80"/>
  <c r="H353" i="80"/>
  <c r="H374" i="80"/>
  <c r="H351" i="80"/>
  <c r="H388" i="80"/>
  <c r="H332" i="80"/>
  <c r="H334" i="80"/>
  <c r="H336" i="80"/>
  <c r="H338" i="80"/>
  <c r="H322" i="80"/>
  <c r="H348" i="80"/>
  <c r="H342" i="80"/>
  <c r="H391" i="80"/>
  <c r="H392" i="80"/>
  <c r="H404" i="80"/>
  <c r="H382" i="80"/>
  <c r="H380" i="80"/>
  <c r="H378" i="80"/>
  <c r="H376" i="80"/>
  <c r="H395" i="80"/>
  <c r="H326" i="80"/>
  <c r="H350" i="80"/>
  <c r="H346" i="80"/>
  <c r="H344" i="80"/>
  <c r="H394" i="80"/>
  <c r="H402" i="80"/>
  <c r="H299" i="80"/>
  <c r="H301" i="80"/>
  <c r="H303" i="80"/>
  <c r="H305" i="80"/>
  <c r="H307" i="80"/>
  <c r="H309" i="80"/>
  <c r="H311" i="80"/>
  <c r="H313" i="80"/>
  <c r="H315" i="80"/>
  <c r="H381" i="80"/>
  <c r="H373" i="80"/>
  <c r="H383" i="80"/>
  <c r="H400" i="80"/>
  <c r="H398" i="80"/>
  <c r="H396" i="80"/>
  <c r="H347" i="80"/>
  <c r="H343" i="80"/>
  <c r="H367" i="80"/>
  <c r="H390" i="80"/>
  <c r="H393" i="80"/>
  <c r="H403" i="80"/>
  <c r="H49" i="80"/>
  <c r="H51" i="80"/>
  <c r="H53" i="80"/>
  <c r="H55" i="80"/>
  <c r="H135" i="80"/>
  <c r="H139" i="80"/>
  <c r="H366" i="80"/>
  <c r="H389" i="80"/>
  <c r="H375" i="80"/>
  <c r="H379" i="80"/>
  <c r="H377" i="80"/>
  <c r="H317" i="80"/>
  <c r="H372" i="80"/>
  <c r="H365" i="80"/>
  <c r="H387" i="80"/>
  <c r="H349" i="80"/>
  <c r="H345" i="80"/>
  <c r="H371" i="80"/>
  <c r="H369" i="80"/>
  <c r="H386" i="80"/>
  <c r="H320" i="80"/>
  <c r="H50" i="80"/>
  <c r="H115" i="80"/>
  <c r="H117" i="80"/>
  <c r="H119" i="80"/>
  <c r="H121" i="80"/>
  <c r="H143" i="80"/>
  <c r="H325" i="80"/>
  <c r="H48" i="80"/>
  <c r="H137" i="80"/>
  <c r="H141" i="80"/>
  <c r="H52" i="80"/>
  <c r="H54" i="80"/>
  <c r="H56" i="80"/>
  <c r="H116" i="80"/>
  <c r="H120" i="80"/>
  <c r="H136" i="80"/>
  <c r="H138" i="80"/>
  <c r="H140" i="80"/>
  <c r="H142" i="80"/>
  <c r="H300" i="80"/>
  <c r="H304" i="80"/>
  <c r="H308" i="80"/>
  <c r="H312" i="80"/>
  <c r="H316" i="80"/>
  <c r="H328" i="80"/>
  <c r="H330" i="80"/>
  <c r="H329" i="80"/>
  <c r="H324" i="80"/>
  <c r="H37" i="80"/>
  <c r="H36" i="80" s="1"/>
  <c r="H543" i="80" s="1"/>
  <c r="H15" i="80"/>
  <c r="H14" i="80" s="1"/>
  <c r="H541" i="80" s="1"/>
  <c r="H588" i="80" l="1"/>
  <c r="B15" i="108" s="1"/>
  <c r="H429" i="80"/>
  <c r="R7" i="76"/>
  <c r="S7" i="76"/>
  <c r="H596" i="87"/>
  <c r="I596" i="87" s="1"/>
  <c r="H599" i="84"/>
  <c r="T17" i="76" s="1"/>
  <c r="G5" i="108"/>
  <c r="G17" i="108"/>
  <c r="G4" i="108"/>
  <c r="G11" i="108"/>
  <c r="G16" i="108"/>
  <c r="G18" i="108"/>
  <c r="G9" i="108"/>
  <c r="G8" i="108"/>
  <c r="G7" i="108"/>
  <c r="G20" i="108"/>
  <c r="G22" i="108"/>
  <c r="G19" i="108"/>
  <c r="G12" i="108"/>
  <c r="G15" i="108"/>
  <c r="G13" i="108"/>
  <c r="G14" i="108"/>
  <c r="G21" i="108"/>
  <c r="G6" i="108"/>
  <c r="E10" i="108"/>
  <c r="E15" i="108"/>
  <c r="K10" i="108"/>
  <c r="K20" i="108"/>
  <c r="K14" i="108"/>
  <c r="K16" i="108"/>
  <c r="K13" i="108"/>
  <c r="K17" i="108"/>
  <c r="K22" i="108"/>
  <c r="K5" i="108"/>
  <c r="K18" i="108"/>
  <c r="K21" i="108"/>
  <c r="K4" i="108"/>
  <c r="K19" i="108"/>
  <c r="K7" i="108"/>
  <c r="K8" i="108"/>
  <c r="K6" i="108"/>
  <c r="K11" i="108"/>
  <c r="K9" i="108"/>
  <c r="K12" i="108"/>
  <c r="E20" i="108"/>
  <c r="E5" i="108"/>
  <c r="E4" i="108"/>
  <c r="E22" i="108"/>
  <c r="E14" i="108"/>
  <c r="E17" i="108"/>
  <c r="E18" i="108"/>
  <c r="E13" i="108"/>
  <c r="E16" i="108"/>
  <c r="E19" i="108"/>
  <c r="E21" i="108"/>
  <c r="E8" i="108"/>
  <c r="E11" i="108"/>
  <c r="E12" i="108"/>
  <c r="E6" i="108"/>
  <c r="E9" i="108"/>
  <c r="E7" i="108"/>
  <c r="B4" i="108"/>
  <c r="H589" i="86"/>
  <c r="I589" i="86" s="1"/>
  <c r="Q3" i="108"/>
  <c r="S3" i="108"/>
  <c r="O3" i="108"/>
  <c r="M3" i="108"/>
  <c r="H287" i="80"/>
  <c r="H573" i="80" s="1"/>
  <c r="B6" i="108" s="1"/>
  <c r="H298" i="80"/>
  <c r="H574" i="80" s="1"/>
  <c r="H319" i="80"/>
  <c r="H575" i="80" s="1"/>
  <c r="H340" i="80"/>
  <c r="H363" i="80"/>
  <c r="H384" i="80"/>
  <c r="H405" i="80"/>
  <c r="I599" i="85"/>
  <c r="I528" i="83"/>
  <c r="H589" i="83"/>
  <c r="I589" i="83" s="1"/>
  <c r="H112" i="80"/>
  <c r="H549" i="80" s="1"/>
  <c r="H68" i="80"/>
  <c r="H545" i="80" s="1"/>
  <c r="H47" i="80"/>
  <c r="H544" i="80" s="1"/>
  <c r="H133" i="80"/>
  <c r="H550" i="80" s="1"/>
  <c r="E113" i="79"/>
  <c r="E111" i="79" s="1"/>
  <c r="E110" i="79" s="1"/>
  <c r="D113" i="79"/>
  <c r="D111" i="79"/>
  <c r="D110" i="79" s="1"/>
  <c r="E108" i="79"/>
  <c r="D108" i="79"/>
  <c r="E106" i="79"/>
  <c r="D106" i="79"/>
  <c r="E102" i="79"/>
  <c r="D102" i="79"/>
  <c r="E101" i="79"/>
  <c r="D101" i="79"/>
  <c r="D100" i="79" s="1"/>
  <c r="E100" i="79"/>
  <c r="E99" i="79" s="1"/>
  <c r="E97" i="79"/>
  <c r="D97" i="79"/>
  <c r="E95" i="79"/>
  <c r="D95" i="79"/>
  <c r="D94" i="79"/>
  <c r="E92" i="79"/>
  <c r="D92" i="79"/>
  <c r="E86" i="79"/>
  <c r="D86" i="79"/>
  <c r="E78" i="79"/>
  <c r="D78" i="79"/>
  <c r="E77" i="79"/>
  <c r="D77" i="79"/>
  <c r="D72" i="79" s="1"/>
  <c r="E71" i="79"/>
  <c r="E68" i="79" s="1"/>
  <c r="D71" i="79"/>
  <c r="D68" i="79" s="1"/>
  <c r="D59" i="79"/>
  <c r="D57" i="79" s="1"/>
  <c r="D56" i="79" s="1"/>
  <c r="D54" i="79"/>
  <c r="D52" i="79"/>
  <c r="D48" i="79"/>
  <c r="D46" i="79"/>
  <c r="D43" i="79"/>
  <c r="D40" i="79" s="1"/>
  <c r="D41" i="79"/>
  <c r="E38" i="79"/>
  <c r="D38" i="79"/>
  <c r="E32" i="79"/>
  <c r="D32" i="79"/>
  <c r="E25" i="79"/>
  <c r="D25" i="79"/>
  <c r="E24" i="79"/>
  <c r="D24" i="79"/>
  <c r="E23" i="79"/>
  <c r="D23" i="79"/>
  <c r="D18" i="79" s="1"/>
  <c r="E21" i="79"/>
  <c r="D21" i="79"/>
  <c r="E16" i="79"/>
  <c r="E14" i="79" s="1"/>
  <c r="D16" i="79"/>
  <c r="D14" i="79" s="1"/>
  <c r="E18" i="79" l="1"/>
  <c r="E13" i="79" s="1"/>
  <c r="E30" i="79" s="1"/>
  <c r="E29" i="79" s="1"/>
  <c r="E12" i="79" s="1"/>
  <c r="E63" i="79" s="1"/>
  <c r="E94" i="79"/>
  <c r="D99" i="79"/>
  <c r="D45" i="79"/>
  <c r="E85" i="79"/>
  <c r="H587" i="80"/>
  <c r="H581" i="80" s="1"/>
  <c r="P6" i="76" s="1"/>
  <c r="D39" i="79"/>
  <c r="D31" i="79"/>
  <c r="E72" i="79"/>
  <c r="E67" i="79" s="1"/>
  <c r="E84" i="79" s="1"/>
  <c r="E83" i="79" s="1"/>
  <c r="E66" i="79" s="1"/>
  <c r="E31" i="79"/>
  <c r="D67" i="79"/>
  <c r="D85" i="79"/>
  <c r="I599" i="84"/>
  <c r="B8" i="108"/>
  <c r="K3" i="108"/>
  <c r="B7" i="108"/>
  <c r="H264" i="80"/>
  <c r="H576" i="80"/>
  <c r="B9" i="108" s="1"/>
  <c r="H579" i="80"/>
  <c r="B11" i="108" s="1"/>
  <c r="H580" i="80"/>
  <c r="B12" i="108" s="1"/>
  <c r="H13" i="80"/>
  <c r="H548" i="80" s="1"/>
  <c r="H540" i="80"/>
  <c r="J6" i="76" s="1"/>
  <c r="D93" i="79"/>
  <c r="D13" i="79"/>
  <c r="E93" i="79"/>
  <c r="D84" i="79"/>
  <c r="D83" i="79" s="1"/>
  <c r="D66" i="79" s="1"/>
  <c r="D117" i="79" s="1"/>
  <c r="E113" i="78"/>
  <c r="E111" i="78" s="1"/>
  <c r="E110" i="78" s="1"/>
  <c r="D113" i="78"/>
  <c r="D111" i="78" s="1"/>
  <c r="D110" i="78" s="1"/>
  <c r="E108" i="78"/>
  <c r="D108" i="78"/>
  <c r="E106" i="78"/>
  <c r="D106" i="78"/>
  <c r="E102" i="78"/>
  <c r="D102" i="78"/>
  <c r="E101" i="78"/>
  <c r="E100" i="78" s="1"/>
  <c r="D101" i="78"/>
  <c r="D100" i="78" s="1"/>
  <c r="E97" i="78"/>
  <c r="D97" i="78"/>
  <c r="E95" i="78"/>
  <c r="D95" i="78"/>
  <c r="E92" i="78"/>
  <c r="D92" i="78"/>
  <c r="E86" i="78"/>
  <c r="D86" i="78"/>
  <c r="E78" i="78"/>
  <c r="D78" i="78"/>
  <c r="E77" i="78"/>
  <c r="D77" i="78"/>
  <c r="E71" i="78"/>
  <c r="E68" i="78" s="1"/>
  <c r="D71" i="78"/>
  <c r="D68" i="78"/>
  <c r="D59" i="78"/>
  <c r="D57" i="78" s="1"/>
  <c r="D56" i="78" s="1"/>
  <c r="D54" i="78"/>
  <c r="D52" i="78"/>
  <c r="D48" i="78"/>
  <c r="D46" i="78"/>
  <c r="D43" i="78"/>
  <c r="D41" i="78"/>
  <c r="E38" i="78"/>
  <c r="E31" i="78" s="1"/>
  <c r="D38" i="78"/>
  <c r="E32" i="78"/>
  <c r="D32" i="78"/>
  <c r="E25" i="78"/>
  <c r="D25" i="78"/>
  <c r="E24" i="78"/>
  <c r="D24" i="78"/>
  <c r="E23" i="78"/>
  <c r="D23" i="78"/>
  <c r="E21" i="78"/>
  <c r="D21" i="78"/>
  <c r="D18" i="78" s="1"/>
  <c r="E16" i="78"/>
  <c r="E14" i="78" s="1"/>
  <c r="D16" i="78"/>
  <c r="D14" i="78" s="1"/>
  <c r="E18" i="78" l="1"/>
  <c r="E72" i="78"/>
  <c r="E67" i="78" s="1"/>
  <c r="E84" i="78" s="1"/>
  <c r="E83" i="78" s="1"/>
  <c r="E66" i="78" s="1"/>
  <c r="E117" i="78" s="1"/>
  <c r="D72" i="78"/>
  <c r="E117" i="79"/>
  <c r="D13" i="78"/>
  <c r="D30" i="78" s="1"/>
  <c r="D29" i="78" s="1"/>
  <c r="D12" i="78" s="1"/>
  <c r="D85" i="78"/>
  <c r="D94" i="78"/>
  <c r="D93" i="78" s="1"/>
  <c r="D99" i="78"/>
  <c r="E13" i="78"/>
  <c r="D31" i="78"/>
  <c r="D45" i="78"/>
  <c r="E85" i="78"/>
  <c r="E94" i="78"/>
  <c r="E93" i="78" s="1"/>
  <c r="E99" i="78"/>
  <c r="D40" i="78"/>
  <c r="D39" i="78" s="1"/>
  <c r="D67" i="78"/>
  <c r="E118" i="79"/>
  <c r="E119" i="79" s="1"/>
  <c r="E121" i="79" s="1"/>
  <c r="H570" i="80"/>
  <c r="N6" i="76" s="1"/>
  <c r="H578" i="80"/>
  <c r="H577" i="80" s="1"/>
  <c r="H361" i="80"/>
  <c r="H263" i="80" s="1"/>
  <c r="H499" i="80" s="1"/>
  <c r="T15" i="76"/>
  <c r="H110" i="80"/>
  <c r="H12" i="80" s="1"/>
  <c r="H260" i="80" s="1"/>
  <c r="H547" i="80"/>
  <c r="D30" i="79"/>
  <c r="D29" i="79" s="1"/>
  <c r="D12" i="79" s="1"/>
  <c r="D63" i="79" s="1"/>
  <c r="D118" i="79" s="1"/>
  <c r="D119" i="79" s="1"/>
  <c r="D121" i="79" s="1"/>
  <c r="E30" i="78"/>
  <c r="E29" i="78" s="1"/>
  <c r="E12" i="78" s="1"/>
  <c r="E63" i="78" s="1"/>
  <c r="D84" i="78"/>
  <c r="D83" i="78" s="1"/>
  <c r="D66" i="78" s="1"/>
  <c r="D117" i="78" s="1"/>
  <c r="D63" i="78" l="1"/>
  <c r="D118" i="78" s="1"/>
  <c r="D119" i="78" s="1"/>
  <c r="D121" i="78" s="1"/>
  <c r="E118" i="78"/>
  <c r="E119" i="78" s="1"/>
  <c r="E121" i="78" s="1"/>
  <c r="B10" i="108"/>
  <c r="O6" i="76"/>
  <c r="H569" i="80"/>
  <c r="H568" i="80" s="1"/>
  <c r="I568" i="80" s="1"/>
  <c r="H500" i="80"/>
  <c r="G6" i="76" s="1"/>
  <c r="I6" i="76" s="1"/>
  <c r="R6" i="76" s="1"/>
  <c r="T13" i="76"/>
  <c r="H539" i="80"/>
  <c r="H538" i="80" s="1"/>
  <c r="K6" i="76"/>
  <c r="E38" i="77"/>
  <c r="D38" i="77"/>
  <c r="E32" i="77"/>
  <c r="D32" i="77"/>
  <c r="E25" i="77"/>
  <c r="D25" i="77"/>
  <c r="E24" i="77"/>
  <c r="D24" i="77"/>
  <c r="E23" i="77"/>
  <c r="D23" i="77"/>
  <c r="E21" i="77"/>
  <c r="D21" i="77"/>
  <c r="E16" i="77"/>
  <c r="E14" i="77" s="1"/>
  <c r="D16" i="77"/>
  <c r="D14" i="77" s="1"/>
  <c r="E113" i="77"/>
  <c r="E111" i="77" s="1"/>
  <c r="E110" i="77" s="1"/>
  <c r="D113" i="77"/>
  <c r="D111" i="77"/>
  <c r="D110" i="77" s="1"/>
  <c r="E108" i="77"/>
  <c r="D108" i="77"/>
  <c r="E106" i="77"/>
  <c r="D106" i="77"/>
  <c r="E102" i="77"/>
  <c r="D102" i="77"/>
  <c r="E101" i="77"/>
  <c r="E100" i="77" s="1"/>
  <c r="D101" i="77"/>
  <c r="D100" i="77" s="1"/>
  <c r="D99" i="77" s="1"/>
  <c r="E97" i="77"/>
  <c r="D97" i="77"/>
  <c r="E95" i="77"/>
  <c r="D95" i="77"/>
  <c r="D94" i="77"/>
  <c r="E92" i="77"/>
  <c r="D92" i="77"/>
  <c r="E86" i="77"/>
  <c r="E85" i="77" s="1"/>
  <c r="D86" i="77"/>
  <c r="E78" i="77"/>
  <c r="D78" i="77"/>
  <c r="E77" i="77"/>
  <c r="D77" i="77"/>
  <c r="E71" i="77"/>
  <c r="E68" i="77" s="1"/>
  <c r="D71" i="77"/>
  <c r="D68" i="77" s="1"/>
  <c r="D59" i="77"/>
  <c r="D57" i="77" s="1"/>
  <c r="D56" i="77" s="1"/>
  <c r="D54" i="77"/>
  <c r="D52" i="77"/>
  <c r="D48" i="77"/>
  <c r="D46" i="77"/>
  <c r="D45" i="77" s="1"/>
  <c r="D43" i="77"/>
  <c r="D41" i="77"/>
  <c r="E95" i="40"/>
  <c r="E97" i="40"/>
  <c r="E101" i="40"/>
  <c r="E100" i="40" s="1"/>
  <c r="E102" i="40"/>
  <c r="E106" i="40"/>
  <c r="E108" i="40"/>
  <c r="E113" i="40"/>
  <c r="E111" i="40" s="1"/>
  <c r="E110" i="40" s="1"/>
  <c r="D40" i="77" l="1"/>
  <c r="D72" i="77"/>
  <c r="D39" i="77"/>
  <c r="D85" i="77"/>
  <c r="E94" i="77"/>
  <c r="E93" i="77" s="1"/>
  <c r="E99" i="77"/>
  <c r="E99" i="40"/>
  <c r="D67" i="77"/>
  <c r="E94" i="40"/>
  <c r="E72" i="77"/>
  <c r="E67" i="77" s="1"/>
  <c r="E84" i="77" s="1"/>
  <c r="E83" i="77" s="1"/>
  <c r="E66" i="77" s="1"/>
  <c r="B3" i="108"/>
  <c r="H599" i="80"/>
  <c r="I599" i="80" s="1"/>
  <c r="I538" i="80"/>
  <c r="S6" i="76"/>
  <c r="E31" i="77"/>
  <c r="D31" i="77"/>
  <c r="D18" i="77"/>
  <c r="D13" i="77" s="1"/>
  <c r="E18" i="77"/>
  <c r="E13" i="77" s="1"/>
  <c r="E30" i="77" s="1"/>
  <c r="D84" i="77"/>
  <c r="D83" i="77" s="1"/>
  <c r="D66" i="77" s="1"/>
  <c r="D117" i="77" s="1"/>
  <c r="D93" i="77"/>
  <c r="E93" i="40"/>
  <c r="E86" i="40"/>
  <c r="E78" i="40"/>
  <c r="E77" i="40"/>
  <c r="E71" i="40"/>
  <c r="E68" i="40" s="1"/>
  <c r="E92" i="40"/>
  <c r="E38" i="40"/>
  <c r="E32" i="40"/>
  <c r="E25" i="40"/>
  <c r="E24" i="40"/>
  <c r="E23" i="40"/>
  <c r="E16" i="40"/>
  <c r="E14" i="40" s="1"/>
  <c r="E21" i="40"/>
  <c r="E29" i="77" l="1"/>
  <c r="E12" i="77" s="1"/>
  <c r="E63" i="77" s="1"/>
  <c r="E118" i="77" s="1"/>
  <c r="E119" i="77" s="1"/>
  <c r="E121" i="77" s="1"/>
  <c r="E117" i="77"/>
  <c r="E85" i="40"/>
  <c r="C4" i="108"/>
  <c r="C14" i="108"/>
  <c r="C13" i="108"/>
  <c r="C17" i="108"/>
  <c r="C16" i="108"/>
  <c r="C20" i="108"/>
  <c r="C22" i="108"/>
  <c r="C21" i="108"/>
  <c r="C19" i="108"/>
  <c r="C18" i="108"/>
  <c r="C15" i="108"/>
  <c r="C5" i="108"/>
  <c r="C6" i="108"/>
  <c r="C11" i="108"/>
  <c r="C7" i="108"/>
  <c r="C9" i="108"/>
  <c r="C8" i="108"/>
  <c r="C12" i="108"/>
  <c r="C10" i="108"/>
  <c r="D30" i="77"/>
  <c r="D29" i="77" s="1"/>
  <c r="D12" i="77" s="1"/>
  <c r="D63" i="77" s="1"/>
  <c r="D118" i="77" s="1"/>
  <c r="D119" i="77" s="1"/>
  <c r="D121" i="77" s="1"/>
  <c r="E72" i="40"/>
  <c r="E67" i="40" s="1"/>
  <c r="E31" i="40"/>
  <c r="E18" i="40"/>
  <c r="E13" i="40" s="1"/>
  <c r="E30" i="40" s="1"/>
  <c r="D92" i="40"/>
  <c r="D86" i="40"/>
  <c r="D78" i="40"/>
  <c r="D77" i="40"/>
  <c r="D71" i="40"/>
  <c r="D16" i="40"/>
  <c r="D21" i="40"/>
  <c r="D38" i="40"/>
  <c r="D32" i="40"/>
  <c r="D25" i="40"/>
  <c r="D24" i="40"/>
  <c r="D23" i="40"/>
  <c r="D31" i="40" l="1"/>
  <c r="D18" i="40"/>
  <c r="E29" i="40"/>
  <c r="E12" i="40" s="1"/>
  <c r="E63" i="40" s="1"/>
  <c r="C3" i="108"/>
  <c r="E84" i="40"/>
  <c r="E83" i="40" s="1"/>
  <c r="E66" i="40" s="1"/>
  <c r="E117" i="40" s="1"/>
  <c r="E118" i="40" s="1"/>
  <c r="E119" i="40" s="1"/>
  <c r="E121" i="40" s="1"/>
  <c r="D101" i="40" l="1"/>
  <c r="E3" i="108" l="1"/>
  <c r="D113" i="40"/>
  <c r="D111" i="40" l="1"/>
  <c r="D110" i="40" s="1"/>
  <c r="D108" i="40"/>
  <c r="D106" i="40"/>
  <c r="D102" i="40"/>
  <c r="D100" i="40"/>
  <c r="D97" i="40"/>
  <c r="D95" i="40"/>
  <c r="D85" i="40"/>
  <c r="D72" i="40"/>
  <c r="D68" i="40"/>
  <c r="G3" i="108" l="1"/>
  <c r="D94" i="40"/>
  <c r="D67" i="40"/>
  <c r="D99" i="40"/>
  <c r="D59" i="40"/>
  <c r="D57" i="40" s="1"/>
  <c r="D56" i="40" s="1"/>
  <c r="D54" i="40"/>
  <c r="D52" i="40"/>
  <c r="D48" i="40"/>
  <c r="D46" i="40"/>
  <c r="D43" i="40"/>
  <c r="D41" i="40"/>
  <c r="D14" i="40"/>
  <c r="D84" i="40" l="1"/>
  <c r="D83" i="40" s="1"/>
  <c r="D66" i="40" s="1"/>
  <c r="D93" i="40"/>
  <c r="D45" i="40"/>
  <c r="D13" i="40"/>
  <c r="D30" i="40" s="1"/>
  <c r="D40" i="40"/>
  <c r="D117" i="40" l="1"/>
  <c r="I3" i="108"/>
  <c r="D29" i="40"/>
  <c r="D12" i="40" s="1"/>
  <c r="D39" i="40"/>
  <c r="D63" i="40" l="1"/>
  <c r="D118" i="40" s="1"/>
  <c r="D119" i="40" s="1"/>
  <c r="D121" i="40" s="1"/>
</calcChain>
</file>

<file path=xl/comments1.xml><?xml version="1.0" encoding="utf-8"?>
<comments xmlns="http://schemas.openxmlformats.org/spreadsheetml/2006/main">
  <authors>
    <author>Inga Anča</author>
  </authors>
  <commentList>
    <comment ref="I236" authorId="0" shapeId="0">
      <text>
        <r>
          <rPr>
            <b/>
            <sz val="9"/>
            <color indexed="81"/>
            <rFont val="Tahoma"/>
            <family val="2"/>
            <charset val="186"/>
          </rPr>
          <t>Inga Anča:</t>
        </r>
        <r>
          <rPr>
            <sz val="9"/>
            <color indexed="81"/>
            <rFont val="Tahoma"/>
            <family val="2"/>
            <charset val="186"/>
          </rPr>
          <t xml:space="preserve">
nfo no VPK</t>
        </r>
      </text>
    </comment>
  </commentList>
</comments>
</file>

<file path=xl/sharedStrings.xml><?xml version="1.0" encoding="utf-8"?>
<sst xmlns="http://schemas.openxmlformats.org/spreadsheetml/2006/main" count="7261" uniqueCount="472">
  <si>
    <t>Mērvienība</t>
  </si>
  <si>
    <t>1.</t>
  </si>
  <si>
    <t>2.</t>
  </si>
  <si>
    <t>3.</t>
  </si>
  <si>
    <t>4.</t>
  </si>
  <si>
    <t>5.</t>
  </si>
  <si>
    <t>6.</t>
  </si>
  <si>
    <t>7.</t>
  </si>
  <si>
    <t>8.</t>
  </si>
  <si>
    <t>8.1.</t>
  </si>
  <si>
    <t>8.2.</t>
  </si>
  <si>
    <t>9.</t>
  </si>
  <si>
    <t>10.</t>
  </si>
  <si>
    <t>Izdevumu klasifikācijas kods</t>
  </si>
  <si>
    <t>Tiešās izmaksas</t>
  </si>
  <si>
    <t>Atlīdzība</t>
  </si>
  <si>
    <t>Piemaksa par speciālo dienesta pakāpi un diplomātisko rangu</t>
  </si>
  <si>
    <t>Darba devēja valsts sociālās apdrošināšanas obligātās iemaksas</t>
  </si>
  <si>
    <t>Preces un pakalpojumi</t>
  </si>
  <si>
    <t>Netiešās izmaksas</t>
  </si>
  <si>
    <t>Biroja preces</t>
  </si>
  <si>
    <t>Maksas pakalpojuma vienību skaits noteiktā laika posmā (stundas)</t>
  </si>
  <si>
    <t>Transportlīdzekļu uzturēšana un remonts</t>
  </si>
  <si>
    <t>Degviela</t>
  </si>
  <si>
    <t>Pārējie enerģētiskie materiāli</t>
  </si>
  <si>
    <t>Kārtējā remonta un iestāžu uzturēšanas materiāli</t>
  </si>
  <si>
    <t>Pamatkapitāla veidošana</t>
  </si>
  <si>
    <t>Transportlīdzekļi</t>
  </si>
  <si>
    <t>Rādītājs (materiāla/izejvielas nosaukums, atlīdzība un citi izmaksu veidi)</t>
  </si>
  <si>
    <t>Piemaksa par darbu īpašos apstākļos, speciālās piemaksas</t>
  </si>
  <si>
    <t>Pārējie specifiskas lietošanas materiāli un inventārs</t>
  </si>
  <si>
    <t>Piemaksa par nakts darbu</t>
  </si>
  <si>
    <t>Pārējie iepriekš neklasificētie pamatlīdzekļi</t>
  </si>
  <si>
    <t>Izdevumi par elektroenerģiju</t>
  </si>
  <si>
    <t>Datortehnika, sakaru un cita biroja tehnika</t>
  </si>
  <si>
    <t>Maksas pakalpojumu izcenojuma aprēķins</t>
  </si>
  <si>
    <t>Izmaksu apjoms gadā viena makasa pakalpojuma veida nodrošināšanai</t>
  </si>
  <si>
    <t>1000</t>
  </si>
  <si>
    <t>1100</t>
  </si>
  <si>
    <t>Atalgojums</t>
  </si>
  <si>
    <t>Mēnešalga</t>
  </si>
  <si>
    <t>1114</t>
  </si>
  <si>
    <t xml:space="preserve">Valsts civildienesta ierēdņu mēnešalga  </t>
  </si>
  <si>
    <t>1116</t>
  </si>
  <si>
    <t>Mēnešalga amatpersonām ar speciālajām dienesta pakāpēm</t>
  </si>
  <si>
    <t>1119</t>
  </si>
  <si>
    <t xml:space="preserve">Pārējo darbinieku mēnešalga (darba alga)  </t>
  </si>
  <si>
    <t>1140</t>
  </si>
  <si>
    <t>Piemaksas, prēmijas un naudas balvas</t>
  </si>
  <si>
    <t>1141</t>
  </si>
  <si>
    <t>1142</t>
  </si>
  <si>
    <t>Samaksa par virsstundu darbu un darbu svētku dienās</t>
  </si>
  <si>
    <t>1143</t>
  </si>
  <si>
    <t>1145</t>
  </si>
  <si>
    <t>1146</t>
  </si>
  <si>
    <t>Piemaksa par personisko darba ieguldījumu un darba kvalitāti</t>
  </si>
  <si>
    <t>1147</t>
  </si>
  <si>
    <t>Piemaksa par papildu darbu</t>
  </si>
  <si>
    <t>1148</t>
  </si>
  <si>
    <t>Prēmijas un naudas balvas</t>
  </si>
  <si>
    <t>1149</t>
  </si>
  <si>
    <t>Citas normatīvajos aktos noteiktās piemaksas, kas nav iepriekš klasificētas</t>
  </si>
  <si>
    <t>1150</t>
  </si>
  <si>
    <t>Atalgojums fiziskajām personām uz tiesiskās attiecības regulējošu dokumentu pamata</t>
  </si>
  <si>
    <t>1170</t>
  </si>
  <si>
    <t>Darba devēja piešķirtie labumi un maksājumi</t>
  </si>
  <si>
    <t>1200</t>
  </si>
  <si>
    <t>Darba devēja valsts sociālās apdrošināšanas obligātās iemaksas, pabalsti un kompensācijas</t>
  </si>
  <si>
    <t>1210</t>
  </si>
  <si>
    <t>1220</t>
  </si>
  <si>
    <t>Darba devēja pabalsti, kompensācijas un citi maksājumi</t>
  </si>
  <si>
    <t>1221</t>
  </si>
  <si>
    <t>Darba devēja pabalsti un kompensācijas, no kuriem aprēķina iedzīvotāju ienākuma nodokli un valsts sociālās apdrošināšanas obligātās iemaksas</t>
  </si>
  <si>
    <t>1223</t>
  </si>
  <si>
    <t>Mācību maksas kompensācija</t>
  </si>
  <si>
    <t>1224</t>
  </si>
  <si>
    <t>Ārvalstīs nodarbināto amatpersonu (darbinieku) pabalsti un kompensācijas</t>
  </si>
  <si>
    <t>1225</t>
  </si>
  <si>
    <t>Uzturdevas kompensācija                             </t>
  </si>
  <si>
    <t>1226</t>
  </si>
  <si>
    <t>Dienesta pienākumu izpildei nepieciešamā apģērba iegādes kompensācija</t>
  </si>
  <si>
    <t>1227</t>
  </si>
  <si>
    <t>Darba devēja izdevumi veselības, dzīvības un nelaimes gadījumu apdrošināšanai</t>
  </si>
  <si>
    <t>1228</t>
  </si>
  <si>
    <t>Darba devēja pabalsti un kompensācijas, no kā neaprēķina iedzīvotāju ienākuma nodokli un valsts sociālās apdrošināšanas obligātās iemaksas</t>
  </si>
  <si>
    <t>2000</t>
  </si>
  <si>
    <t>2200</t>
  </si>
  <si>
    <t>Pakalpojumi</t>
  </si>
  <si>
    <t>2220</t>
  </si>
  <si>
    <t>Izdevumi par komunālajiem pakalpojumiem</t>
  </si>
  <si>
    <t>2223</t>
  </si>
  <si>
    <t>2240</t>
  </si>
  <si>
    <t>Remontdarbi un iestāžu uzturēšanas pakalpojumi (izņemot kapitālo remontu)</t>
  </si>
  <si>
    <t>2242</t>
  </si>
  <si>
    <t>2300</t>
  </si>
  <si>
    <t>Krājumi, materiāli, energoresursi, prece, biroja preces un inventārs, kurus neuzskaita kodā 5000</t>
  </si>
  <si>
    <t>2310</t>
  </si>
  <si>
    <t>Izdevumi par precēm iestādes darbības nodrošināšanai</t>
  </si>
  <si>
    <t>2311</t>
  </si>
  <si>
    <t>2320</t>
  </si>
  <si>
    <t>Kurināmais un enerģētiskie materiāli</t>
  </si>
  <si>
    <t>2322</t>
  </si>
  <si>
    <t>2329</t>
  </si>
  <si>
    <t>2350</t>
  </si>
  <si>
    <t>2360</t>
  </si>
  <si>
    <t>Valsts un pašvaldību aprūpē un apgādē esošo personu uzturēšana</t>
  </si>
  <si>
    <t>2364</t>
  </si>
  <si>
    <t>Formas tērpi un speciālais apģērbs</t>
  </si>
  <si>
    <t>2380</t>
  </si>
  <si>
    <t>Specifiskie materiāli un inventārs</t>
  </si>
  <si>
    <t>5000</t>
  </si>
  <si>
    <t>5200</t>
  </si>
  <si>
    <t>Pamatlīdzekļi</t>
  </si>
  <si>
    <t>5220</t>
  </si>
  <si>
    <t>Tehnoloģiskās iekārtas un mašīnas</t>
  </si>
  <si>
    <t>5230</t>
  </si>
  <si>
    <t>Pārējie pamatlīdzekļi</t>
  </si>
  <si>
    <t>5231</t>
  </si>
  <si>
    <t>5238</t>
  </si>
  <si>
    <t>5239</t>
  </si>
  <si>
    <t>2389</t>
  </si>
  <si>
    <t xml:space="preserve">Tiešās izmaksas kopā: </t>
  </si>
  <si>
    <t xml:space="preserve">Pakalpojuma izmaksas kopā: </t>
  </si>
  <si>
    <t xml:space="preserve">Netiešās izmaksas kopā: </t>
  </si>
  <si>
    <r>
      <t>Maksas pakalpojuma izcenojums (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>) 
(pakalpojuma izmaksas kopā, reizinot ar maksas pakalpojumu vienību skaitu noteiktā laika posmā)</t>
    </r>
  </si>
  <si>
    <r>
      <t>Maksas pakalpojuma izcenojums 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 xml:space="preserve">) </t>
    </r>
  </si>
  <si>
    <t>Papīrs rēķina sagatavošanai EUR 0,01, tonera izmaksas EUR 0,04.
Izmaksas rēķina sagatavošanai: 
(0,01+0,04) × 2 loksnes = EUR 0,10
Papīrs līgums sagatavošanai EUR 0,01, tonera izmaksas EUR 0,04.
Izmaksas līguma sagatavošanai: (0,01+0,04) × 6 loksnes = EUR 0,30
Izmaksas maksas pakalpojuma nodrošināšanai:
EUR 0,10 + EUR 0,30 = EUR 0,40</t>
  </si>
  <si>
    <t>1. Atkārtota pārbaudījuma kārtošana</t>
  </si>
  <si>
    <t>1.1. noslēguma pārbaudījums, kārtējais pārbaudījums, referāts</t>
  </si>
  <si>
    <t>Maksas pakalpojuma mērvienība – viens pārbaudījums</t>
  </si>
  <si>
    <t>Piemaksa par personisko darba ieguldījumu un darba kvalitāti 5% no mēnešalgas:
EUR 1 130 x 5% : 168 st. = EUR 0,34</t>
  </si>
  <si>
    <t>Piemaksa par papildu darbu 5% no mēnešalgas
EUR 1 130 x 5% : 168 st. = EUR 0,34</t>
  </si>
  <si>
    <t>Prēmijas un naudas balvas 10% no mēnešalgas
EUR 1 130 x 10% : 168 st. = EUR 0,67</t>
  </si>
  <si>
    <t>23,59 % no 1100. un 1221.IEKK</t>
  </si>
  <si>
    <t>Piemaksas apmērs vienai iesaistītai amatpersonai mēnesī (pulkvežleitnants) - EUR 120;
Vidējais darba stundu skaits mēnesī: 168 st.
Izmaksas maksas pakalpojuma nodrošināšanai:
EUR 120 : 168 st. = EUR 0,71</t>
  </si>
  <si>
    <t xml:space="preserve">Izglītības koordinācijas nodaļas vecākā speciālista mēnešalga (10 mēnešalgu grupa) EUR 830 
Individuālā pārbaudījuma veidlapas noformēšana, izsniegšana (5 min):
EUR 830 : 168 st. x 0,08 st. = EUR 0,40
Grāmatvedības darbinieka mēnešalga (9 mēnešalgu grupa) EUR 820 
Ienākošo maksājumu uzdevumu ievadīšana, grāmatošana un printēšana (5 min.):
EUR 820 : 168 st. x 0,08 st. = EUR 0,39
Kopā: EUR 0,40 + EUR 0,39 = EUR 0,79
</t>
  </si>
  <si>
    <t>Piemaksa par personisko darba ieguldījumu un darba kvalitāti 5% no mēnešalgas:
EUR (830 + 820) x 5% : 168 st. x 0,08 st. = EUR 0,04</t>
  </si>
  <si>
    <t>Piemaksa par papildu darbu 5% no mēnešalgas
EUR (830 + 820) x 5% : 168 st. x 0,08 st. = EUR 0,04</t>
  </si>
  <si>
    <t>Pabalsti un kompensācijas, no kuriem aprēķina iedzīvotāju ienākuma nodokli un valsts sociālās apdrošināšanas obligātās iemaksas
EUR (830 + 820) x 4% : 168 st. x 0,08 = EUR 0,03</t>
  </si>
  <si>
    <t>Pabalsti un kompensācijas, no kuriem aprēķina iedzīvotāju ienākuma nodokli un valsts sociālās apdrošināšanas obligātās iemaksas
EUR 1 130 x 4% : 168 st. = EUR 0,27</t>
  </si>
  <si>
    <t>Pabalsti un kompensācijas, no kā neaprēķina iedzīvotāju ienākuma nodokli un valsts sociālās apdrošināšanas obligātās iemaksas
EUR 1 130 x 1% : 168 st. = EUR 0,07</t>
  </si>
  <si>
    <t>Pabalsti un kompensācijas, no kā neaprēķina iedzīvotāju ienākuma nodokli un valsts sociālās apdrošināšanas obligātās iemaksas
EUR (830 + 820) x 1% : 168 st.x 0,08 = EUR 0,01</t>
  </si>
  <si>
    <t>Lektora ar speciālo dienesta pakāpi mēnešalga (9 mēnešalgu grupa): 
EUR 1130
Vidējais darba stundu skaits mēnesī: 168 st.
Izmaksas maksas pakalpojuma nodrošināšanai:
EUR 1 130 : 168 st. = EUR 6,73</t>
  </si>
  <si>
    <t>MK vidējais 1191</t>
  </si>
  <si>
    <t>1.2. kvalifikācijas darba recenzēšana</t>
  </si>
  <si>
    <t>Maksas pakalpojuma mērvienība – viena recenzija</t>
  </si>
  <si>
    <t>Lektora ar speciālo dienesta pakāpi mēnešalga (9 mēnešalgu grupa): 
EUR 1130
Vidējais darba stundu skaits mēnesī: 168 st.
Izmaksas maksas pakalpojuma nodrošināšanai:
EUR 1 130 : 168 st. x 4 st. = EUR 26,91</t>
  </si>
  <si>
    <t>Piemaksas apmērs vienai iesaistītai amatpersonai mēnesī (pulkvežleitnants) - EUR 120;
Vidējais darba stundu skaits mēnesī: 168 st.
Izmaksas maksas pakalpojuma nodrošināšanai:
EUR 120 : 168 st. x 4 st. = EUR 2,86</t>
  </si>
  <si>
    <t>Piemaksa par personisko darba ieguldījumu un darba kvalitāti 5% no mēnešalgas:
EUR 1 130 x 5% : 168 st. x 4 st. = EUR 1,35</t>
  </si>
  <si>
    <t>Piemaksa par papildu darbu 5% no mēnešalgas
EUR 1 130 x 5% : 168 st. x 4 st. = EUR 1,35</t>
  </si>
  <si>
    <t>Prēmijas un naudas balvas 10% no mēnešalgas
EUR 1 130 x 10% : 168 st. x 4 st. = EUR 2,70</t>
  </si>
  <si>
    <t>Pabalsti un kompensācijas, no kuriem aprēķina iedzīvotāju ienākuma nodokli un valsts sociālās apdrošināšanas obligātās iemaksas
EUR 1 130 x 4% : 168 st. x 4 st. = EUR 1,08</t>
  </si>
  <si>
    <t>Pabalsti un kompensācijas, no kā neaprēķina iedzīvotāju ienākuma nodokli un valsts sociālās apdrošināšanas obligātās iemaksas
EUR 1 130 x 1% : 168 st. x 4 st. = EUR 0,27</t>
  </si>
  <si>
    <t>Lektora ar speciālo dienesta pakāpi mēnešalga (9 mēnešalgu grupa): 
EUR 1 130
Vidējais darba stundu skaits mēnesī: 168 st.
Izmaksas maksas pakalpojuma nodrošināšanai:
EUR 1 130 : 168 st. x 4 st. = EUR 26,91</t>
  </si>
  <si>
    <t>1.4. kvalifikācijas eksāmens</t>
  </si>
  <si>
    <t>1.2. kvalifikācijas darba aizstāvēšana</t>
  </si>
  <si>
    <t>Valsts policijas priekšnieka vietnieka ar speciālo dienesta pakāpi mēnešalga (27.12.2012. Valsts policijas pavēle Nr.2569 12A amata kategorija) Ls 1749.00 / 166,25 vidējais darba stundu skaits mēnesī= Ls 10.52 x 2 st. (kvalifikācijas eksāmenu komisijas darbs) = Ls 21.04.
Valsts policijas Galvenās pārvaldes priekšnieka vietnieka ar speciālo dienesta pakāpi mēnešalga (27.12.2012. Valsts policijas pavēle Nr.2570 12B amata kategorija) Ls 1104.00 / 166,25 vidējais darba stundu skaits mēnesī= Ls 6.64 x 2 st. (kvalifikācijas eksāmenu komisijas darbs).= Ls 13.28.
Trīs docētāju ar speciālo dienesta pakāpi mēnešalga (27.12.2012. Valsts policijas pavēle Nr.2569 10B amata kategorija) Ls 600.00 / 166,25 vidējais darba stundu skaits mēnesī= Ls 3.61 x 2 st. (kvalifikācijas eksāmenu komisijas darbs) x 3 cilv. = Ls 21.66.
Kopā: Ls 21.04 + 13.28 + 21.66 = Ls 55.98</t>
  </si>
  <si>
    <t>Ieņememais amats</t>
  </si>
  <si>
    <t>Patērētais laiks (h)</t>
  </si>
  <si>
    <t>Speciālā dienesta pakāpe</t>
  </si>
  <si>
    <t>Piemaksa mēnesī</t>
  </si>
  <si>
    <t>Pulkvežleitnants</t>
  </si>
  <si>
    <t>Piemaksa %</t>
  </si>
  <si>
    <t>Lektors (ar SDP)</t>
  </si>
  <si>
    <t>M.a.
grupa</t>
  </si>
  <si>
    <t>EKK kods</t>
  </si>
  <si>
    <t>Skaits</t>
  </si>
  <si>
    <t>Cena</t>
  </si>
  <si>
    <t>Licences, koncesijas un patenti, preču zīmes un līdzīgas tiesības</t>
  </si>
  <si>
    <t>Datorprogrammas</t>
  </si>
  <si>
    <t>Amortizācija %</t>
  </si>
  <si>
    <t>Nosaukums</t>
  </si>
  <si>
    <t>Toneris</t>
  </si>
  <si>
    <t xml:space="preserve">Toneris </t>
  </si>
  <si>
    <t>1.2. Kvalifikācijas darba recenzēšana</t>
  </si>
  <si>
    <t>1.3. Kvalifikācijas darba aizstāvēšana</t>
  </si>
  <si>
    <t>VP priekšnieka vietnieks</t>
  </si>
  <si>
    <t>Ģenerālis</t>
  </si>
  <si>
    <t>VP koledžas direktora vietnieks</t>
  </si>
  <si>
    <t>Pulkvedis</t>
  </si>
  <si>
    <t>VP Galvenās kārtības policijas pārvaldes priekšnieka vietnieks</t>
  </si>
  <si>
    <t>VP Galvenās kriminālpolicijas pārvaldes priekšnieka vietnieks</t>
  </si>
  <si>
    <t>VP koledžas katedras vadītājs</t>
  </si>
  <si>
    <t>1.4. Kvalifikācijas eksāmens</t>
  </si>
  <si>
    <t>Maksas pakalpojuma mērvienība – viens eksāmens</t>
  </si>
  <si>
    <t>Maksas pakalpojuma mērvienība – viena aizstāvēšana</t>
  </si>
  <si>
    <t>Majors</t>
  </si>
  <si>
    <t>Lektors (ar SDP) vidēji 20 personas mācību grupā</t>
  </si>
  <si>
    <t>2. Atkārtota studiju kursa apguve</t>
  </si>
  <si>
    <t>3. Dokumentu pieņemšana un reģistrēšana pilna vai nepilna laika studijām/mācībām</t>
  </si>
  <si>
    <t>Maksas pakalpojuma mērvienība – viens reflektants</t>
  </si>
  <si>
    <t>4. Akadēmiskās izziņas izsniegšana</t>
  </si>
  <si>
    <t>Maksas pakalpojuma mērvienība – viena izziņa</t>
  </si>
  <si>
    <t>VP koledžas direktors</t>
  </si>
  <si>
    <t xml:space="preserve">Papīrs </t>
  </si>
  <si>
    <t>5. Kopēšanas un printēšanas pakalpojumi (A4 formāts) (1 lappuse)</t>
  </si>
  <si>
    <t xml:space="preserve">Netiešās izmaksas kopā (1260 lpp): </t>
  </si>
  <si>
    <t>6.1. profesionālās pilnveides izglītības programmu nodarbību vadīšanas Rīgā (mācību grupa līdz 20 personām)</t>
  </si>
  <si>
    <t>Līguma, rēķina, apliecību parakstīšana</t>
  </si>
  <si>
    <t>Līgumu un apliecību sagatavošana</t>
  </si>
  <si>
    <t xml:space="preserve">Grāmatvedis </t>
  </si>
  <si>
    <t>Ienākošā maksājumu uzdevuma ievadīšana, grāmatošana, printēšana</t>
  </si>
  <si>
    <t>Komunālie pakalpojumi</t>
  </si>
  <si>
    <t xml:space="preserve">Informācijas, sakaru līdzekļu, biroja tehnikas kārtējā remonta un uzturēšanas materiāli </t>
  </si>
  <si>
    <r>
      <t xml:space="preserve">vidēji uz 1 nodarbināto mēnesī 85 </t>
    </r>
    <r>
      <rPr>
        <i/>
        <sz val="9"/>
        <color theme="1"/>
        <rFont val="Times New Roman"/>
        <family val="1"/>
        <charset val="186"/>
      </rPr>
      <t>euro</t>
    </r>
  </si>
  <si>
    <t xml:space="preserve">Saimniecības preces </t>
  </si>
  <si>
    <r>
      <t xml:space="preserve">Vidēji uz 1 nodarbināto mēnesī 85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</si>
  <si>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 Vidēji uz 1 nodarbināto mēnesī 7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</si>
  <si>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Vidēji uz 1 nodarbināto mēnesī 7 </t>
    </r>
    <r>
      <rPr>
        <i/>
        <sz val="9"/>
        <color theme="1"/>
        <rFont val="Times New Roman"/>
        <family val="1"/>
        <charset val="186"/>
      </rPr>
      <t>euro</t>
    </r>
  </si>
  <si>
    <t>Maksas pakalpojuma mērvienība – viena akadēmisā stunda</t>
  </si>
  <si>
    <t>Maksas pakalpojuma mērvienība – viena akadēmiskā stunda</t>
  </si>
  <si>
    <t>km</t>
  </si>
  <si>
    <t>Šeit vajadzētu datus no VPK</t>
  </si>
  <si>
    <t>6.2. profesionālās pilnveides izglītības programmu nodarbību vadīšanas ārpus Rīgas (mācību grupa līdz 20 personām)</t>
  </si>
  <si>
    <t>Mācību, darba un dienesta komandējumi, darba braucieni</t>
  </si>
  <si>
    <t>Dienas nauda</t>
  </si>
  <si>
    <t>Pārējie komandējumu un darba braucienu izdevumi</t>
  </si>
  <si>
    <t>Dienas</t>
  </si>
  <si>
    <t>Diennakts</t>
  </si>
  <si>
    <t>Viesnīcas pakalpojumi</t>
  </si>
  <si>
    <t>6.3. Licencētās profesionālās pilnveides izglītības programmas atkārtota noslēguma pārbaudījuma pieņemšana</t>
  </si>
  <si>
    <t>Vecākais speciālists Izglītības koordinācijas nodaļā</t>
  </si>
  <si>
    <t>Grāmatvedis</t>
  </si>
  <si>
    <t>Ienākošo maksājumu uzdevumu ievadīšana, grāmatošana, printēšana</t>
  </si>
  <si>
    <t xml:space="preserve">Komunālie pakalpojumi </t>
  </si>
  <si>
    <t>Papīrs</t>
  </si>
  <si>
    <t>Saimniecības preces</t>
  </si>
  <si>
    <t>7. Dokumentu pieņemšana un reģistrēšana pilna vai nepilna laika studijām/mācībām</t>
  </si>
  <si>
    <t>Maksas pakalpojuma mērvienība – viena persona</t>
  </si>
  <si>
    <t>paraksts</t>
  </si>
  <si>
    <r>
      <t xml:space="preserve">Vidēji uz 1 nodarbināto mēnes 7 </t>
    </r>
    <r>
      <rPr>
        <i/>
        <sz val="9"/>
        <color theme="1"/>
        <rFont val="Times New Roman"/>
        <family val="1"/>
        <charset val="186"/>
      </rPr>
      <t>euro</t>
    </r>
  </si>
  <si>
    <t>Informācijas, sakaru līdzekļu, biroja tehnikas kārtējā remonta un uzturēšanas materiāli</t>
  </si>
  <si>
    <t>8.1. Diploma dublikāta izsniegšana</t>
  </si>
  <si>
    <t>Maksas pakalpojuma mērvienība – viens diploms</t>
  </si>
  <si>
    <t>Diploms</t>
  </si>
  <si>
    <t>8.3. Diploma ar pielikumu dublikāta izsniegšana</t>
  </si>
  <si>
    <t>Maksas pakalpojuma mērvienība – viens diploms ar pielikumu</t>
  </si>
  <si>
    <t>8.2. Diploma pielikuma dublikāta izsniegšana</t>
  </si>
  <si>
    <t>8.4. Kvalifikācijas apliecības dublikāta izsniegšana</t>
  </si>
  <si>
    <t>Kvalifikācijas apliecība</t>
  </si>
  <si>
    <t>Maksas pakalpojuma mērvienība – viena kvalifikācijas apliecība</t>
  </si>
  <si>
    <t>Piezīmes, komentāri</t>
  </si>
  <si>
    <t>8.5. Kvalifikācijas apliecības sekmju izraksta dublikāta izsniegšana</t>
  </si>
  <si>
    <t>Maksas pakalpojuma mērvienība – viens sekmju izraksts</t>
  </si>
  <si>
    <t>8.6. Kvalifikācijas apliecības ar sekmju izrakstu dublikāta izsniegšana</t>
  </si>
  <si>
    <t>Maksas pakalpojuma mērvienība – viena kvalifikācija apliecība ar sekmju izrakstu</t>
  </si>
  <si>
    <t>8.7. Apliecības par profesionālās pilnveides izglītību dublikāta izsniegšana</t>
  </si>
  <si>
    <t>Maksas pakalpojuma mērvienība – viena apliecība</t>
  </si>
  <si>
    <t>Apliecība par profesionālās pilnveides izglītību</t>
  </si>
  <si>
    <t>8.8. Apliecības par profesionālās pilnveides izglītību sekmju izraksts dublikāta izsniegšana</t>
  </si>
  <si>
    <t>8.9. Apliecības par profesionālās pilnveides izglītību ar sekmju izrakstu dublikāta izsniegšana</t>
  </si>
  <si>
    <t>Maksas pakalpojuma mērvienība – viena apliecība ar sekmju izrakstu</t>
  </si>
  <si>
    <t>Direktora vietnieks</t>
  </si>
  <si>
    <t>bija kriminalistikas katedras vadītājs, ko tagad?</t>
  </si>
  <si>
    <t>Tiesību zinātnes un projektu pārvaldības katedras vadītājs</t>
  </si>
  <si>
    <t>Izglītības koordinācijas nodaļas vadītāja</t>
  </si>
  <si>
    <t>9.1. Iesniegto dokumentu izvērtēšana un lēmuma sagatavošana</t>
  </si>
  <si>
    <t>Maksas pakalpojuma mērvienība – viens lēmums</t>
  </si>
  <si>
    <t>Policijas tiesību katedrs vadītājs</t>
  </si>
  <si>
    <t>9.2. Pārbaudījumi (ieskaite vai eksāmens)</t>
  </si>
  <si>
    <t>bija kriminalistikas katedras vadītājs, kas tagad?</t>
  </si>
  <si>
    <t>9.3. Konsultācija</t>
  </si>
  <si>
    <t>Maksas pakalpojuma mērvienība – viena konsultācija</t>
  </si>
  <si>
    <t>10. Arhīva dokumentu izziņas sagatavošana un izsniegšana</t>
  </si>
  <si>
    <t>Rēķina parakstīšana</t>
  </si>
  <si>
    <t>Valsts policijas koledžas maksas pakalpojumu cenrādis</t>
  </si>
  <si>
    <t>(Pielikums grozīts ar MK 25.11.2014. noteikumiem Nr.722)</t>
  </si>
  <si>
    <t>Nr.</t>
  </si>
  <si>
    <t>p.k.</t>
  </si>
  <si>
    <t>Pakalpojuma veids</t>
  </si>
  <si>
    <t>PVN</t>
  </si>
  <si>
    <t>Cena ar PVN</t>
  </si>
  <si>
    <t>1.1.</t>
  </si>
  <si>
    <t>noslēguma pārbaudījums, kārtējais pārbaudījums, referāts</t>
  </si>
  <si>
    <t>1 pārbaudījums</t>
  </si>
  <si>
    <t>1.2.</t>
  </si>
  <si>
    <t>kvalifikācijas darba recenzēšana</t>
  </si>
  <si>
    <t>1 recenzija</t>
  </si>
  <si>
    <t>1.3.</t>
  </si>
  <si>
    <t>kvalifikācijas darba aizstāvēšana</t>
  </si>
  <si>
    <t>1 aizstāvēšana</t>
  </si>
  <si>
    <t>1.4.</t>
  </si>
  <si>
    <t>kvalifikācijas eksāmens</t>
  </si>
  <si>
    <t>1eksāmens</t>
  </si>
  <si>
    <t>1 kredītpunkts</t>
  </si>
  <si>
    <t>1 reflektants</t>
  </si>
  <si>
    <t>1 izziņa</t>
  </si>
  <si>
    <t>1 lappuse</t>
  </si>
  <si>
    <t>6.1.</t>
  </si>
  <si>
    <t>profesionālās pilnveides un pieaugušo neformālās izglītības programmu nodarbību vadīšana Rīgā (mācību grupa līdz 20 personām)</t>
  </si>
  <si>
    <t>1 akadēmiskā stunda</t>
  </si>
  <si>
    <t>6.2.</t>
  </si>
  <si>
    <t>profesionālās pilnveides un pieaugušo neformālās izglītības programmu nodarbību vadīšana ārpus Rīgas (mācību grupa līdz 20 personām)</t>
  </si>
  <si>
    <t>6.3.</t>
  </si>
  <si>
    <t>licencētās profesionālās pilnveides izglītības programmas atkārtota noslēguma pārbaudījuma pieņemšana</t>
  </si>
  <si>
    <t>1 persona</t>
  </si>
  <si>
    <t>diploma dublikāta izsniegšana</t>
  </si>
  <si>
    <t>diploma pielikuma dublikāta izsniegšana</t>
  </si>
  <si>
    <t>8.3.</t>
  </si>
  <si>
    <t>diploma ar pielikumu dublikāta izsniegšana</t>
  </si>
  <si>
    <t>8.4.</t>
  </si>
  <si>
    <t>kvalifikācijas apliecības dublikāta izsniegšana</t>
  </si>
  <si>
    <t>8.5.</t>
  </si>
  <si>
    <t>kvalifikācijas apliecības sekmju izraksta dublikāta izsniegšana</t>
  </si>
  <si>
    <t>8.6.</t>
  </si>
  <si>
    <t>kvalifikācijas apliecības ar sekmju izrakstu dublikāta izsniegšana</t>
  </si>
  <si>
    <t>8.7.</t>
  </si>
  <si>
    <t>apliecības par profesionālās pilnveides izglītību dublikāta izsniegšana</t>
  </si>
  <si>
    <t>8.8.</t>
  </si>
  <si>
    <t>apliecības par profesionālās pilnveides izglītību sekmju izraksta dublikāta izsniegšana</t>
  </si>
  <si>
    <t>8.9.</t>
  </si>
  <si>
    <t>apliecības par profesionālās pilnveides izglītību ar sekmju izrakstu dublikāta izsniegšana</t>
  </si>
  <si>
    <t>9.1.</t>
  </si>
  <si>
    <t>iesniegto dokumentu izvērtēšana un lēmuma sagatavošana</t>
  </si>
  <si>
    <t>9.2.</t>
  </si>
  <si>
    <t>pārbaudījumi (ieskaite vai eksāmens)</t>
  </si>
  <si>
    <t>9.3.</t>
  </si>
  <si>
    <t>konsultācija</t>
  </si>
  <si>
    <t>Piezīmes.</t>
  </si>
  <si>
    <r>
      <t>Cena bez PVN (</t>
    </r>
    <r>
      <rPr>
        <i/>
        <sz val="10"/>
        <color rgb="FF414142"/>
        <rFont val="Times New Roman"/>
        <family val="1"/>
        <charset val="186"/>
      </rPr>
      <t>euro</t>
    </r>
    <r>
      <rPr>
        <sz val="10"/>
        <color rgb="FF414142"/>
        <rFont val="Times New Roman"/>
        <family val="1"/>
        <charset val="186"/>
      </rPr>
      <t>)</t>
    </r>
  </si>
  <si>
    <r>
      <t>(</t>
    </r>
    <r>
      <rPr>
        <i/>
        <sz val="10"/>
        <color rgb="FF414142"/>
        <rFont val="Times New Roman"/>
        <family val="1"/>
        <charset val="186"/>
      </rPr>
      <t>euro</t>
    </r>
    <r>
      <rPr>
        <sz val="10"/>
        <color rgb="FF414142"/>
        <rFont val="Times New Roman"/>
        <family val="1"/>
        <charset val="186"/>
      </rPr>
      <t>)</t>
    </r>
  </si>
  <si>
    <r>
      <t>Atkārtota pārbaudījumu kārtošana</t>
    </r>
    <r>
      <rPr>
        <vertAlign val="superscript"/>
        <sz val="10"/>
        <color rgb="FF414142"/>
        <rFont val="Times New Roman"/>
        <family val="1"/>
        <charset val="186"/>
      </rPr>
      <t>1; 2</t>
    </r>
  </si>
  <si>
    <r>
      <t>Atkārtota mācību kursa apguve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</si>
  <si>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Pieteikšanās dokumentu pieņemšana un reģistrēšana pilna vai nepilna laika studijām (mācībām)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</si>
  <si>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Akadēmiskās izziņas izsniegšana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</si>
  <si>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Kopēšanas un printēšanas pakalpojumi (A4 formāts)</t>
    </r>
    <r>
      <rPr>
        <vertAlign val="superscript"/>
        <sz val="10"/>
        <color rgb="FF414142"/>
        <rFont val="Times New Roman"/>
        <family val="1"/>
        <charset val="186"/>
      </rPr>
      <t>3</t>
    </r>
  </si>
  <si>
    <r>
      <t>Profesionālās pilnveides un pieaugušo neformālās izglītības pakalpojumu sniegšana fiziskām un juridiskām personām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</si>
  <si>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Pieteikšanās dokumentu pieņemšana un reģistrēšana pilna vai nepilna laika studijām vēlākos studiju posmos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</si>
  <si>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Izglītību apliecinoša dokumenta dublikāta izsniegšana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</si>
  <si>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Iepriekšējā izglītībā vai profesionālajā pieredzē sasniegtu studiju rezultātu atzīšana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</si>
  <si>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Arhīva dokumentu izziņu sagatavošana un izsniegšana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</si>
  <si>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1</t>
    </r>
    <r>
      <rPr>
        <sz val="10"/>
        <color rgb="FF414142"/>
        <rFont val="Times New Roman"/>
        <family val="1"/>
        <charset val="186"/>
      </rPr>
      <t xml:space="preserve"> Maksu neiekasē, ja pārbaudījumi nav kārtoti amatpersonas vai amatpersonas ģimenes locekļa slimības vai bērna kopšanas atvaļinājuma dēļ.</t>
    </r>
  </si>
  <si>
    <r>
      <t>2</t>
    </r>
    <r>
      <rPr>
        <sz val="10"/>
        <color rgb="FF414142"/>
        <rFont val="Times New Roman"/>
        <family val="1"/>
        <charset val="186"/>
      </rPr>
      <t xml:space="preserve"> Pievienotās vērtības nodokli nepiemēro saskaņā ar </t>
    </r>
    <r>
      <rPr>
        <sz val="10"/>
        <color rgb="FF16497B"/>
        <rFont val="Times New Roman"/>
        <family val="1"/>
        <charset val="186"/>
      </rPr>
      <t>Pievienotās vērtības nodokļa likuma</t>
    </r>
    <r>
      <rPr>
        <sz val="10"/>
        <color rgb="FF414142"/>
        <rFont val="Times New Roman"/>
        <family val="1"/>
        <charset val="186"/>
      </rPr>
      <t xml:space="preserve"> </t>
    </r>
    <r>
      <rPr>
        <sz val="10"/>
        <color rgb="FF16497B"/>
        <rFont val="Times New Roman"/>
        <family val="1"/>
        <charset val="186"/>
      </rPr>
      <t>59.panta</t>
    </r>
    <r>
      <rPr>
        <sz val="10"/>
        <color rgb="FF414142"/>
        <rFont val="Times New Roman"/>
        <family val="1"/>
        <charset val="186"/>
      </rPr>
      <t xml:space="preserve"> pirmo daļu un </t>
    </r>
    <r>
      <rPr>
        <sz val="10"/>
        <color rgb="FF16497B"/>
        <rFont val="Times New Roman"/>
        <family val="1"/>
        <charset val="186"/>
      </rPr>
      <t>52.panta</t>
    </r>
    <r>
      <rPr>
        <sz val="10"/>
        <color rgb="FF414142"/>
        <rFont val="Times New Roman"/>
        <family val="1"/>
        <charset val="186"/>
      </rPr>
      <t xml:space="preserve"> pirmās daļas 12.punktu.</t>
    </r>
  </si>
  <si>
    <r>
      <t>3</t>
    </r>
    <r>
      <rPr>
        <sz val="10"/>
        <color rgb="FF414142"/>
        <rFont val="Times New Roman"/>
        <family val="1"/>
        <charset val="186"/>
      </rPr>
      <t xml:space="preserve"> Pievienotās vērtības nodokli nepiemēro saskaņā ar </t>
    </r>
    <r>
      <rPr>
        <sz val="10"/>
        <color rgb="FF16497B"/>
        <rFont val="Times New Roman"/>
        <family val="1"/>
        <charset val="186"/>
      </rPr>
      <t>Pievienotās vērtības nodokļa likuma</t>
    </r>
    <r>
      <rPr>
        <sz val="10"/>
        <color rgb="FF414142"/>
        <rFont val="Times New Roman"/>
        <family val="1"/>
        <charset val="186"/>
      </rPr>
      <t xml:space="preserve"> </t>
    </r>
    <r>
      <rPr>
        <sz val="10"/>
        <color rgb="FF16497B"/>
        <rFont val="Times New Roman"/>
        <family val="1"/>
        <charset val="186"/>
      </rPr>
      <t>59.panta</t>
    </r>
    <r>
      <rPr>
        <sz val="10"/>
        <color rgb="FF414142"/>
        <rFont val="Times New Roman"/>
        <family val="1"/>
        <charset val="186"/>
      </rPr>
      <t xml:space="preserve"> pirmo daļu.</t>
    </r>
  </si>
  <si>
    <t>Pēc jaunām cenām</t>
  </si>
  <si>
    <r>
      <t>Starpība
(</t>
    </r>
    <r>
      <rPr>
        <i/>
        <sz val="10"/>
        <color rgb="FF414142"/>
        <rFont val="Times New Roman"/>
        <family val="1"/>
        <charset val="186"/>
      </rPr>
      <t>euro</t>
    </r>
    <r>
      <rPr>
        <sz val="10"/>
        <color rgb="FF414142"/>
        <rFont val="Times New Roman"/>
        <family val="1"/>
        <charset val="186"/>
      </rPr>
      <t>)</t>
    </r>
  </si>
  <si>
    <t>Pieaugums
%</t>
  </si>
  <si>
    <r>
      <t>Vidēji uz 1 nodarbināto mēnesī 85</t>
    </r>
    <r>
      <rPr>
        <i/>
        <sz val="9"/>
        <color theme="1"/>
        <rFont val="Times New Roman"/>
        <family val="1"/>
        <charset val="186"/>
      </rPr>
      <t xml:space="preserve"> euro</t>
    </r>
  </si>
  <si>
    <t xml:space="preserve">Vecākais speciālists Izglītības koordinācijas nodaļā </t>
  </si>
  <si>
    <t>Individuālā pārbaudījuma veidlapas noformēšana, izsniegšana</t>
  </si>
  <si>
    <t>Izmaksas kopā</t>
  </si>
  <si>
    <t>Bibliotekārs</t>
  </si>
  <si>
    <t>Nemateriālie ieguldījumi</t>
  </si>
  <si>
    <t>Cena bez PVN 
(euro)</t>
  </si>
  <si>
    <t>Rēķina,maksājuma uzdevuma sagatavošanai</t>
  </si>
  <si>
    <t>Apliecības izgatavošanai</t>
  </si>
  <si>
    <t>EKK</t>
  </si>
  <si>
    <t>Koeficients</t>
  </si>
  <si>
    <t>∑</t>
  </si>
  <si>
    <t>1 kvalifikācijas apliecība</t>
  </si>
  <si>
    <t>1 kvalifikācijas apliecība ar sekmju izrakstu</t>
  </si>
  <si>
    <t>1 apliecība</t>
  </si>
  <si>
    <t>1 apliecība ar sekmju izrakstu</t>
  </si>
  <si>
    <t>1 konsultācija</t>
  </si>
  <si>
    <t>1 diploms</t>
  </si>
  <si>
    <t>1 pielikums</t>
  </si>
  <si>
    <t>1 diploms ar pielikumu</t>
  </si>
  <si>
    <t>1 sekmju izraksts</t>
  </si>
  <si>
    <t>1 lēmums</t>
  </si>
  <si>
    <t>Līguma, rēķina parakstīšana - nav</t>
  </si>
  <si>
    <t>Klienta, ienākošo maksājumu uzdevumu ievadīšana, grāmatošana, printēšana</t>
  </si>
  <si>
    <t>Papīrs (diploma pielikums)</t>
  </si>
  <si>
    <t>Maksājuma uzdevuma printēšana</t>
  </si>
  <si>
    <t>Papīrs (sekmju izraksts)</t>
  </si>
  <si>
    <t>Tiesību zinātnes un projektu pārvaldības katedras lektors (ar SDP)</t>
  </si>
  <si>
    <t xml:space="preserve">paraksta nav </t>
  </si>
  <si>
    <t>Vecākais inspektors Profesionālās pilnveides nodaļa</t>
  </si>
  <si>
    <t>Vecākais inspektors Profesionālās pilnveides nodaļā</t>
  </si>
  <si>
    <t>Līguma, pieņemšanas nodošanas aktu, rēķina, apliecību parakstīšana</t>
  </si>
  <si>
    <t>Līguma, pieņemšanas nodošanas akta, apmeklējuma lapas, anketu, pavadvēstuļu sagatavošana, apliecību sagatavošna</t>
  </si>
  <si>
    <t xml:space="preserve">Papīrs CURIOUS Metallic A5, Super Gold </t>
  </si>
  <si>
    <t>Vecākais speciālists Personāla vadības nodaļā</t>
  </si>
  <si>
    <t>Ārsts</t>
  </si>
  <si>
    <t>Akadēmiskās izziņa</t>
  </si>
  <si>
    <t>Lietvede</t>
  </si>
  <si>
    <t>Akadēmiskās izziņas reģistrēšana</t>
  </si>
  <si>
    <t>2-IKN, 1-maksājuma uzdevuma printēšana</t>
  </si>
  <si>
    <t>Katedras vadītājs</t>
  </si>
  <si>
    <t>Saskaņo salīidzinājuma protokolu</t>
  </si>
  <si>
    <t>Paraksta salīidzinājuma protokolu</t>
  </si>
  <si>
    <t>Pulkvežletnants</t>
  </si>
  <si>
    <t>5-IKN, 1-maksājuma uzdevuma printēšana</t>
  </si>
  <si>
    <t>pavēle par diplomu izsniegšanu</t>
  </si>
  <si>
    <t>1-maksājuma uzdevuma printēšana</t>
  </si>
  <si>
    <t>1-IKN, 1-Maksājuma uzdevuma printēšana</t>
  </si>
  <si>
    <t>1-IKN, 1-maksājuma uzdevuma printēšana</t>
  </si>
  <si>
    <t>Lietvedis</t>
  </si>
  <si>
    <t>2-individuālā pārbaudījuma veidlapas, 1-maksājuma uzdevuma printēšana</t>
  </si>
  <si>
    <t>3-Individuālā pārbaudījuma veidlapas, 1-maksājuma uzdevuma printēšana</t>
  </si>
  <si>
    <t>1-Individuālā pārbaudījuma veidlapa, 1-maksājuma uzdevuma printēšana</t>
  </si>
  <si>
    <t>3-studējošajam eksāmenā, 1- IKN, 1-maksājuma uzdevuma printēšana</t>
  </si>
  <si>
    <t>4-Individuālā pārbaudījuma veidlapas, 1-maksājuma uzdevuma printēšana</t>
  </si>
  <si>
    <t>maksājuma uzdevuma printēšana</t>
  </si>
  <si>
    <t>Lektors</t>
  </si>
  <si>
    <t>Inventārs</t>
  </si>
  <si>
    <t>Monitors</t>
  </si>
  <si>
    <t>UPS barošanas bloks</t>
  </si>
  <si>
    <t>Kalpošanas laiks (gadi)</t>
  </si>
  <si>
    <t>Datora komplekts ar programmmatūru</t>
  </si>
  <si>
    <t>Daudzfunkcionāls printeris</t>
  </si>
  <si>
    <t>Vērtība</t>
  </si>
  <si>
    <t>Izmaksas</t>
  </si>
  <si>
    <t>Izmaksas mēnesī</t>
  </si>
  <si>
    <t>Izmakasas mēnesī</t>
  </si>
  <si>
    <t xml:space="preserve">Pakalpojuma izmaksas ( 1 lpp) kopā: </t>
  </si>
  <si>
    <t>Autotransporta uzturēšanas materiāli un remonta izdevumi</t>
  </si>
  <si>
    <t>Eļla un citi tehniskie šķidrumi</t>
  </si>
  <si>
    <t>Automašīna (vidējais nolietojums)</t>
  </si>
  <si>
    <t>Dati no VP - automašīnas uzturēšanas izmaksas gadā - 1362,54 EUR, automašinas remonta izdevumi gadā  - 4237,70 EUR</t>
  </si>
  <si>
    <t>Dati no VP - automašīnas vidējais nolietojums gadā 1769 EUR</t>
  </si>
  <si>
    <t>Dati no VP - eļla un citi tehniskie šķidrumi gadā - 43 EUR</t>
  </si>
  <si>
    <t>Dati no VP - vidējā degvielas norma transportlīdzeklim uz 100 km 10,94 litri, degvielas cena 1,16 euro litrā</t>
  </si>
  <si>
    <t>Reģistre līgumus, pieņemšanas-nodošanas aktus, pavadvēstules un rēķinus</t>
  </si>
  <si>
    <t>Rēķina, maksājuma uzdevuma printēšana (vidēji 3 lpp.1 personai)</t>
  </si>
  <si>
    <t>Līguma, pieņemšanas nodošanas akta, apmeklējuma lapas, anketu, pavadvēstuļu sagatavošanai (vidēji 6 lpp.1 pers.)</t>
  </si>
  <si>
    <t>Rēķina, maksājuma uzdevuma printēšana (vidēji 3 lpp.1 pers.)</t>
  </si>
  <si>
    <t>7. Pieteikšanās dokumentu pieņemšana un reģistrēšana pilna vai nepilna laika studijām vēlākos studiju posmos</t>
  </si>
  <si>
    <t>6. Profesionālās pilnveides un pieaugušo neformālās izglītības pakalpojumu sniegšana fiziskām un juridiskām personām:</t>
  </si>
  <si>
    <t>6.1. profesionālās pilnveides un pieaugušo neformālās izglītības programmu nodarbību vadīšana Rīgā (mācību grupa līdz 20 personām)</t>
  </si>
  <si>
    <t>6.2. profesionālās pilnveides un pieaugušo neformālās izglītības programmu nodarbību vadīšana ārpus Rīgas (mācību grupa līdz 20 personām)</t>
  </si>
  <si>
    <t>6.3. licencētās profesionālās pilnveides izglītības programmas atkārtota noslēguma pārbaudījuma pieņemšana</t>
  </si>
  <si>
    <t>9. Iepriekšējā izglītībā vai profesionālajā pieredzē sasniegto studiju rezultātu atzīšana:</t>
  </si>
  <si>
    <t>3. Pieteikšanās dokumentu pieņemšana un reģistrēšana pilna vai nepilna laika studijām (mācībām)</t>
  </si>
  <si>
    <t>1. Atkārtota pārbaudījuma kārtošana:</t>
  </si>
  <si>
    <t>1.3. kvalifikācijas darba aizstāvēšana</t>
  </si>
  <si>
    <t>8.4. kvalifikācijas apliecības dublikāta izsniegšana</t>
  </si>
  <si>
    <t>8.1. diploma dublikāta izsniegšana</t>
  </si>
  <si>
    <t>8.2. diploma pielikuma dublikāta izsniegšana</t>
  </si>
  <si>
    <t>8.3. diploma ar pielikumu dublikāta izsniegšana</t>
  </si>
  <si>
    <t>8.5. kvalifikācijas apliecības sekmju izraksta dublikāta izsniegšana</t>
  </si>
  <si>
    <t>8.6. kvalifikācijas apliecības ar sekmju izrakstu dublikāta izsniegšana</t>
  </si>
  <si>
    <t>8.7. apliecības par profesionālās pilnveides izglītību dublikāta izsniegšana</t>
  </si>
  <si>
    <t>8.8. apliecības par profesionālās pilnveides izglītību sekmju izraksta dublikāta izsniegšana</t>
  </si>
  <si>
    <t>8.9. apliecības par profesionālās pilnveides izglītību ar sekmju izrakstu dublikāta izsniegšana</t>
  </si>
  <si>
    <t>9.1. iesniegto dokumentu izvērtēšana un lēmuma sagatavošana</t>
  </si>
  <si>
    <t>9.2. pārbaudījumi (ieskaite vai eksāmens)</t>
  </si>
  <si>
    <t>9.3. konsultācija</t>
  </si>
  <si>
    <t>8. Izglītību apliecinoša dokumenta dublikāta izsniegšana:</t>
  </si>
  <si>
    <t>Ieņemamais amats</t>
  </si>
  <si>
    <t>Izdevumi mēnesī</t>
  </si>
  <si>
    <t xml:space="preserve">Maksas pakalpojuma mērvienība – viens pārbaudījums </t>
  </si>
  <si>
    <t>Maksas pakalpojuma mērvienība – viens kredītpunkts</t>
  </si>
  <si>
    <t>Maksas pakalpojuma mērvienība –  viena persona</t>
  </si>
  <si>
    <t>Maksas pakalpojuma mērvienība –  viens pielikums</t>
  </si>
  <si>
    <t>Maksas pakalpojuma mērvienība – viena lappuse (1 h 1260 lpp.)</t>
  </si>
  <si>
    <t>Izmaksu apjoms gadā viena maksas pakalpojuma veida nodrošināšanai</t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</si>
  <si>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</si>
  <si>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</si>
  <si>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</si>
  <si>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4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</si>
  <si>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5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</si>
  <si>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6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</si>
  <si>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7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</si>
  <si>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8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</si>
  <si>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9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</si>
  <si>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10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</si>
  <si>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11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</si>
  <si>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12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</si>
  <si>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13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</si>
  <si>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14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</si>
  <si>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15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</si>
  <si>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16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</si>
  <si>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17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</si>
  <si>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18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</si>
  <si>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19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</si>
  <si>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20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</si>
  <si>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21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</si>
  <si>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22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</si>
  <si>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23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</si>
  <si>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24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</si>
  <si>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25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</si>
  <si>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t>Darba devēja valsts sociālās apdrošināšanas obligātās iemaksas (24,09 % no 1100. un 1221.EKK)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</si>
</sst>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0.0000"/>
    <numFmt numFmtId="167" formatCode="0.000"/>
    <numFmt numFmtId="168" formatCode="0.0"/>
  </numFmts>
  <fonts count="27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0"/>
      <name val="Times New Roman"/>
      <family val="1"/>
      <charset val="186"/>
    </font>
    <font>
      <sz val="10"/>
      <color rgb="FF414142"/>
      <name val="Times New Roman"/>
      <family val="1"/>
      <charset val="186"/>
    </font>
    <font>
      <i/>
      <sz val="10"/>
      <color rgb="FF414142"/>
      <name val="Times New Roman"/>
      <family val="1"/>
      <charset val="186"/>
    </font>
    <font>
      <vertAlign val="superscript"/>
      <sz val="10"/>
      <color rgb="FF414142"/>
      <name val="Times New Roman"/>
      <family val="1"/>
      <charset val="186"/>
    </font>
    <font>
      <sz val="10"/>
      <color rgb="FF16497B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vertAlign val="superscript"/>
      <sz val="9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9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5" fillId="0" borderId="0" xfId="0" applyFont="1" applyFill="1" applyBorder="1"/>
    <xf numFmtId="2" fontId="1" fillId="0" borderId="0" xfId="0" applyNumberFormat="1" applyFont="1" applyFill="1" applyBorder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3" fillId="0" borderId="17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4" fontId="12" fillId="0" borderId="19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vertical="center" wrapText="1"/>
    </xf>
    <xf numFmtId="165" fontId="13" fillId="0" borderId="17" xfId="0" applyNumberFormat="1" applyFont="1" applyBorder="1" applyAlignment="1">
      <alignment vertical="center" wrapText="1"/>
    </xf>
    <xf numFmtId="165" fontId="13" fillId="0" borderId="19" xfId="0" applyNumberFormat="1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top" wrapText="1" inden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8" fillId="0" borderId="29" xfId="0" applyNumberFormat="1" applyFont="1" applyBorder="1" applyAlignment="1">
      <alignment horizontal="right" vertical="center" wrapText="1" indent="1"/>
    </xf>
    <xf numFmtId="0" fontId="18" fillId="8" borderId="29" xfId="0" applyFont="1" applyFill="1" applyBorder="1" applyAlignment="1">
      <alignment horizontal="right" vertical="center" wrapText="1" inden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right" vertical="center" wrapText="1" indent="1"/>
    </xf>
    <xf numFmtId="1" fontId="18" fillId="8" borderId="29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/>
    <xf numFmtId="4" fontId="2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/>
    <xf numFmtId="4" fontId="23" fillId="0" borderId="0" xfId="0" applyNumberFormat="1" applyFont="1" applyAlignment="1">
      <alignment horizontal="center"/>
    </xf>
    <xf numFmtId="0" fontId="24" fillId="0" borderId="0" xfId="0" applyFont="1"/>
    <xf numFmtId="3" fontId="13" fillId="0" borderId="28" xfId="0" applyNumberFormat="1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4" fontId="12" fillId="0" borderId="28" xfId="0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4" fontId="18" fillId="0" borderId="44" xfId="0" applyNumberFormat="1" applyFont="1" applyBorder="1" applyAlignment="1">
      <alignment horizontal="right" vertical="center" wrapText="1" indent="1"/>
    </xf>
    <xf numFmtId="4" fontId="18" fillId="0" borderId="45" xfId="0" applyNumberFormat="1" applyFont="1" applyBorder="1" applyAlignment="1">
      <alignment horizontal="right" vertical="center" wrapText="1" indent="1"/>
    </xf>
    <xf numFmtId="0" fontId="18" fillId="0" borderId="39" xfId="0" applyFont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right" vertical="center" wrapText="1" indent="1"/>
    </xf>
    <xf numFmtId="2" fontId="18" fillId="0" borderId="46" xfId="0" applyNumberFormat="1" applyFont="1" applyBorder="1" applyAlignment="1">
      <alignment horizontal="right" vertical="center" wrapText="1" inden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18" fillId="0" borderId="44" xfId="0" applyNumberFormat="1" applyFont="1" applyBorder="1" applyAlignment="1">
      <alignment horizontal="right" vertical="center" wrapText="1" indent="1"/>
    </xf>
    <xf numFmtId="4" fontId="5" fillId="6" borderId="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9" borderId="29" xfId="0" applyFont="1" applyFill="1" applyBorder="1" applyAlignment="1">
      <alignment horizontal="left" vertical="top" wrapText="1" indent="1"/>
    </xf>
    <xf numFmtId="0" fontId="5" fillId="9" borderId="0" xfId="0" applyFont="1" applyFill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18" fillId="0" borderId="29" xfId="0" applyNumberFormat="1" applyFont="1" applyBorder="1" applyAlignment="1">
      <alignment horizontal="right" vertical="center" wrapText="1" indent="1"/>
    </xf>
    <xf numFmtId="0" fontId="12" fillId="10" borderId="19" xfId="0" applyFont="1" applyFill="1" applyBorder="1" applyAlignment="1">
      <alignment horizontal="center" vertical="center" wrapText="1"/>
    </xf>
    <xf numFmtId="3" fontId="12" fillId="10" borderId="19" xfId="0" applyNumberFormat="1" applyFont="1" applyFill="1" applyBorder="1" applyAlignment="1">
      <alignment vertical="center" wrapText="1"/>
    </xf>
    <xf numFmtId="2" fontId="12" fillId="0" borderId="49" xfId="0" applyNumberFormat="1" applyFont="1" applyBorder="1" applyAlignment="1">
      <alignment horizontal="center" vertical="center"/>
    </xf>
    <xf numFmtId="166" fontId="12" fillId="0" borderId="50" xfId="0" applyNumberFormat="1" applyFont="1" applyBorder="1"/>
    <xf numFmtId="2" fontId="12" fillId="0" borderId="51" xfId="0" applyNumberFormat="1" applyFont="1" applyBorder="1" applyAlignment="1">
      <alignment horizontal="center" vertical="center"/>
    </xf>
    <xf numFmtId="166" fontId="12" fillId="0" borderId="52" xfId="0" applyNumberFormat="1" applyFont="1" applyBorder="1"/>
    <xf numFmtId="0" fontId="25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/>
    <xf numFmtId="0" fontId="12" fillId="0" borderId="1" xfId="0" applyFont="1" applyBorder="1"/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2" fontId="12" fillId="0" borderId="58" xfId="0" applyNumberFormat="1" applyFont="1" applyBorder="1" applyAlignment="1">
      <alignment horizontal="center" vertical="center"/>
    </xf>
    <xf numFmtId="166" fontId="12" fillId="0" borderId="59" xfId="0" applyNumberFormat="1" applyFont="1" applyBorder="1"/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10" borderId="19" xfId="0" applyFont="1" applyFill="1" applyBorder="1" applyAlignment="1">
      <alignment vertical="center" wrapText="1"/>
    </xf>
    <xf numFmtId="4" fontId="12" fillId="10" borderId="19" xfId="0" applyNumberFormat="1" applyFont="1" applyFill="1" applyBorder="1" applyAlignment="1">
      <alignment vertical="center"/>
    </xf>
    <xf numFmtId="0" fontId="13" fillId="10" borderId="19" xfId="0" applyFont="1" applyFill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10" borderId="17" xfId="0" applyFont="1" applyFill="1" applyBorder="1" applyAlignment="1">
      <alignment vertical="center" wrapText="1"/>
    </xf>
    <xf numFmtId="2" fontId="12" fillId="0" borderId="17" xfId="0" applyNumberFormat="1" applyFont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 wrapText="1"/>
    </xf>
    <xf numFmtId="167" fontId="12" fillId="0" borderId="17" xfId="0" applyNumberFormat="1" applyFont="1" applyFill="1" applyBorder="1" applyAlignment="1">
      <alignment vertical="center" wrapText="1"/>
    </xf>
    <xf numFmtId="167" fontId="12" fillId="0" borderId="19" xfId="0" applyNumberFormat="1" applyFont="1" applyFill="1" applyBorder="1" applyAlignment="1">
      <alignment vertical="center" wrapText="1"/>
    </xf>
    <xf numFmtId="167" fontId="12" fillId="0" borderId="17" xfId="0" applyNumberFormat="1" applyFont="1" applyBorder="1" applyAlignment="1">
      <alignment vertical="center"/>
    </xf>
    <xf numFmtId="0" fontId="1" fillId="7" borderId="0" xfId="0" applyFont="1" applyFill="1"/>
    <xf numFmtId="164" fontId="12" fillId="0" borderId="21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/>
    </xf>
    <xf numFmtId="0" fontId="1" fillId="10" borderId="0" xfId="0" applyFont="1" applyFill="1"/>
    <xf numFmtId="0" fontId="1" fillId="10" borderId="0" xfId="0" applyFont="1" applyFill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4" fontId="2" fillId="0" borderId="0" xfId="0" applyNumberFormat="1" applyFont="1"/>
    <xf numFmtId="2" fontId="13" fillId="0" borderId="19" xfId="0" applyNumberFormat="1" applyFont="1" applyBorder="1" applyAlignment="1">
      <alignment vertical="center" wrapText="1"/>
    </xf>
    <xf numFmtId="168" fontId="12" fillId="0" borderId="17" xfId="0" applyNumberFormat="1" applyFont="1" applyBorder="1" applyAlignment="1">
      <alignment vertical="center" wrapText="1"/>
    </xf>
    <xf numFmtId="4" fontId="24" fillId="0" borderId="0" xfId="0" applyNumberFormat="1" applyFont="1"/>
    <xf numFmtId="2" fontId="5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/>
    </xf>
    <xf numFmtId="2" fontId="12" fillId="0" borderId="17" xfId="0" applyNumberFormat="1" applyFont="1" applyFill="1" applyBorder="1" applyAlignment="1">
      <alignment vertical="center"/>
    </xf>
    <xf numFmtId="166" fontId="18" fillId="0" borderId="44" xfId="0" applyNumberFormat="1" applyFont="1" applyFill="1" applyBorder="1" applyAlignment="1">
      <alignment horizontal="right" vertical="center" wrapText="1" indent="1"/>
    </xf>
    <xf numFmtId="166" fontId="18" fillId="0" borderId="45" xfId="0" applyNumberFormat="1" applyFont="1" applyFill="1" applyBorder="1" applyAlignment="1">
      <alignment horizontal="right" vertical="center" wrapText="1" indent="1"/>
    </xf>
    <xf numFmtId="166" fontId="18" fillId="0" borderId="46" xfId="0" applyNumberFormat="1" applyFont="1" applyFill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left" vertical="center" wrapText="1"/>
    </xf>
    <xf numFmtId="0" fontId="12" fillId="10" borderId="2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/>
    </xf>
    <xf numFmtId="0" fontId="5" fillId="9" borderId="47" xfId="0" applyFont="1" applyFill="1" applyBorder="1" applyAlignment="1">
      <alignment horizontal="center"/>
    </xf>
    <xf numFmtId="0" fontId="5" fillId="9" borderId="45" xfId="0" applyFont="1" applyFill="1" applyBorder="1" applyAlignment="1">
      <alignment horizontal="center"/>
    </xf>
    <xf numFmtId="0" fontId="5" fillId="9" borderId="48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left" vertical="top" wrapText="1" indent="1"/>
    </xf>
    <xf numFmtId="0" fontId="18" fillId="9" borderId="33" xfId="0" applyFont="1" applyFill="1" applyBorder="1" applyAlignment="1">
      <alignment horizontal="left" vertical="top" wrapText="1" indent="1"/>
    </xf>
    <xf numFmtId="0" fontId="18" fillId="9" borderId="34" xfId="0" applyFont="1" applyFill="1" applyBorder="1" applyAlignment="1">
      <alignment horizontal="left" vertical="top" wrapText="1" indent="1"/>
    </xf>
    <xf numFmtId="0" fontId="17" fillId="0" borderId="35" xfId="1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 inden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3" xfId="0" applyFont="1" applyBorder="1" applyAlignment="1">
      <alignment horizontal="center" textRotation="90" wrapText="1"/>
    </xf>
    <xf numFmtId="0" fontId="12" fillId="0" borderId="54" xfId="0" applyFont="1" applyBorder="1" applyAlignment="1">
      <alignment horizontal="center" textRotation="90" wrapText="1"/>
    </xf>
  </cellXfs>
  <cellStyles count="2">
    <cellStyle name="Hipersaite" xfId="1" builtinId="8"/>
    <cellStyle name="Parasts" xfId="0" builtinId="0"/>
  </cellStyles>
  <dxfs count="21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95D5D"/>
      <color rgb="FFF83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likumi.lv/ta/id/270837-grozijumi-ministru-kabineta-2013-gada-24-septembra-noteikumos-nr-904-valsts-policijas-koledzas-maksas-pakalpojumu-cenradis-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11" activePane="bottomLeft" state="frozen"/>
      <selection pane="bottomLeft" activeCell="D93" sqref="D93:E121"/>
    </sheetView>
  </sheetViews>
  <sheetFormatPr defaultRowHeight="15" x14ac:dyDescent="0.25"/>
  <cols>
    <col min="1" max="1" width="10.85546875" style="1" customWidth="1"/>
    <col min="2" max="2" width="43" style="1" customWidth="1"/>
    <col min="3" max="3" width="57" style="1" customWidth="1"/>
    <col min="4" max="4" width="10.28515625" style="2" customWidth="1"/>
    <col min="5" max="16384" width="9.140625" style="1"/>
  </cols>
  <sheetData>
    <row r="1" spans="1:5" ht="18.75" x14ac:dyDescent="0.3">
      <c r="A1" s="237" t="s">
        <v>35</v>
      </c>
      <c r="B1" s="237"/>
      <c r="C1" s="237"/>
      <c r="D1" s="237"/>
    </row>
    <row r="2" spans="1:5" ht="11.25" customHeight="1" x14ac:dyDescent="0.25"/>
    <row r="3" spans="1:5" x14ac:dyDescent="0.25">
      <c r="A3" s="239" t="s">
        <v>127</v>
      </c>
      <c r="B3" s="239"/>
      <c r="C3" s="239"/>
      <c r="D3" s="239"/>
    </row>
    <row r="4" spans="1:5" x14ac:dyDescent="0.25">
      <c r="A4" s="31" t="s">
        <v>128</v>
      </c>
    </row>
    <row r="5" spans="1:5" x14ac:dyDescent="0.25">
      <c r="A5" s="238" t="s">
        <v>129</v>
      </c>
      <c r="B5" s="238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25">
      <c r="A9" s="14" t="s">
        <v>13</v>
      </c>
      <c r="B9" s="14" t="s">
        <v>28</v>
      </c>
      <c r="C9" s="244" t="s">
        <v>36</v>
      </c>
      <c r="D9" s="244"/>
    </row>
    <row r="10" spans="1:5" s="13" customFormat="1" ht="12" x14ac:dyDescent="0.2">
      <c r="A10" s="12">
        <v>1</v>
      </c>
      <c r="B10" s="12">
        <v>2</v>
      </c>
      <c r="C10" s="245">
        <v>3</v>
      </c>
      <c r="D10" s="245"/>
      <c r="E10" s="2" t="s">
        <v>143</v>
      </c>
    </row>
    <row r="11" spans="1:5" s="2" customFormat="1" ht="12" x14ac:dyDescent="0.2">
      <c r="A11" s="246" t="s">
        <v>14</v>
      </c>
      <c r="B11" s="247"/>
      <c r="C11" s="247"/>
      <c r="D11" s="248"/>
    </row>
    <row r="12" spans="1:5" s="5" customFormat="1" ht="12" x14ac:dyDescent="0.2">
      <c r="A12" s="15" t="s">
        <v>37</v>
      </c>
      <c r="B12" s="16" t="s">
        <v>15</v>
      </c>
      <c r="C12" s="15"/>
      <c r="D12" s="19">
        <f>D13+D29</f>
        <v>11.299999999999999</v>
      </c>
      <c r="E12" s="19">
        <f>E13+E29</f>
        <v>11.86</v>
      </c>
    </row>
    <row r="13" spans="1:5" s="5" customFormat="1" ht="12" x14ac:dyDescent="0.2">
      <c r="A13" s="15" t="s">
        <v>38</v>
      </c>
      <c r="B13" s="16" t="s">
        <v>39</v>
      </c>
      <c r="C13" s="15"/>
      <c r="D13" s="19">
        <f>D14+D18+D27+D28</f>
        <v>8.8099999999999987</v>
      </c>
      <c r="E13" s="19">
        <f>E14+E18+E27+E28</f>
        <v>9.24</v>
      </c>
    </row>
    <row r="14" spans="1:5" s="2" customFormat="1" ht="15" customHeight="1" x14ac:dyDescent="0.2">
      <c r="A14" s="4">
        <v>1110</v>
      </c>
      <c r="B14" s="17" t="s">
        <v>40</v>
      </c>
      <c r="C14" s="20"/>
      <c r="D14" s="21">
        <f>SUM(D15:D17)</f>
        <v>6.7299999999999995</v>
      </c>
      <c r="E14" s="21">
        <f>SUM(E15:E17)</f>
        <v>7.09</v>
      </c>
    </row>
    <row r="15" spans="1:5" s="2" customFormat="1" ht="12" hidden="1" x14ac:dyDescent="0.2">
      <c r="A15" s="18" t="s">
        <v>41</v>
      </c>
      <c r="B15" s="17" t="s">
        <v>42</v>
      </c>
      <c r="C15" s="20"/>
      <c r="D15" s="21"/>
      <c r="E15" s="21"/>
    </row>
    <row r="16" spans="1:5" s="2" customFormat="1" ht="75.75" customHeight="1" x14ac:dyDescent="0.2">
      <c r="A16" s="18" t="s">
        <v>43</v>
      </c>
      <c r="B16" s="17" t="s">
        <v>44</v>
      </c>
      <c r="C16" s="32" t="s">
        <v>142</v>
      </c>
      <c r="D16" s="21">
        <f>ROUNDUP((1130/168),2)</f>
        <v>6.7299999999999995</v>
      </c>
      <c r="E16" s="21">
        <f>ROUNDUP((1191/168),2)</f>
        <v>7.09</v>
      </c>
    </row>
    <row r="17" spans="1:5" s="2" customFormat="1" ht="12" hidden="1" x14ac:dyDescent="0.2">
      <c r="A17" s="18" t="s">
        <v>45</v>
      </c>
      <c r="B17" s="17" t="s">
        <v>46</v>
      </c>
      <c r="C17" s="33"/>
      <c r="D17" s="21"/>
      <c r="E17" s="21"/>
    </row>
    <row r="18" spans="1:5" s="2" customFormat="1" ht="12" x14ac:dyDescent="0.2">
      <c r="A18" s="4" t="s">
        <v>47</v>
      </c>
      <c r="B18" s="17" t="s">
        <v>48</v>
      </c>
      <c r="C18" s="33"/>
      <c r="D18" s="21">
        <f>SUM(D19:D26)</f>
        <v>2.08</v>
      </c>
      <c r="E18" s="21">
        <f>SUM(E19:E26)</f>
        <v>2.15</v>
      </c>
    </row>
    <row r="19" spans="1:5" s="2" customFormat="1" ht="12" hidden="1" x14ac:dyDescent="0.2">
      <c r="A19" s="18" t="s">
        <v>49</v>
      </c>
      <c r="B19" s="17" t="s">
        <v>31</v>
      </c>
      <c r="C19" s="33"/>
      <c r="D19" s="21"/>
      <c r="E19" s="21"/>
    </row>
    <row r="20" spans="1:5" s="2" customFormat="1" ht="12" hidden="1" x14ac:dyDescent="0.2">
      <c r="A20" s="18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">
      <c r="A21" s="18" t="s">
        <v>52</v>
      </c>
      <c r="B21" s="17" t="s">
        <v>16</v>
      </c>
      <c r="C21" s="32" t="s">
        <v>134</v>
      </c>
      <c r="D21" s="21">
        <f>ROUNDUP((120/168),2)</f>
        <v>0.72</v>
      </c>
      <c r="E21" s="21">
        <f>ROUNDUP((120/168),2)</f>
        <v>0.72</v>
      </c>
    </row>
    <row r="22" spans="1:5" s="2" customFormat="1" ht="12" x14ac:dyDescent="0.2">
      <c r="A22" s="18" t="s">
        <v>53</v>
      </c>
      <c r="B22" s="17" t="s">
        <v>29</v>
      </c>
      <c r="C22" s="33"/>
      <c r="D22" s="21"/>
      <c r="E22" s="21"/>
    </row>
    <row r="23" spans="1:5" s="2" customFormat="1" ht="36" x14ac:dyDescent="0.2">
      <c r="A23" s="18" t="s">
        <v>54</v>
      </c>
      <c r="B23" s="17" t="s">
        <v>55</v>
      </c>
      <c r="C23" s="32" t="s">
        <v>130</v>
      </c>
      <c r="D23" s="21">
        <f>ROUNDUP(1130*5%/168,2)</f>
        <v>0.34</v>
      </c>
      <c r="E23" s="21">
        <f>ROUNDUP(1191*5%/168,2)</f>
        <v>0.36</v>
      </c>
    </row>
    <row r="24" spans="1:5" s="2" customFormat="1" ht="24" x14ac:dyDescent="0.2">
      <c r="A24" s="18" t="s">
        <v>56</v>
      </c>
      <c r="B24" s="17" t="s">
        <v>57</v>
      </c>
      <c r="C24" s="32" t="s">
        <v>131</v>
      </c>
      <c r="D24" s="21">
        <f>ROUNDUP(1130*5%/168,2)</f>
        <v>0.34</v>
      </c>
      <c r="E24" s="21">
        <f>ROUNDUP(1191*5%/168,2)</f>
        <v>0.36</v>
      </c>
    </row>
    <row r="25" spans="1:5" s="2" customFormat="1" ht="24" x14ac:dyDescent="0.2">
      <c r="A25" s="18" t="s">
        <v>58</v>
      </c>
      <c r="B25" s="17" t="s">
        <v>59</v>
      </c>
      <c r="C25" s="32" t="s">
        <v>132</v>
      </c>
      <c r="D25" s="21">
        <f>ROUNDUP(1130*10%/168,2)</f>
        <v>0.68</v>
      </c>
      <c r="E25" s="21">
        <f>ROUNDUP(1191*10%/168,2)</f>
        <v>0.71</v>
      </c>
    </row>
    <row r="26" spans="1:5" s="2" customFormat="1" ht="24" hidden="1" x14ac:dyDescent="0.2">
      <c r="A26" s="18" t="s">
        <v>60</v>
      </c>
      <c r="B26" s="17" t="s">
        <v>61</v>
      </c>
      <c r="C26" s="20"/>
      <c r="D26" s="21"/>
      <c r="E26" s="21"/>
    </row>
    <row r="27" spans="1:5" s="2" customFormat="1" ht="24" hidden="1" x14ac:dyDescent="0.2">
      <c r="A27" s="4" t="s">
        <v>62</v>
      </c>
      <c r="B27" s="17" t="s">
        <v>63</v>
      </c>
      <c r="C27" s="20"/>
      <c r="D27" s="21"/>
      <c r="E27" s="21"/>
    </row>
    <row r="28" spans="1:5" s="2" customFormat="1" ht="12" hidden="1" x14ac:dyDescent="0.2">
      <c r="A28" s="4" t="s">
        <v>64</v>
      </c>
      <c r="B28" s="17" t="s">
        <v>65</v>
      </c>
      <c r="C28" s="20"/>
      <c r="D28" s="21"/>
      <c r="E28" s="21"/>
    </row>
    <row r="29" spans="1:5" s="5" customFormat="1" ht="24" x14ac:dyDescent="0.2">
      <c r="A29" s="15" t="s">
        <v>66</v>
      </c>
      <c r="B29" s="16" t="s">
        <v>67</v>
      </c>
      <c r="C29" s="15"/>
      <c r="D29" s="19">
        <f>D30+D31</f>
        <v>2.4899999999999998</v>
      </c>
      <c r="E29" s="19">
        <f>E30+E31</f>
        <v>2.62</v>
      </c>
    </row>
    <row r="30" spans="1:5" s="2" customFormat="1" ht="24" x14ac:dyDescent="0.2">
      <c r="A30" s="4" t="s">
        <v>68</v>
      </c>
      <c r="B30" s="17" t="s">
        <v>17</v>
      </c>
      <c r="C30" s="20" t="s">
        <v>133</v>
      </c>
      <c r="D30" s="21">
        <f>ROUNDUP((D13+D32)*0.2359,2)</f>
        <v>2.15</v>
      </c>
      <c r="E30" s="21">
        <f>ROUNDUP((E13+E32)*0.2359,2)</f>
        <v>2.25</v>
      </c>
    </row>
    <row r="31" spans="1:5" s="2" customFormat="1" ht="12" x14ac:dyDescent="0.2">
      <c r="A31" s="4" t="s">
        <v>69</v>
      </c>
      <c r="B31" s="17" t="s">
        <v>70</v>
      </c>
      <c r="C31" s="20"/>
      <c r="D31" s="21">
        <f>SUM(D32:D38)</f>
        <v>0.34</v>
      </c>
      <c r="E31" s="21">
        <f>SUM(E32:E38)</f>
        <v>0.37000000000000005</v>
      </c>
    </row>
    <row r="32" spans="1:5" s="2" customFormat="1" ht="36" x14ac:dyDescent="0.2">
      <c r="A32" s="18" t="s">
        <v>71</v>
      </c>
      <c r="B32" s="17" t="s">
        <v>72</v>
      </c>
      <c r="C32" s="17" t="s">
        <v>139</v>
      </c>
      <c r="D32" s="21">
        <f>ROUNDUP(1130*4%/168,2)</f>
        <v>0.27</v>
      </c>
      <c r="E32" s="21">
        <f>ROUNDUP(1191*4%/168,2)</f>
        <v>0.29000000000000004</v>
      </c>
    </row>
    <row r="33" spans="1:5" s="2" customFormat="1" ht="12" hidden="1" x14ac:dyDescent="0.2">
      <c r="A33" s="18" t="s">
        <v>73</v>
      </c>
      <c r="B33" s="17" t="s">
        <v>74</v>
      </c>
      <c r="C33" s="20"/>
      <c r="D33" s="21"/>
      <c r="E33" s="21"/>
    </row>
    <row r="34" spans="1:5" s="2" customFormat="1" ht="24" hidden="1" x14ac:dyDescent="0.2">
      <c r="A34" s="18" t="s">
        <v>75</v>
      </c>
      <c r="B34" s="17" t="s">
        <v>76</v>
      </c>
      <c r="C34" s="20"/>
      <c r="D34" s="21"/>
      <c r="E34" s="21"/>
    </row>
    <row r="35" spans="1:5" s="2" customFormat="1" ht="12" hidden="1" x14ac:dyDescent="0.2">
      <c r="A35" s="18" t="s">
        <v>77</v>
      </c>
      <c r="B35" s="17" t="s">
        <v>78</v>
      </c>
      <c r="C35" s="20"/>
      <c r="D35" s="21"/>
      <c r="E35" s="21"/>
    </row>
    <row r="36" spans="1:5" s="2" customFormat="1" ht="24" hidden="1" x14ac:dyDescent="0.2">
      <c r="A36" s="18" t="s">
        <v>79</v>
      </c>
      <c r="B36" s="17" t="s">
        <v>80</v>
      </c>
      <c r="C36" s="20"/>
      <c r="D36" s="21"/>
      <c r="E36" s="21"/>
    </row>
    <row r="37" spans="1:5" s="2" customFormat="1" ht="24" hidden="1" x14ac:dyDescent="0.2">
      <c r="A37" s="18" t="s">
        <v>81</v>
      </c>
      <c r="B37" s="17" t="s">
        <v>82</v>
      </c>
      <c r="C37" s="20"/>
      <c r="D37" s="21"/>
      <c r="E37" s="21"/>
    </row>
    <row r="38" spans="1:5" s="2" customFormat="1" ht="36" x14ac:dyDescent="0.2">
      <c r="A38" s="18" t="s">
        <v>83</v>
      </c>
      <c r="B38" s="17" t="s">
        <v>84</v>
      </c>
      <c r="C38" s="17" t="s">
        <v>140</v>
      </c>
      <c r="D38" s="21">
        <f>ROUNDUP(1130*1%/168,2)</f>
        <v>6.9999999999999993E-2</v>
      </c>
      <c r="E38" s="21">
        <f>ROUNDUP(1191*1%/168,2)</f>
        <v>0.08</v>
      </c>
    </row>
    <row r="39" spans="1:5" s="5" customFormat="1" ht="12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2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">
      <c r="A41" s="4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">
      <c r="A42" s="18" t="s">
        <v>90</v>
      </c>
      <c r="B42" s="17" t="s">
        <v>33</v>
      </c>
      <c r="C42" s="20"/>
      <c r="D42" s="21"/>
    </row>
    <row r="43" spans="1:5" s="2" customFormat="1" ht="24" hidden="1" x14ac:dyDescent="0.2">
      <c r="A43" s="4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">
      <c r="A44" s="18" t="s">
        <v>93</v>
      </c>
      <c r="B44" s="17" t="s">
        <v>22</v>
      </c>
      <c r="C44" s="20"/>
      <c r="D44" s="21"/>
    </row>
    <row r="45" spans="1:5" s="5" customFormat="1" ht="24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">
      <c r="A46" s="4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">
      <c r="A47" s="18" t="s">
        <v>98</v>
      </c>
      <c r="B47" s="17" t="s">
        <v>20</v>
      </c>
      <c r="C47" s="20"/>
      <c r="D47" s="21"/>
    </row>
    <row r="48" spans="1:5" s="2" customFormat="1" ht="12" hidden="1" x14ac:dyDescent="0.2">
      <c r="A48" s="4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">
      <c r="A49" s="18" t="s">
        <v>101</v>
      </c>
      <c r="B49" s="17" t="s">
        <v>23</v>
      </c>
      <c r="C49" s="20"/>
      <c r="D49" s="21"/>
    </row>
    <row r="50" spans="1:5" s="2" customFormat="1" ht="12" hidden="1" x14ac:dyDescent="0.2">
      <c r="A50" s="18" t="s">
        <v>102</v>
      </c>
      <c r="B50" s="17" t="s">
        <v>24</v>
      </c>
      <c r="C50" s="20"/>
      <c r="D50" s="21"/>
    </row>
    <row r="51" spans="1:5" s="2" customFormat="1" ht="12" hidden="1" x14ac:dyDescent="0.2">
      <c r="A51" s="4" t="s">
        <v>103</v>
      </c>
      <c r="B51" s="17" t="s">
        <v>25</v>
      </c>
      <c r="C51" s="20"/>
      <c r="D51" s="21"/>
    </row>
    <row r="52" spans="1:5" s="2" customFormat="1" ht="24" hidden="1" x14ac:dyDescent="0.2">
      <c r="A52" s="4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">
      <c r="A53" s="18" t="s">
        <v>106</v>
      </c>
      <c r="B53" s="17" t="s">
        <v>107</v>
      </c>
      <c r="C53" s="17"/>
      <c r="D53" s="21"/>
    </row>
    <row r="54" spans="1:5" s="2" customFormat="1" ht="12" hidden="1" x14ac:dyDescent="0.2">
      <c r="A54" s="4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">
      <c r="A55" s="18" t="s">
        <v>120</v>
      </c>
      <c r="B55" s="17" t="s">
        <v>30</v>
      </c>
      <c r="C55" s="17"/>
      <c r="D55" s="21"/>
    </row>
    <row r="56" spans="1:5" s="5" customFormat="1" ht="12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2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">
      <c r="A58" s="11" t="s">
        <v>113</v>
      </c>
      <c r="B58" s="8" t="s">
        <v>114</v>
      </c>
      <c r="C58" s="20"/>
      <c r="D58" s="21"/>
    </row>
    <row r="59" spans="1:5" s="2" customFormat="1" ht="12" hidden="1" x14ac:dyDescent="0.2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">
      <c r="A60" s="9" t="s">
        <v>117</v>
      </c>
      <c r="B60" s="8" t="s">
        <v>27</v>
      </c>
      <c r="C60" s="20"/>
      <c r="D60" s="21"/>
    </row>
    <row r="61" spans="1:5" s="2" customFormat="1" ht="12" hidden="1" x14ac:dyDescent="0.2">
      <c r="A61" s="9" t="s">
        <v>118</v>
      </c>
      <c r="B61" s="8" t="s">
        <v>34</v>
      </c>
      <c r="C61" s="20"/>
      <c r="D61" s="21"/>
    </row>
    <row r="62" spans="1:5" s="2" customFormat="1" ht="12" hidden="1" x14ac:dyDescent="0.2">
      <c r="A62" s="9" t="s">
        <v>119</v>
      </c>
      <c r="B62" s="8" t="s">
        <v>32</v>
      </c>
      <c r="C62" s="20"/>
      <c r="D62" s="21"/>
    </row>
    <row r="63" spans="1:5" s="2" customFormat="1" ht="12" x14ac:dyDescent="0.2">
      <c r="A63" s="249" t="s">
        <v>121</v>
      </c>
      <c r="B63" s="249"/>
      <c r="C63" s="249"/>
      <c r="D63" s="22">
        <f>D12+D39+D56</f>
        <v>11.299999999999999</v>
      </c>
      <c r="E63" s="22">
        <f>E12+E39+E56</f>
        <v>11.86</v>
      </c>
    </row>
    <row r="64" spans="1:5" s="2" customFormat="1" ht="12" x14ac:dyDescent="0.2">
      <c r="A64" s="240"/>
      <c r="B64" s="240"/>
      <c r="C64" s="240"/>
      <c r="D64" s="240"/>
    </row>
    <row r="65" spans="1:5" s="2" customFormat="1" ht="12" x14ac:dyDescent="0.2">
      <c r="A65" s="241" t="s">
        <v>19</v>
      </c>
      <c r="B65" s="242"/>
      <c r="C65" s="242"/>
      <c r="D65" s="243"/>
    </row>
    <row r="66" spans="1:5" s="2" customFormat="1" ht="12" x14ac:dyDescent="0.2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">
      <c r="A68" s="4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">
      <c r="A69" s="18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">
      <c r="A70" s="18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">
      <c r="A71" s="18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">
      <c r="A72" s="4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">
      <c r="A73" s="18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">
      <c r="A74" s="18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">
      <c r="A75" s="18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">
      <c r="A76" s="18" t="s">
        <v>53</v>
      </c>
      <c r="B76" s="17" t="s">
        <v>29</v>
      </c>
      <c r="C76" s="20"/>
      <c r="D76" s="21"/>
      <c r="E76" s="21"/>
    </row>
    <row r="77" spans="1:5" s="2" customFormat="1" ht="36" x14ac:dyDescent="0.2">
      <c r="A77" s="18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">
      <c r="A78" s="18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">
      <c r="A79" s="18" t="s">
        <v>58</v>
      </c>
      <c r="B79" s="17" t="s">
        <v>59</v>
      </c>
      <c r="C79" s="20"/>
      <c r="D79" s="21"/>
      <c r="E79" s="21"/>
    </row>
    <row r="80" spans="1:5" s="2" customFormat="1" ht="24" hidden="1" x14ac:dyDescent="0.2">
      <c r="A80" s="18" t="s">
        <v>60</v>
      </c>
      <c r="B80" s="17" t="s">
        <v>61</v>
      </c>
      <c r="C80" s="20"/>
      <c r="D80" s="21"/>
      <c r="E80" s="21"/>
    </row>
    <row r="81" spans="1:5" s="2" customFormat="1" ht="24" hidden="1" x14ac:dyDescent="0.2">
      <c r="A81" s="4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">
      <c r="A82" s="4" t="s">
        <v>64</v>
      </c>
      <c r="B82" s="17" t="s">
        <v>65</v>
      </c>
      <c r="C82" s="20"/>
      <c r="D82" s="21"/>
      <c r="E82" s="21"/>
    </row>
    <row r="83" spans="1:5" s="2" customFormat="1" ht="24" x14ac:dyDescent="0.2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24" x14ac:dyDescent="0.2">
      <c r="A84" s="4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">
      <c r="A85" s="4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">
      <c r="A86" s="18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">
      <c r="A87" s="18" t="s">
        <v>73</v>
      </c>
      <c r="B87" s="17" t="s">
        <v>74</v>
      </c>
      <c r="C87" s="20"/>
      <c r="D87" s="21"/>
      <c r="E87" s="21"/>
    </row>
    <row r="88" spans="1:5" s="2" customFormat="1" ht="24" hidden="1" x14ac:dyDescent="0.2">
      <c r="A88" s="18" t="s">
        <v>75</v>
      </c>
      <c r="B88" s="17" t="s">
        <v>76</v>
      </c>
      <c r="C88" s="20"/>
      <c r="D88" s="21"/>
      <c r="E88" s="21"/>
    </row>
    <row r="89" spans="1:5" s="2" customFormat="1" ht="12" hidden="1" x14ac:dyDescent="0.2">
      <c r="A89" s="18" t="s">
        <v>77</v>
      </c>
      <c r="B89" s="17" t="s">
        <v>78</v>
      </c>
      <c r="C89" s="20"/>
      <c r="D89" s="21"/>
      <c r="E89" s="21"/>
    </row>
    <row r="90" spans="1:5" s="2" customFormat="1" ht="24" hidden="1" x14ac:dyDescent="0.2">
      <c r="A90" s="18" t="s">
        <v>79</v>
      </c>
      <c r="B90" s="17" t="s">
        <v>80</v>
      </c>
      <c r="C90" s="20"/>
      <c r="D90" s="21"/>
      <c r="E90" s="21"/>
    </row>
    <row r="91" spans="1:5" s="2" customFormat="1" ht="24" hidden="1" x14ac:dyDescent="0.2">
      <c r="A91" s="18" t="s">
        <v>81</v>
      </c>
      <c r="B91" s="17" t="s">
        <v>82</v>
      </c>
      <c r="C91" s="20"/>
      <c r="D91" s="21"/>
      <c r="E91" s="21"/>
    </row>
    <row r="92" spans="1:5" s="2" customFormat="1" ht="36" x14ac:dyDescent="0.2">
      <c r="A92" s="18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">
      <c r="A95" s="4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">
      <c r="A96" s="18" t="s">
        <v>90</v>
      </c>
      <c r="B96" s="17" t="s">
        <v>33</v>
      </c>
      <c r="C96" s="20"/>
      <c r="D96" s="21"/>
      <c r="E96" s="21"/>
    </row>
    <row r="97" spans="1:5" s="2" customFormat="1" ht="24" hidden="1" x14ac:dyDescent="0.2">
      <c r="A97" s="4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">
      <c r="A98" s="18" t="s">
        <v>93</v>
      </c>
      <c r="B98" s="17" t="s">
        <v>22</v>
      </c>
      <c r="C98" s="20"/>
      <c r="D98" s="21"/>
      <c r="E98" s="21"/>
    </row>
    <row r="99" spans="1:5" s="2" customFormat="1" ht="24" x14ac:dyDescent="0.2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">
      <c r="A100" s="4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">
      <c r="A101" s="18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">
      <c r="A102" s="4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">
      <c r="A103" s="18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">
      <c r="A104" s="18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">
      <c r="A105" s="4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">
      <c r="A106" s="4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">
      <c r="A107" s="18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">
      <c r="A108" s="4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">
      <c r="A109" s="18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">
      <c r="A117" s="234" t="s">
        <v>123</v>
      </c>
      <c r="B117" s="234"/>
      <c r="C117" s="234"/>
      <c r="D117" s="23">
        <f>D66+D93+D110</f>
        <v>1.54</v>
      </c>
      <c r="E117" s="23">
        <f>E66+E93+E110</f>
        <v>1.54</v>
      </c>
    </row>
    <row r="118" spans="1:5" s="2" customFormat="1" ht="12" x14ac:dyDescent="0.2">
      <c r="A118" s="235" t="s">
        <v>122</v>
      </c>
      <c r="B118" s="235"/>
      <c r="C118" s="235"/>
      <c r="D118" s="24">
        <f>D63+D117</f>
        <v>12.84</v>
      </c>
      <c r="E118" s="24">
        <f>E63+E117</f>
        <v>13.399999999999999</v>
      </c>
    </row>
    <row r="119" spans="1:5" s="2" customFormat="1" ht="12.75" x14ac:dyDescent="0.2">
      <c r="A119" s="236" t="s">
        <v>125</v>
      </c>
      <c r="B119" s="236"/>
      <c r="C119" s="236"/>
      <c r="D119" s="28">
        <f>D118</f>
        <v>12.84</v>
      </c>
      <c r="E119" s="28">
        <f>E118</f>
        <v>13.399999999999999</v>
      </c>
    </row>
    <row r="120" spans="1:5" x14ac:dyDescent="0.25">
      <c r="A120" s="233" t="s">
        <v>21</v>
      </c>
      <c r="B120" s="233"/>
      <c r="C120" s="233"/>
      <c r="D120" s="25">
        <v>800</v>
      </c>
      <c r="E120" s="25">
        <v>801</v>
      </c>
    </row>
    <row r="121" spans="1:5" ht="26.25" customHeight="1" x14ac:dyDescent="0.25">
      <c r="A121" s="232" t="s">
        <v>124</v>
      </c>
      <c r="B121" s="232"/>
      <c r="C121" s="232"/>
      <c r="D121" s="21">
        <f>ROUND(D119*D120,2)</f>
        <v>10272</v>
      </c>
      <c r="E121" s="21">
        <f>ROUND(E119*E120,2)</f>
        <v>10733.4</v>
      </c>
    </row>
    <row r="122" spans="1:5" x14ac:dyDescent="0.25">
      <c r="D122" s="29"/>
    </row>
    <row r="123" spans="1:5" x14ac:dyDescent="0.25">
      <c r="D123" s="30"/>
    </row>
  </sheetData>
  <mergeCells count="14">
    <mergeCell ref="A1:D1"/>
    <mergeCell ref="A5:B5"/>
    <mergeCell ref="A3:D3"/>
    <mergeCell ref="A64:D64"/>
    <mergeCell ref="A65:D65"/>
    <mergeCell ref="C9:D9"/>
    <mergeCell ref="C10:D10"/>
    <mergeCell ref="A11:D11"/>
    <mergeCell ref="A63:C63"/>
    <mergeCell ref="A121:C121"/>
    <mergeCell ref="A120:C120"/>
    <mergeCell ref="A117:C117"/>
    <mergeCell ref="A118:C118"/>
    <mergeCell ref="A119:C119"/>
  </mergeCells>
  <pageMargins left="0.7" right="0.7" top="0.75" bottom="0.75" header="0.3" footer="0.3"/>
  <pageSetup paperSize="9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28"/>
  <sheetViews>
    <sheetView zoomScaleNormal="100" workbookViewId="0">
      <pane ySplit="10" topLeftCell="A408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8.28515625" style="1" customWidth="1"/>
    <col min="5" max="5" width="9.140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1.75" customHeight="1" x14ac:dyDescent="0.3">
      <c r="A1" s="337" t="s">
        <v>35</v>
      </c>
      <c r="B1" s="337"/>
      <c r="C1" s="337"/>
      <c r="D1" s="338" t="s">
        <v>451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422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/>
    </row>
    <row r="5" spans="1:9" x14ac:dyDescent="0.25">
      <c r="A5" s="238" t="s">
        <v>190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13.99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10.81</v>
      </c>
    </row>
    <row r="14" spans="1:9" s="2" customFormat="1" ht="25.5" hidden="1" x14ac:dyDescent="0.2">
      <c r="A14" s="290" t="s">
        <v>43</v>
      </c>
      <c r="B14" s="340" t="s">
        <v>44</v>
      </c>
      <c r="C14" s="303" t="s">
        <v>157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90"/>
      <c r="B15" s="340"/>
      <c r="C15" s="342"/>
      <c r="D15" s="343"/>
      <c r="E15" s="168"/>
      <c r="F15" s="169"/>
      <c r="G15" s="74"/>
      <c r="H15" s="63">
        <f>ROUNDUP((F15/168*G15),2)</f>
        <v>0</v>
      </c>
    </row>
    <row r="16" spans="1:9" s="2" customFormat="1" ht="12.75" hidden="1" x14ac:dyDescent="0.2">
      <c r="A16" s="290"/>
      <c r="B16" s="34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90"/>
      <c r="B17" s="34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90"/>
      <c r="B18" s="34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90"/>
      <c r="B19" s="34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90"/>
      <c r="B20" s="340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90"/>
      <c r="B21" s="34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90"/>
      <c r="B22" s="34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90"/>
      <c r="B23" s="34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90"/>
      <c r="B24" s="340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37.5" customHeight="1" x14ac:dyDescent="0.2">
      <c r="A25" s="290" t="s">
        <v>45</v>
      </c>
      <c r="B25" s="285" t="s">
        <v>46</v>
      </c>
      <c r="C25" s="303" t="s">
        <v>438</v>
      </c>
      <c r="D25" s="304"/>
      <c r="E25" s="53" t="s">
        <v>164</v>
      </c>
      <c r="F25" s="49" t="s">
        <v>40</v>
      </c>
      <c r="G25" s="53" t="s">
        <v>158</v>
      </c>
      <c r="H25" s="59">
        <f>SUM(H26:H35)</f>
        <v>8.9599999999999991</v>
      </c>
    </row>
    <row r="26" spans="1:8" s="2" customFormat="1" ht="12.75" x14ac:dyDescent="0.2">
      <c r="A26" s="290"/>
      <c r="B26" s="285"/>
      <c r="C26" s="291" t="s">
        <v>221</v>
      </c>
      <c r="D26" s="292"/>
      <c r="E26" s="78">
        <v>10</v>
      </c>
      <c r="F26" s="73">
        <v>1287</v>
      </c>
      <c r="G26" s="196">
        <v>0.5</v>
      </c>
      <c r="H26" s="63">
        <f>ROUNDUP((F26/168*G26),2)</f>
        <v>3.84</v>
      </c>
    </row>
    <row r="27" spans="1:8" s="2" customFormat="1" ht="12.75" x14ac:dyDescent="0.2">
      <c r="A27" s="290"/>
      <c r="B27" s="285"/>
      <c r="C27" s="291" t="s">
        <v>371</v>
      </c>
      <c r="D27" s="292"/>
      <c r="E27" s="79">
        <v>10</v>
      </c>
      <c r="F27" s="75">
        <v>1287</v>
      </c>
      <c r="G27" s="199">
        <v>0.5</v>
      </c>
      <c r="H27" s="65">
        <f t="shared" ref="H27:H35" si="1">ROUNDUP((F27/168*G27),2)</f>
        <v>3.84</v>
      </c>
    </row>
    <row r="28" spans="1:8" s="2" customFormat="1" ht="12.75" x14ac:dyDescent="0.2">
      <c r="A28" s="290"/>
      <c r="B28" s="285"/>
      <c r="C28" s="291" t="s">
        <v>372</v>
      </c>
      <c r="D28" s="292"/>
      <c r="E28" s="79">
        <v>10</v>
      </c>
      <c r="F28" s="75">
        <v>1287</v>
      </c>
      <c r="G28" s="74">
        <v>0.16700000000000001</v>
      </c>
      <c r="H28" s="65">
        <f t="shared" si="1"/>
        <v>1.28</v>
      </c>
    </row>
    <row r="29" spans="1:8" s="2" customFormat="1" ht="12.75" hidden="1" x14ac:dyDescent="0.2">
      <c r="A29" s="290"/>
      <c r="B29" s="285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90"/>
      <c r="B30" s="285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90"/>
      <c r="B31" s="285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90"/>
      <c r="B32" s="285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90"/>
      <c r="B33" s="285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90"/>
      <c r="B34" s="285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90"/>
      <c r="B35" s="285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90" t="s">
        <v>52</v>
      </c>
      <c r="B36" s="285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90"/>
      <c r="B37" s="285"/>
      <c r="C37" s="283"/>
      <c r="D37" s="311"/>
      <c r="E37" s="284"/>
      <c r="F37" s="64"/>
      <c r="G37" s="86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90"/>
      <c r="B38" s="285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90"/>
      <c r="B39" s="285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90"/>
      <c r="B40" s="285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90"/>
      <c r="B41" s="285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90"/>
      <c r="B42" s="285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90"/>
      <c r="B43" s="285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90"/>
      <c r="B44" s="285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90"/>
      <c r="B45" s="285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90"/>
      <c r="B46" s="285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0.47000000000000003</v>
      </c>
    </row>
    <row r="48" spans="1:8" s="2" customFormat="1" ht="12.75" hidden="1" x14ac:dyDescent="0.2">
      <c r="A48" s="290"/>
      <c r="B48" s="340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86">
        <f>G15</f>
        <v>0</v>
      </c>
      <c r="H48" s="63">
        <f>ROUNDUP((F48*$E$48%)/168*G48,2)</f>
        <v>0</v>
      </c>
    </row>
    <row r="49" spans="1:8" s="2" customFormat="1" ht="12.75" hidden="1" x14ac:dyDescent="0.2">
      <c r="A49" s="290"/>
      <c r="B49" s="34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90"/>
      <c r="B50" s="34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90"/>
      <c r="B51" s="34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90"/>
      <c r="B52" s="34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90"/>
      <c r="B53" s="34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90"/>
      <c r="B58" s="340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187">
        <f>G26</f>
        <v>0.5</v>
      </c>
      <c r="H58" s="65">
        <f t="shared" si="6"/>
        <v>0.2</v>
      </c>
    </row>
    <row r="59" spans="1:8" s="2" customFormat="1" ht="12.75" x14ac:dyDescent="0.2">
      <c r="A59" s="290"/>
      <c r="B59" s="340"/>
      <c r="C59" s="291" t="str">
        <f t="shared" ref="C59:C67" si="7">C27</f>
        <v>Vecākais speciālists Personāla vadības nodaļā</v>
      </c>
      <c r="D59" s="292"/>
      <c r="E59" s="299"/>
      <c r="F59" s="70">
        <f t="shared" ref="F59:G67" si="8">F27</f>
        <v>1287</v>
      </c>
      <c r="G59" s="87">
        <f t="shared" si="8"/>
        <v>0.5</v>
      </c>
      <c r="H59" s="65">
        <f t="shared" si="6"/>
        <v>0.2</v>
      </c>
    </row>
    <row r="60" spans="1:8" s="2" customFormat="1" ht="12.75" x14ac:dyDescent="0.2">
      <c r="A60" s="290"/>
      <c r="B60" s="340"/>
      <c r="C60" s="291" t="str">
        <f t="shared" si="7"/>
        <v>Ārsts</v>
      </c>
      <c r="D60" s="292"/>
      <c r="E60" s="299"/>
      <c r="F60" s="70">
        <f t="shared" si="8"/>
        <v>1287</v>
      </c>
      <c r="G60" s="87">
        <f t="shared" si="8"/>
        <v>0.16700000000000001</v>
      </c>
      <c r="H60" s="65">
        <f t="shared" si="6"/>
        <v>6.9999999999999993E-2</v>
      </c>
    </row>
    <row r="61" spans="1:8" s="2" customFormat="1" ht="12.75" hidden="1" customHeight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customHeight="1" x14ac:dyDescent="0.2">
      <c r="A68" s="290" t="s">
        <v>56</v>
      </c>
      <c r="B68" s="285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0.47000000000000003</v>
      </c>
    </row>
    <row r="69" spans="1:8" s="2" customFormat="1" ht="12.75" hidden="1" customHeight="1" x14ac:dyDescent="0.2">
      <c r="A69" s="290"/>
      <c r="B69" s="285"/>
      <c r="C69" s="305">
        <f>C15</f>
        <v>0</v>
      </c>
      <c r="D69" s="306"/>
      <c r="E69" s="298">
        <v>5</v>
      </c>
      <c r="F69" s="70">
        <f>F15</f>
        <v>0</v>
      </c>
      <c r="G69" s="87">
        <f>G15</f>
        <v>0</v>
      </c>
      <c r="H69" s="65">
        <f>ROUNDUP((F69*$E$69%)/168*G69,2)</f>
        <v>0</v>
      </c>
    </row>
    <row r="70" spans="1:8" s="2" customFormat="1" ht="12.75" hidden="1" customHeight="1" x14ac:dyDescent="0.2">
      <c r="A70" s="290"/>
      <c r="B70" s="285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90"/>
      <c r="B71" s="285"/>
      <c r="C71" s="291">
        <f t="shared" ref="C71:C78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customHeight="1" x14ac:dyDescent="0.2">
      <c r="A72" s="290"/>
      <c r="B72" s="285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customHeight="1" x14ac:dyDescent="0.2">
      <c r="A73" s="290"/>
      <c r="B73" s="285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customHeight="1" x14ac:dyDescent="0.2">
      <c r="A74" s="290"/>
      <c r="B74" s="285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customHeight="1" x14ac:dyDescent="0.2">
      <c r="A75" s="290"/>
      <c r="B75" s="285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customHeight="1" x14ac:dyDescent="0.2">
      <c r="A76" s="290"/>
      <c r="B76" s="285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customHeight="1" x14ac:dyDescent="0.2">
      <c r="A77" s="290"/>
      <c r="B77" s="285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customHeight="1" x14ac:dyDescent="0.2">
      <c r="A78" s="290"/>
      <c r="B78" s="285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90"/>
      <c r="B79" s="285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187">
        <f>G26</f>
        <v>0.5</v>
      </c>
      <c r="H79" s="65">
        <f t="shared" si="9"/>
        <v>0.2</v>
      </c>
    </row>
    <row r="80" spans="1:8" s="2" customFormat="1" ht="12.75" x14ac:dyDescent="0.2">
      <c r="A80" s="290"/>
      <c r="B80" s="285"/>
      <c r="C80" s="291" t="str">
        <f>C27</f>
        <v>Vecākais speciālists Personāla vadības nodaļā</v>
      </c>
      <c r="D80" s="292"/>
      <c r="E80" s="299"/>
      <c r="F80" s="70">
        <f t="shared" ref="F80:G88" si="12">F27</f>
        <v>1287</v>
      </c>
      <c r="G80" s="87">
        <f t="shared" si="12"/>
        <v>0.5</v>
      </c>
      <c r="H80" s="65">
        <f t="shared" si="9"/>
        <v>0.2</v>
      </c>
    </row>
    <row r="81" spans="1:8" s="2" customFormat="1" ht="12.75" x14ac:dyDescent="0.2">
      <c r="A81" s="290"/>
      <c r="B81" s="285"/>
      <c r="C81" s="291" t="str">
        <f>C28</f>
        <v>Ārsts</v>
      </c>
      <c r="D81" s="292"/>
      <c r="E81" s="299"/>
      <c r="F81" s="70">
        <f t="shared" si="12"/>
        <v>1287</v>
      </c>
      <c r="G81" s="87">
        <f t="shared" si="12"/>
        <v>0.16700000000000001</v>
      </c>
      <c r="H81" s="65">
        <f t="shared" si="9"/>
        <v>6.9999999999999993E-2</v>
      </c>
    </row>
    <row r="82" spans="1:8" s="2" customFormat="1" ht="12.75" hidden="1" x14ac:dyDescent="0.2">
      <c r="A82" s="290"/>
      <c r="B82" s="285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90"/>
      <c r="B83" s="285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90"/>
      <c r="B84" s="285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90"/>
      <c r="B85" s="285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90"/>
      <c r="B86" s="285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90"/>
      <c r="B87" s="285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90"/>
      <c r="B88" s="285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90" t="s">
        <v>58</v>
      </c>
      <c r="B89" s="285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0.91</v>
      </c>
    </row>
    <row r="90" spans="1:8" s="2" customFormat="1" ht="12.75" hidden="1" x14ac:dyDescent="0.2">
      <c r="A90" s="290"/>
      <c r="B90" s="285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87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90"/>
      <c r="B91" s="285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90"/>
      <c r="B92" s="285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90"/>
      <c r="B93" s="285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90"/>
      <c r="B94" s="285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90"/>
      <c r="B95" s="285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90"/>
      <c r="B96" s="285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90"/>
      <c r="B97" s="285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90"/>
      <c r="B98" s="285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90"/>
      <c r="B99" s="285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90"/>
      <c r="B100" s="285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187">
        <f t="shared" si="17"/>
        <v>0.5</v>
      </c>
      <c r="H100" s="65">
        <f>ROUNDUP((F100*$E$90%)/168*$G$100,2)</f>
        <v>0.39</v>
      </c>
    </row>
    <row r="101" spans="1:8" s="2" customFormat="1" ht="12.75" x14ac:dyDescent="0.2">
      <c r="A101" s="290"/>
      <c r="B101" s="285"/>
      <c r="C101" s="291" t="str">
        <f t="shared" si="16"/>
        <v>Vecākais speciālists Personāla vadības nodaļā</v>
      </c>
      <c r="D101" s="292"/>
      <c r="E101" s="299"/>
      <c r="F101" s="70">
        <f t="shared" si="17"/>
        <v>1287</v>
      </c>
      <c r="G101" s="87">
        <f t="shared" si="17"/>
        <v>0.5</v>
      </c>
      <c r="H101" s="65">
        <f>ROUNDUP((F101*$E$90%)/168*$G$101,2)</f>
        <v>0.39</v>
      </c>
    </row>
    <row r="102" spans="1:8" s="2" customFormat="1" ht="12.75" x14ac:dyDescent="0.2">
      <c r="A102" s="290"/>
      <c r="B102" s="285"/>
      <c r="C102" s="291" t="str">
        <f t="shared" si="16"/>
        <v>Ārsts</v>
      </c>
      <c r="D102" s="292"/>
      <c r="E102" s="299"/>
      <c r="F102" s="70">
        <f t="shared" si="17"/>
        <v>1287</v>
      </c>
      <c r="G102" s="87">
        <f t="shared" si="17"/>
        <v>0.16700000000000001</v>
      </c>
      <c r="H102" s="65">
        <f>ROUNDUP((F102*$E$90%)/168*$G$102,2)</f>
        <v>0.13</v>
      </c>
    </row>
    <row r="103" spans="1:8" s="2" customFormat="1" ht="12.75" hidden="1" x14ac:dyDescent="0.2">
      <c r="A103" s="290"/>
      <c r="B103" s="285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90"/>
      <c r="B104" s="285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90"/>
      <c r="B105" s="285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90"/>
      <c r="B106" s="285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90"/>
      <c r="B107" s="285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90"/>
      <c r="B108" s="285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90"/>
      <c r="B109" s="285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3.1799999999999997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2.6999999999999997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0.38</v>
      </c>
    </row>
    <row r="113" spans="1:8" s="2" customFormat="1" ht="12.75" hidden="1" x14ac:dyDescent="0.2">
      <c r="A113" s="290"/>
      <c r="B113" s="285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87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90"/>
      <c r="B114" s="285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90"/>
      <c r="B116" s="285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90"/>
      <c r="B117" s="285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90"/>
      <c r="B118" s="285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90"/>
      <c r="B119" s="285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90"/>
      <c r="B120" s="285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90"/>
      <c r="B121" s="285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90"/>
      <c r="B122" s="285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90"/>
      <c r="B123" s="285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187">
        <f t="shared" si="22"/>
        <v>0.5</v>
      </c>
      <c r="H123" s="65">
        <f t="shared" si="20"/>
        <v>0.16</v>
      </c>
    </row>
    <row r="124" spans="1:8" s="2" customFormat="1" ht="12.75" x14ac:dyDescent="0.2">
      <c r="A124" s="290"/>
      <c r="B124" s="285"/>
      <c r="C124" s="291" t="str">
        <f t="shared" si="21"/>
        <v>Vecākais speciālists Personāla vadības nodaļā</v>
      </c>
      <c r="D124" s="292"/>
      <c r="E124" s="299"/>
      <c r="F124" s="70">
        <f t="shared" si="22"/>
        <v>1287</v>
      </c>
      <c r="G124" s="187">
        <f t="shared" si="22"/>
        <v>0.5</v>
      </c>
      <c r="H124" s="65">
        <f t="shared" si="20"/>
        <v>0.16</v>
      </c>
    </row>
    <row r="125" spans="1:8" s="2" customFormat="1" ht="12.75" x14ac:dyDescent="0.2">
      <c r="A125" s="290"/>
      <c r="B125" s="285"/>
      <c r="C125" s="291" t="str">
        <f t="shared" si="21"/>
        <v>Ārsts</v>
      </c>
      <c r="D125" s="292"/>
      <c r="E125" s="299"/>
      <c r="F125" s="70">
        <f t="shared" si="22"/>
        <v>1287</v>
      </c>
      <c r="G125" s="87">
        <f t="shared" si="22"/>
        <v>0.16700000000000001</v>
      </c>
      <c r="H125" s="65">
        <f t="shared" si="20"/>
        <v>6.0000000000000005E-2</v>
      </c>
    </row>
    <row r="126" spans="1:8" s="2" customFormat="1" ht="12.75" hidden="1" x14ac:dyDescent="0.2">
      <c r="A126" s="290"/>
      <c r="B126" s="285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90"/>
      <c r="B127" s="285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90"/>
      <c r="B128" s="285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90"/>
      <c r="B129" s="285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90"/>
      <c r="B130" s="285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90"/>
      <c r="B131" s="285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90"/>
      <c r="B132" s="285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0.1</v>
      </c>
    </row>
    <row r="134" spans="1:8" s="2" customFormat="1" ht="12.75" hidden="1" x14ac:dyDescent="0.2">
      <c r="A134" s="290"/>
      <c r="B134" s="285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87">
        <f t="shared" si="24"/>
        <v>0</v>
      </c>
      <c r="H134" s="65">
        <f>ROUNDUP((F134*$E$134%)/168*G134,2)</f>
        <v>0</v>
      </c>
    </row>
    <row r="135" spans="1:8" s="2" customFormat="1" ht="9" hidden="1" customHeight="1" x14ac:dyDescent="0.2">
      <c r="A135" s="290"/>
      <c r="B135" s="285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90"/>
      <c r="B137" s="285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90"/>
      <c r="B138" s="285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90"/>
      <c r="B139" s="285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90"/>
      <c r="B140" s="285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90"/>
      <c r="B141" s="285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90"/>
      <c r="B142" s="285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90"/>
      <c r="B143" s="285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90"/>
      <c r="B144" s="285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187">
        <f t="shared" si="27"/>
        <v>0.5</v>
      </c>
      <c r="H144" s="65">
        <f t="shared" si="25"/>
        <v>0.04</v>
      </c>
    </row>
    <row r="145" spans="1:8" s="2" customFormat="1" ht="12.75" x14ac:dyDescent="0.2">
      <c r="A145" s="290"/>
      <c r="B145" s="285"/>
      <c r="C145" s="291" t="str">
        <f t="shared" si="26"/>
        <v>Vecākais speciālists Personāla vadības nodaļā</v>
      </c>
      <c r="D145" s="292"/>
      <c r="E145" s="299"/>
      <c r="F145" s="70">
        <f t="shared" si="27"/>
        <v>1287</v>
      </c>
      <c r="G145" s="87">
        <f t="shared" si="27"/>
        <v>0.5</v>
      </c>
      <c r="H145" s="65">
        <f t="shared" si="25"/>
        <v>0.04</v>
      </c>
    </row>
    <row r="146" spans="1:8" s="2" customFormat="1" ht="12.75" x14ac:dyDescent="0.2">
      <c r="A146" s="290"/>
      <c r="B146" s="285"/>
      <c r="C146" s="291" t="str">
        <f t="shared" si="26"/>
        <v>Ārsts</v>
      </c>
      <c r="D146" s="292"/>
      <c r="E146" s="299"/>
      <c r="F146" s="70">
        <f t="shared" si="27"/>
        <v>1287</v>
      </c>
      <c r="G146" s="87">
        <f t="shared" si="27"/>
        <v>0.16700000000000001</v>
      </c>
      <c r="H146" s="65">
        <f t="shared" si="25"/>
        <v>0.02</v>
      </c>
    </row>
    <row r="147" spans="1:8" s="2" customFormat="1" ht="12.75" hidden="1" x14ac:dyDescent="0.2">
      <c r="A147" s="290"/>
      <c r="B147" s="285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90"/>
      <c r="B148" s="285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90"/>
      <c r="B149" s="285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90"/>
      <c r="B150" s="285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90"/>
      <c r="B151" s="285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90"/>
      <c r="B152" s="285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90"/>
      <c r="B153" s="285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customHeight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hidden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customHeight="1" x14ac:dyDescent="0.2">
      <c r="A202" s="256"/>
      <c r="B202" s="259"/>
      <c r="C202" s="266"/>
      <c r="D202" s="267"/>
      <c r="E202" s="307"/>
      <c r="F202" s="53" t="s">
        <v>167</v>
      </c>
      <c r="G202" s="53" t="s">
        <v>166</v>
      </c>
      <c r="H202" s="135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customHeight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/>
      <c r="B213" s="259"/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13.99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0.95000000000000007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0.72000000000000008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142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139"/>
      <c r="F267" s="75"/>
      <c r="G267" s="74"/>
      <c r="H267" s="65">
        <f t="shared" ref="H267:H286" si="35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5"/>
        <v>0</v>
      </c>
    </row>
    <row r="269" spans="1:8" s="2" customFormat="1" ht="12.75" hidden="1" x14ac:dyDescent="0.2">
      <c r="A269" s="257"/>
      <c r="B269" s="260"/>
      <c r="C269" s="291"/>
      <c r="D269" s="292"/>
      <c r="E269" s="139"/>
      <c r="F269" s="75"/>
      <c r="G269" s="74"/>
      <c r="H269" s="65">
        <f t="shared" si="35"/>
        <v>0</v>
      </c>
    </row>
    <row r="270" spans="1:8" s="2" customFormat="1" ht="12.75" hidden="1" x14ac:dyDescent="0.2">
      <c r="A270" s="257"/>
      <c r="B270" s="260"/>
      <c r="C270" s="291"/>
      <c r="D270" s="292"/>
      <c r="E270" s="139"/>
      <c r="F270" s="75"/>
      <c r="G270" s="74"/>
      <c r="H270" s="65">
        <f t="shared" si="35"/>
        <v>0</v>
      </c>
    </row>
    <row r="271" spans="1:8" s="2" customFormat="1" ht="12.75" hidden="1" x14ac:dyDescent="0.2">
      <c r="A271" s="257"/>
      <c r="B271" s="260"/>
      <c r="C271" s="291"/>
      <c r="D271" s="292"/>
      <c r="E271" s="139"/>
      <c r="F271" s="75"/>
      <c r="G271" s="74"/>
      <c r="H271" s="65">
        <f t="shared" si="35"/>
        <v>0</v>
      </c>
    </row>
    <row r="272" spans="1:8" s="2" customFormat="1" ht="12.75" hidden="1" x14ac:dyDescent="0.2">
      <c r="A272" s="257"/>
      <c r="B272" s="260"/>
      <c r="C272" s="291"/>
      <c r="D272" s="292"/>
      <c r="E272" s="13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14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142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222</v>
      </c>
      <c r="D277" s="292"/>
      <c r="E277" s="13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360</v>
      </c>
    </row>
    <row r="278" spans="1:9" s="2" customFormat="1" ht="26.25" hidden="1" customHeight="1" x14ac:dyDescent="0.2">
      <c r="A278" s="257"/>
      <c r="B278" s="260"/>
      <c r="C278" s="291"/>
      <c r="D278" s="292"/>
      <c r="E278" s="13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13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13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13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13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13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13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14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3.5" hidden="1" customHeight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142" t="s">
        <v>40</v>
      </c>
      <c r="G298" s="53" t="s">
        <v>158</v>
      </c>
      <c r="H298" s="135">
        <f>SUM(H299:H318)</f>
        <v>0.03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>Grāmatvedis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12.75" hidden="1" x14ac:dyDescent="0.2">
      <c r="A310" s="290"/>
      <c r="B310" s="285"/>
      <c r="C310" s="283">
        <f t="shared" ref="C310:G317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136">
        <f t="shared" si="40"/>
        <v>0</v>
      </c>
      <c r="D317" s="137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331">
        <f>C297</f>
        <v>0</v>
      </c>
      <c r="D318" s="332"/>
      <c r="E318" s="299"/>
      <c r="F318" s="128">
        <f>F297</f>
        <v>0</v>
      </c>
      <c r="G318" s="129">
        <f>G297</f>
        <v>0</v>
      </c>
      <c r="H318" s="130">
        <f t="shared" si="39"/>
        <v>0</v>
      </c>
    </row>
    <row r="319" spans="1:8" s="2" customFormat="1" ht="25.5" x14ac:dyDescent="0.2">
      <c r="A319" s="256" t="s">
        <v>56</v>
      </c>
      <c r="B319" s="259" t="s">
        <v>57</v>
      </c>
      <c r="C319" s="303" t="s">
        <v>438</v>
      </c>
      <c r="D319" s="304"/>
      <c r="E319" s="53" t="s">
        <v>162</v>
      </c>
      <c r="F319" s="156" t="s">
        <v>40</v>
      </c>
      <c r="G319" s="53" t="s">
        <v>158</v>
      </c>
      <c r="H319" s="135">
        <f>SUM(H320:H339)</f>
        <v>0.03</v>
      </c>
    </row>
    <row r="320" spans="1:8" s="2" customFormat="1" ht="12.75" hidden="1" x14ac:dyDescent="0.2">
      <c r="A320" s="257"/>
      <c r="B320" s="260"/>
      <c r="C320" s="308">
        <f t="shared" ref="C320:C329" si="41">C266</f>
        <v>0</v>
      </c>
      <c r="D320" s="310"/>
      <c r="E320" s="315">
        <v>5</v>
      </c>
      <c r="F320" s="61">
        <f t="shared" ref="F320:G329" si="42">F266</f>
        <v>0</v>
      </c>
      <c r="G320" s="61">
        <f t="shared" si="42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57"/>
      <c r="B323" s="260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57"/>
      <c r="B324" s="260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57"/>
      <c r="B325" s="260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57"/>
      <c r="B326" s="260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57"/>
      <c r="B327" s="260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57"/>
      <c r="B328" s="260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57"/>
      <c r="B329" s="260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57"/>
      <c r="B330" s="260"/>
      <c r="C330" s="283" t="str">
        <f t="shared" ref="C330:C339" si="44">C277</f>
        <v>Grāmatvedis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12.75" hidden="1" x14ac:dyDescent="0.2">
      <c r="A331" s="257"/>
      <c r="B331" s="260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57"/>
      <c r="B332" s="260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57"/>
      <c r="B333" s="260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57"/>
      <c r="B334" s="260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57"/>
      <c r="B335" s="260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57"/>
      <c r="B336" s="260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57"/>
      <c r="B337" s="260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57"/>
      <c r="B338" s="260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58"/>
      <c r="B339" s="261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142" t="s">
        <v>40</v>
      </c>
      <c r="G340" s="53" t="s">
        <v>158</v>
      </c>
      <c r="H340" s="135">
        <f>SUM(H341:H360)</f>
        <v>6.0000000000000005E-2</v>
      </c>
    </row>
    <row r="341" spans="1:8" s="2" customFormat="1" ht="12.75" hidden="1" x14ac:dyDescent="0.2">
      <c r="A341" s="257"/>
      <c r="B341" s="260"/>
      <c r="C341" s="318">
        <f t="shared" ref="C341:C350" si="46">C266</f>
        <v>0</v>
      </c>
      <c r="D341" s="319"/>
      <c r="E341" s="278">
        <v>10</v>
      </c>
      <c r="F341" s="81">
        <f t="shared" ref="F341:G350" si="47">F266</f>
        <v>0</v>
      </c>
      <c r="G341" s="62">
        <f t="shared" si="47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>Grāmatvedis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customHeight="1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0.23</v>
      </c>
    </row>
    <row r="362" spans="1:8" s="2" customFormat="1" ht="12.75" customHeight="1" x14ac:dyDescent="0.2">
      <c r="A362" s="14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0.19</v>
      </c>
    </row>
    <row r="363" spans="1:8" s="2" customFormat="1" ht="25.5" customHeight="1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142" t="s">
        <v>40</v>
      </c>
      <c r="G363" s="53" t="s">
        <v>158</v>
      </c>
      <c r="H363" s="135">
        <f>SUM(H364:H383)</f>
        <v>0.03</v>
      </c>
    </row>
    <row r="364" spans="1:8" s="2" customFormat="1" ht="12.75" hidden="1" customHeight="1" x14ac:dyDescent="0.2">
      <c r="A364" s="257"/>
      <c r="B364" s="260"/>
      <c r="C364" s="305">
        <f t="shared" ref="C364:C373" si="51">C266</f>
        <v>0</v>
      </c>
      <c r="D364" s="306"/>
      <c r="E364" s="312">
        <v>4</v>
      </c>
      <c r="F364" s="73">
        <f t="shared" ref="F364:G373" si="52">F266</f>
        <v>0</v>
      </c>
      <c r="G364" s="73">
        <f t="shared" si="52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72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>Grāmatvedis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>ROUNDUP((F374*$E$364%)/168*G374,2)</f>
        <v>0.03</v>
      </c>
    </row>
    <row r="375" spans="1:8" s="2" customFormat="1" ht="12.75" hidden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ref="H375:H383" si="56">ROUNDUP((F375*$E$364%)/168*G375,2)</f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6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6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6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6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6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6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6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6"/>
        <v>0</v>
      </c>
    </row>
    <row r="384" spans="1:8" s="2" customFormat="1" ht="25.5" customHeight="1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142" t="s">
        <v>40</v>
      </c>
      <c r="G384" s="53" t="s">
        <v>158</v>
      </c>
      <c r="H384" s="135">
        <f>SUM(H385:H404)</f>
        <v>0.01</v>
      </c>
    </row>
    <row r="385" spans="1:8" s="2" customFormat="1" ht="12.75" hidden="1" customHeight="1" x14ac:dyDescent="0.2">
      <c r="A385" s="257"/>
      <c r="B385" s="260"/>
      <c r="C385" s="305">
        <f t="shared" ref="C385:C394" si="57">C266</f>
        <v>0</v>
      </c>
      <c r="D385" s="306"/>
      <c r="E385" s="312">
        <v>1</v>
      </c>
      <c r="F385" s="73">
        <f t="shared" ref="F385:G394" si="58">F266</f>
        <v>0</v>
      </c>
      <c r="G385" s="64">
        <f t="shared" si="58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7"/>
        <v>0</v>
      </c>
      <c r="D386" s="292"/>
      <c r="E386" s="313"/>
      <c r="F386" s="75">
        <f t="shared" si="58"/>
        <v>0</v>
      </c>
      <c r="G386" s="64">
        <f t="shared" si="58"/>
        <v>0</v>
      </c>
      <c r="H386" s="65">
        <f t="shared" ref="H386:H391" si="59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7"/>
        <v>0</v>
      </c>
      <c r="D387" s="292"/>
      <c r="E387" s="313"/>
      <c r="F387" s="75">
        <f t="shared" si="58"/>
        <v>0</v>
      </c>
      <c r="G387" s="64">
        <f t="shared" si="58"/>
        <v>0</v>
      </c>
      <c r="H387" s="65">
        <f t="shared" si="59"/>
        <v>0</v>
      </c>
    </row>
    <row r="388" spans="1:8" s="2" customFormat="1" ht="12.75" hidden="1" x14ac:dyDescent="0.2">
      <c r="A388" s="257"/>
      <c r="B388" s="260"/>
      <c r="C388" s="291">
        <f t="shared" si="57"/>
        <v>0</v>
      </c>
      <c r="D388" s="292"/>
      <c r="E388" s="313"/>
      <c r="F388" s="75">
        <f t="shared" si="58"/>
        <v>0</v>
      </c>
      <c r="G388" s="64">
        <f t="shared" si="58"/>
        <v>0</v>
      </c>
      <c r="H388" s="65">
        <f t="shared" si="59"/>
        <v>0</v>
      </c>
    </row>
    <row r="389" spans="1:8" s="2" customFormat="1" ht="12.75" hidden="1" x14ac:dyDescent="0.2">
      <c r="A389" s="257"/>
      <c r="B389" s="260"/>
      <c r="C389" s="291">
        <f t="shared" si="57"/>
        <v>0</v>
      </c>
      <c r="D389" s="292"/>
      <c r="E389" s="313"/>
      <c r="F389" s="75">
        <f t="shared" si="58"/>
        <v>0</v>
      </c>
      <c r="G389" s="64">
        <f t="shared" si="58"/>
        <v>0</v>
      </c>
      <c r="H389" s="65">
        <f t="shared" si="59"/>
        <v>0</v>
      </c>
    </row>
    <row r="390" spans="1:8" s="2" customFormat="1" ht="12.75" hidden="1" x14ac:dyDescent="0.2">
      <c r="A390" s="257"/>
      <c r="B390" s="260"/>
      <c r="C390" s="291">
        <f t="shared" si="57"/>
        <v>0</v>
      </c>
      <c r="D390" s="292"/>
      <c r="E390" s="313"/>
      <c r="F390" s="75">
        <f t="shared" si="58"/>
        <v>0</v>
      </c>
      <c r="G390" s="64">
        <f t="shared" si="58"/>
        <v>0</v>
      </c>
      <c r="H390" s="65">
        <f t="shared" si="59"/>
        <v>0</v>
      </c>
    </row>
    <row r="391" spans="1:8" s="2" customFormat="1" ht="12.75" hidden="1" x14ac:dyDescent="0.2">
      <c r="A391" s="257"/>
      <c r="B391" s="260"/>
      <c r="C391" s="291">
        <f t="shared" si="57"/>
        <v>0</v>
      </c>
      <c r="D391" s="292"/>
      <c r="E391" s="313"/>
      <c r="F391" s="75">
        <f t="shared" si="58"/>
        <v>0</v>
      </c>
      <c r="G391" s="64">
        <f t="shared" si="58"/>
        <v>0</v>
      </c>
      <c r="H391" s="65">
        <f t="shared" si="59"/>
        <v>0</v>
      </c>
    </row>
    <row r="392" spans="1:8" s="2" customFormat="1" ht="12.75" hidden="1" x14ac:dyDescent="0.2">
      <c r="A392" s="257"/>
      <c r="B392" s="260"/>
      <c r="C392" s="291">
        <f t="shared" si="57"/>
        <v>0</v>
      </c>
      <c r="D392" s="292"/>
      <c r="E392" s="313"/>
      <c r="F392" s="75">
        <f t="shared" si="58"/>
        <v>0</v>
      </c>
      <c r="G392" s="64">
        <f t="shared" si="58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57"/>
        <v>0</v>
      </c>
      <c r="D393" s="292"/>
      <c r="E393" s="313"/>
      <c r="F393" s="75">
        <f t="shared" si="58"/>
        <v>0</v>
      </c>
      <c r="G393" s="64">
        <f t="shared" si="58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57"/>
        <v>0</v>
      </c>
      <c r="D394" s="292"/>
      <c r="E394" s="313"/>
      <c r="F394" s="75">
        <f t="shared" si="58"/>
        <v>0</v>
      </c>
      <c r="G394" s="64">
        <f t="shared" si="58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60">C277</f>
        <v>Grāmatvedis</v>
      </c>
      <c r="D395" s="292"/>
      <c r="E395" s="313"/>
      <c r="F395" s="75">
        <f t="shared" ref="F395:G404" si="61">F277</f>
        <v>1190</v>
      </c>
      <c r="G395" s="64">
        <f t="shared" si="61"/>
        <v>8.4000000000000005E-2</v>
      </c>
      <c r="H395" s="65">
        <f>ROUNDUP((F395*$E$385%)/168*G395,2)</f>
        <v>0.01</v>
      </c>
    </row>
    <row r="396" spans="1:8" s="2" customFormat="1" ht="27" hidden="1" customHeight="1" x14ac:dyDescent="0.2">
      <c r="A396" s="257"/>
      <c r="B396" s="260"/>
      <c r="C396" s="291">
        <f t="shared" si="60"/>
        <v>0</v>
      </c>
      <c r="D396" s="292"/>
      <c r="E396" s="313"/>
      <c r="F396" s="75">
        <f t="shared" si="61"/>
        <v>0</v>
      </c>
      <c r="G396" s="64">
        <f t="shared" si="61"/>
        <v>0</v>
      </c>
      <c r="H396" s="65">
        <f t="shared" ref="H396:H404" si="62">ROUNDUP((F396*$E$385%)/168*G396,2)</f>
        <v>0</v>
      </c>
    </row>
    <row r="397" spans="1:8" s="2" customFormat="1" ht="12.75" hidden="1" x14ac:dyDescent="0.2">
      <c r="A397" s="257"/>
      <c r="B397" s="260"/>
      <c r="C397" s="291">
        <f t="shared" si="60"/>
        <v>0</v>
      </c>
      <c r="D397" s="292"/>
      <c r="E397" s="313"/>
      <c r="F397" s="75">
        <f t="shared" si="61"/>
        <v>0</v>
      </c>
      <c r="G397" s="75">
        <f t="shared" si="61"/>
        <v>0</v>
      </c>
      <c r="H397" s="65">
        <f t="shared" si="62"/>
        <v>0</v>
      </c>
    </row>
    <row r="398" spans="1:8" s="2" customFormat="1" ht="12.75" hidden="1" x14ac:dyDescent="0.2">
      <c r="A398" s="257"/>
      <c r="B398" s="260"/>
      <c r="C398" s="291">
        <f t="shared" si="60"/>
        <v>0</v>
      </c>
      <c r="D398" s="292"/>
      <c r="E398" s="313"/>
      <c r="F398" s="75">
        <f t="shared" si="61"/>
        <v>0</v>
      </c>
      <c r="G398" s="75">
        <f t="shared" si="61"/>
        <v>0</v>
      </c>
      <c r="H398" s="65">
        <f t="shared" si="62"/>
        <v>0</v>
      </c>
    </row>
    <row r="399" spans="1:8" s="2" customFormat="1" ht="12.75" hidden="1" x14ac:dyDescent="0.2">
      <c r="A399" s="257"/>
      <c r="B399" s="260"/>
      <c r="C399" s="291">
        <f t="shared" si="60"/>
        <v>0</v>
      </c>
      <c r="D399" s="292"/>
      <c r="E399" s="313"/>
      <c r="F399" s="75">
        <f t="shared" si="61"/>
        <v>0</v>
      </c>
      <c r="G399" s="75">
        <f t="shared" si="61"/>
        <v>0</v>
      </c>
      <c r="H399" s="65">
        <f t="shared" si="62"/>
        <v>0</v>
      </c>
    </row>
    <row r="400" spans="1:8" s="2" customFormat="1" ht="12.75" hidden="1" x14ac:dyDescent="0.2">
      <c r="A400" s="257"/>
      <c r="B400" s="260"/>
      <c r="C400" s="291">
        <f t="shared" si="60"/>
        <v>0</v>
      </c>
      <c r="D400" s="292"/>
      <c r="E400" s="313"/>
      <c r="F400" s="75">
        <f t="shared" si="61"/>
        <v>0</v>
      </c>
      <c r="G400" s="75">
        <f t="shared" si="61"/>
        <v>0</v>
      </c>
      <c r="H400" s="65">
        <f t="shared" si="62"/>
        <v>0</v>
      </c>
    </row>
    <row r="401" spans="1:9" s="2" customFormat="1" ht="12.75" hidden="1" x14ac:dyDescent="0.2">
      <c r="A401" s="257"/>
      <c r="B401" s="260"/>
      <c r="C401" s="291">
        <f t="shared" si="60"/>
        <v>0</v>
      </c>
      <c r="D401" s="292"/>
      <c r="E401" s="313"/>
      <c r="F401" s="75">
        <f t="shared" si="61"/>
        <v>0</v>
      </c>
      <c r="G401" s="75">
        <f t="shared" si="61"/>
        <v>0</v>
      </c>
      <c r="H401" s="65">
        <f t="shared" si="62"/>
        <v>0</v>
      </c>
    </row>
    <row r="402" spans="1:9" s="2" customFormat="1" ht="12.75" hidden="1" x14ac:dyDescent="0.2">
      <c r="A402" s="257"/>
      <c r="B402" s="260"/>
      <c r="C402" s="291">
        <f t="shared" si="60"/>
        <v>0</v>
      </c>
      <c r="D402" s="292"/>
      <c r="E402" s="313"/>
      <c r="F402" s="75">
        <f t="shared" si="61"/>
        <v>0</v>
      </c>
      <c r="G402" s="75">
        <f t="shared" si="61"/>
        <v>0</v>
      </c>
      <c r="H402" s="65">
        <f t="shared" si="62"/>
        <v>0</v>
      </c>
    </row>
    <row r="403" spans="1:9" s="2" customFormat="1" ht="12.75" hidden="1" x14ac:dyDescent="0.2">
      <c r="A403" s="257"/>
      <c r="B403" s="260"/>
      <c r="C403" s="291">
        <f t="shared" si="60"/>
        <v>0</v>
      </c>
      <c r="D403" s="292"/>
      <c r="E403" s="313"/>
      <c r="F403" s="75">
        <f t="shared" si="61"/>
        <v>0</v>
      </c>
      <c r="G403" s="75">
        <f t="shared" si="61"/>
        <v>0</v>
      </c>
      <c r="H403" s="65">
        <f t="shared" si="62"/>
        <v>0</v>
      </c>
    </row>
    <row r="404" spans="1:9" s="2" customFormat="1" ht="12.75" hidden="1" x14ac:dyDescent="0.2">
      <c r="A404" s="258"/>
      <c r="B404" s="261"/>
      <c r="C404" s="301">
        <f t="shared" si="60"/>
        <v>0</v>
      </c>
      <c r="D404" s="302"/>
      <c r="E404" s="314"/>
      <c r="F404" s="77">
        <f t="shared" si="61"/>
        <v>0</v>
      </c>
      <c r="G404" s="77">
        <f t="shared" si="61"/>
        <v>0</v>
      </c>
      <c r="H404" s="67">
        <f t="shared" si="62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0.77000000000000024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6.0000000000000005E-2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6.0000000000000005E-2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201">
        <f>G26+G27+G28+G277</f>
        <v>1.2510000000000001</v>
      </c>
      <c r="H408" s="89">
        <f>ROUNDUP(F408/168*G408,2)</f>
        <v>6.0000000000000005E-2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3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3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3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3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3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3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3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3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3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4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4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4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4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4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4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64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4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4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0.71000000000000019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392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5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5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5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5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5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5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5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5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G26+G277+G278+G27</f>
        <v>1.0840000000000001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1.0840000000000001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6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6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6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6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6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6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6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6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0.6100000000000001</v>
      </c>
    </row>
    <row r="453" spans="1:9" s="2" customFormat="1" ht="26.25" customHeight="1" x14ac:dyDescent="0.2">
      <c r="A453" s="257"/>
      <c r="B453" s="260"/>
      <c r="C453" s="262" t="s">
        <v>203</v>
      </c>
      <c r="D453" s="263"/>
      <c r="E453" s="297"/>
      <c r="F453" s="88">
        <v>85</v>
      </c>
      <c r="G453" s="201">
        <f>G26+G27+G277</f>
        <v>1.0840000000000001</v>
      </c>
      <c r="H453" s="89">
        <f>ROUNDUP(F453/168*G453,2)</f>
        <v>0.55000000000000004</v>
      </c>
      <c r="I453" s="2" t="s">
        <v>337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202">
        <f>G408</f>
        <v>1.2510000000000001</v>
      </c>
      <c r="H454" s="91">
        <f t="shared" ref="H454:H462" si="67">ROUNDUP(F454/168*G454,2)</f>
        <v>6.0000000000000005E-2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7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7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7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7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7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7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7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7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0.14000000000000001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81"/>
      <c r="H466" s="63">
        <f>ROUNDUP(F466*$D$466%/12/168*E466*$G$466,2)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 t="shared" ref="H467:H475" si="68">ROUNDUP(F467*$D$466%/12/168*E467*$G$466,2)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si="68"/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8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8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8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8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8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8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8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0.14000000000000001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0.14000000000000001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81">
        <f>G453</f>
        <v>1.0840000000000001</v>
      </c>
      <c r="H478" s="63">
        <f>ROUNDUP(F478*$E$478%/12/168*G478,2)</f>
        <v>0.13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9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9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9"/>
        <v>0</v>
      </c>
    </row>
    <row r="483" spans="1:8" s="2" customFormat="1" ht="12.75" hidden="1" x14ac:dyDescent="0.2">
      <c r="A483" s="273"/>
      <c r="B483" s="276"/>
      <c r="C483" s="320"/>
      <c r="D483" s="321"/>
      <c r="E483" s="279"/>
      <c r="F483" s="82"/>
      <c r="G483" s="82"/>
      <c r="H483" s="65">
        <f t="shared" si="69"/>
        <v>0</v>
      </c>
    </row>
    <row r="484" spans="1:8" s="2" customFormat="1" ht="12.75" hidden="1" x14ac:dyDescent="0.2">
      <c r="A484" s="273"/>
      <c r="B484" s="276"/>
      <c r="C484" s="320"/>
      <c r="D484" s="321"/>
      <c r="E484" s="279"/>
      <c r="F484" s="82"/>
      <c r="G484" s="82"/>
      <c r="H484" s="65">
        <f t="shared" si="69"/>
        <v>0</v>
      </c>
    </row>
    <row r="485" spans="1:8" s="2" customFormat="1" ht="12.75" hidden="1" x14ac:dyDescent="0.2">
      <c r="A485" s="273"/>
      <c r="B485" s="276"/>
      <c r="C485" s="320"/>
      <c r="D485" s="321"/>
      <c r="E485" s="279"/>
      <c r="F485" s="82"/>
      <c r="G485" s="82"/>
      <c r="H485" s="65">
        <f t="shared" si="69"/>
        <v>0</v>
      </c>
    </row>
    <row r="486" spans="1:8" s="2" customFormat="1" ht="12.75" hidden="1" x14ac:dyDescent="0.2">
      <c r="A486" s="273"/>
      <c r="B486" s="276"/>
      <c r="C486" s="320"/>
      <c r="D486" s="321"/>
      <c r="E486" s="279"/>
      <c r="F486" s="82"/>
      <c r="G486" s="82"/>
      <c r="H486" s="65">
        <f t="shared" si="69"/>
        <v>0</v>
      </c>
    </row>
    <row r="487" spans="1:8" s="2" customFormat="1" ht="12.75" hidden="1" x14ac:dyDescent="0.2">
      <c r="A487" s="274"/>
      <c r="B487" s="277"/>
      <c r="C487" s="320"/>
      <c r="D487" s="321"/>
      <c r="E487" s="280"/>
      <c r="F487" s="84"/>
      <c r="G487" s="84"/>
      <c r="H487" s="67">
        <f t="shared" si="69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303" t="s">
        <v>171</v>
      </c>
      <c r="D488" s="304"/>
      <c r="E488" s="53" t="s">
        <v>170</v>
      </c>
      <c r="F488" s="198" t="s">
        <v>400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318"/>
      <c r="D489" s="319">
        <v>20</v>
      </c>
      <c r="E489" s="278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320"/>
      <c r="D490" s="321"/>
      <c r="E490" s="279"/>
      <c r="F490" s="82"/>
      <c r="G490" s="82"/>
      <c r="H490" s="65"/>
    </row>
    <row r="491" spans="1:8" s="2" customFormat="1" ht="12.75" hidden="1" x14ac:dyDescent="0.2">
      <c r="A491" s="273"/>
      <c r="B491" s="276"/>
      <c r="C491" s="320"/>
      <c r="D491" s="321"/>
      <c r="E491" s="279"/>
      <c r="F491" s="82"/>
      <c r="G491" s="82"/>
      <c r="H491" s="65"/>
    </row>
    <row r="492" spans="1:8" s="2" customFormat="1" ht="12.75" hidden="1" x14ac:dyDescent="0.2">
      <c r="A492" s="273"/>
      <c r="B492" s="276"/>
      <c r="C492" s="320"/>
      <c r="D492" s="321"/>
      <c r="E492" s="279"/>
      <c r="F492" s="82"/>
      <c r="G492" s="82"/>
      <c r="H492" s="65"/>
    </row>
    <row r="493" spans="1:8" s="2" customFormat="1" ht="12.75" hidden="1" x14ac:dyDescent="0.2">
      <c r="A493" s="273"/>
      <c r="B493" s="276"/>
      <c r="C493" s="320"/>
      <c r="D493" s="321"/>
      <c r="E493" s="279"/>
      <c r="F493" s="82"/>
      <c r="G493" s="82"/>
      <c r="H493" s="65"/>
    </row>
    <row r="494" spans="1:8" s="2" customFormat="1" ht="12.75" hidden="1" x14ac:dyDescent="0.2">
      <c r="A494" s="273"/>
      <c r="B494" s="276"/>
      <c r="C494" s="320"/>
      <c r="D494" s="321"/>
      <c r="E494" s="279"/>
      <c r="F494" s="82"/>
      <c r="G494" s="82"/>
      <c r="H494" s="65"/>
    </row>
    <row r="495" spans="1:8" s="2" customFormat="1" ht="12.75" hidden="1" x14ac:dyDescent="0.2">
      <c r="A495" s="273"/>
      <c r="B495" s="276"/>
      <c r="C495" s="320"/>
      <c r="D495" s="321"/>
      <c r="E495" s="279"/>
      <c r="F495" s="82"/>
      <c r="G495" s="82"/>
      <c r="H495" s="65"/>
    </row>
    <row r="496" spans="1:8" s="2" customFormat="1" ht="12.75" hidden="1" x14ac:dyDescent="0.2">
      <c r="A496" s="273"/>
      <c r="B496" s="276"/>
      <c r="C496" s="320"/>
      <c r="D496" s="321"/>
      <c r="E496" s="279"/>
      <c r="F496" s="82"/>
      <c r="G496" s="82"/>
      <c r="H496" s="65"/>
    </row>
    <row r="497" spans="1:8" s="2" customFormat="1" ht="12.75" hidden="1" x14ac:dyDescent="0.2">
      <c r="A497" s="273"/>
      <c r="B497" s="276"/>
      <c r="C497" s="320"/>
      <c r="D497" s="321"/>
      <c r="E497" s="279"/>
      <c r="F497" s="82"/>
      <c r="G497" s="82"/>
      <c r="H497" s="65"/>
    </row>
    <row r="498" spans="1:8" s="2" customFormat="1" ht="12.75" hidden="1" x14ac:dyDescent="0.2">
      <c r="A498" s="273"/>
      <c r="B498" s="276"/>
      <c r="C498" s="320"/>
      <c r="D498" s="321"/>
      <c r="E498" s="280"/>
      <c r="F498" s="84"/>
      <c r="G498" s="84"/>
      <c r="H498" s="67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1.8600000000000003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15.850000000000001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1:9" hidden="1" x14ac:dyDescent="0.25">
      <c r="H513" s="30"/>
    </row>
    <row r="514" spans="1:9" hidden="1" x14ac:dyDescent="0.25">
      <c r="H514" s="30"/>
    </row>
    <row r="515" spans="1:9" hidden="1" x14ac:dyDescent="0.25">
      <c r="H515" s="30"/>
    </row>
    <row r="516" spans="1:9" hidden="1" x14ac:dyDescent="0.25">
      <c r="H516" s="30"/>
    </row>
    <row r="517" spans="1:9" hidden="1" x14ac:dyDescent="0.25">
      <c r="H517" s="30"/>
    </row>
    <row r="518" spans="1:9" hidden="1" x14ac:dyDescent="0.25">
      <c r="H518" s="30"/>
    </row>
    <row r="519" spans="1:9" hidden="1" x14ac:dyDescent="0.25">
      <c r="H519" s="30"/>
    </row>
    <row r="520" spans="1:9" hidden="1" x14ac:dyDescent="0.25">
      <c r="H520" s="30"/>
    </row>
    <row r="521" spans="1:9" hidden="1" x14ac:dyDescent="0.25">
      <c r="H521" s="30"/>
    </row>
    <row r="522" spans="1:9" hidden="1" x14ac:dyDescent="0.25">
      <c r="H522" s="30"/>
    </row>
    <row r="523" spans="1:9" hidden="1" x14ac:dyDescent="0.25">
      <c r="H523" s="30"/>
    </row>
    <row r="524" spans="1:9" hidden="1" x14ac:dyDescent="0.25">
      <c r="H524" s="30"/>
    </row>
    <row r="525" spans="1:9" hidden="1" x14ac:dyDescent="0.25">
      <c r="H525" s="30"/>
    </row>
    <row r="526" spans="1:9" hidden="1" x14ac:dyDescent="0.25">
      <c r="H526" s="30"/>
    </row>
    <row r="527" spans="1:9" hidden="1" x14ac:dyDescent="0.25">
      <c r="H527" s="30"/>
    </row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H529+H541+H552</f>
        <v>13.99</v>
      </c>
      <c r="I528" s="127" t="b">
        <f ca="1">H528=H260</f>
        <v>1</v>
      </c>
    </row>
    <row r="529" spans="1:8" hidden="1" x14ac:dyDescent="0.25">
      <c r="A529" s="119">
        <v>1000</v>
      </c>
      <c r="B529" s="118"/>
      <c r="H529" s="122">
        <f ca="1">SUM(H530,H537)</f>
        <v>13.99</v>
      </c>
    </row>
    <row r="530" spans="1:8" hidden="1" x14ac:dyDescent="0.25">
      <c r="A530" s="134">
        <v>1100</v>
      </c>
      <c r="B530" s="118"/>
      <c r="H530" s="121">
        <f ca="1">SUM(H531:H536)</f>
        <v>10.81</v>
      </c>
    </row>
    <row r="531" spans="1:8" hidden="1" x14ac:dyDescent="0.25">
      <c r="A531" s="1">
        <v>1116</v>
      </c>
      <c r="B531" s="118"/>
      <c r="H531" s="120">
        <f t="shared" ref="H531:H536" ca="1" si="70">SUMIF($A$14:$H$260,A531,$H$14:$H$260)</f>
        <v>0</v>
      </c>
    </row>
    <row r="532" spans="1:8" hidden="1" x14ac:dyDescent="0.25">
      <c r="A532" s="1">
        <v>1119</v>
      </c>
      <c r="B532" s="118"/>
      <c r="H532" s="120">
        <f t="shared" ca="1" si="70"/>
        <v>8.9599999999999991</v>
      </c>
    </row>
    <row r="533" spans="1:8" hidden="1" x14ac:dyDescent="0.25">
      <c r="A533" s="1">
        <v>1143</v>
      </c>
      <c r="B533" s="118"/>
      <c r="H533" s="120">
        <f t="shared" ca="1" si="70"/>
        <v>0</v>
      </c>
    </row>
    <row r="534" spans="1:8" hidden="1" x14ac:dyDescent="0.25">
      <c r="A534" s="1">
        <v>1146</v>
      </c>
      <c r="B534" s="118"/>
      <c r="H534" s="120">
        <f t="shared" ca="1" si="70"/>
        <v>0.47000000000000003</v>
      </c>
    </row>
    <row r="535" spans="1:8" hidden="1" x14ac:dyDescent="0.25">
      <c r="A535" s="1">
        <v>1147</v>
      </c>
      <c r="B535" s="118"/>
      <c r="H535" s="120">
        <f t="shared" ca="1" si="70"/>
        <v>0.47000000000000003</v>
      </c>
    </row>
    <row r="536" spans="1:8" hidden="1" x14ac:dyDescent="0.25">
      <c r="A536" s="1">
        <v>1148</v>
      </c>
      <c r="B536" s="118"/>
      <c r="H536" s="120">
        <f t="shared" ca="1" si="70"/>
        <v>0.91</v>
      </c>
    </row>
    <row r="537" spans="1:8" hidden="1" x14ac:dyDescent="0.25">
      <c r="A537" s="134">
        <v>1200</v>
      </c>
      <c r="B537" s="118"/>
      <c r="H537" s="121">
        <f ca="1">SUM(H538:H540)</f>
        <v>3.1799999999999997</v>
      </c>
    </row>
    <row r="538" spans="1:8" hidden="1" x14ac:dyDescent="0.25">
      <c r="A538" s="1">
        <v>1210</v>
      </c>
      <c r="B538" s="118"/>
      <c r="H538" s="120">
        <f ca="1">SUMIF($A$14:$H$260,A538,$H$14:$H$260)</f>
        <v>2.6999999999999997</v>
      </c>
    </row>
    <row r="539" spans="1:8" hidden="1" x14ac:dyDescent="0.25">
      <c r="A539" s="1">
        <v>1221</v>
      </c>
      <c r="B539" s="118"/>
      <c r="H539" s="120">
        <f ca="1">SUMIF($A$14:$H$260,A539,$H$14:$H$260)</f>
        <v>0.38</v>
      </c>
    </row>
    <row r="540" spans="1:8" hidden="1" x14ac:dyDescent="0.25">
      <c r="A540" s="1">
        <v>1228</v>
      </c>
      <c r="B540" s="118"/>
      <c r="H540" s="120">
        <f ca="1">SUMIF($A$14:$H$260,A540,$H$14:$H$260)</f>
        <v>0.1</v>
      </c>
    </row>
    <row r="541" spans="1:8" hidden="1" x14ac:dyDescent="0.25">
      <c r="A541" s="119">
        <v>2000</v>
      </c>
      <c r="B541" s="118"/>
      <c r="H541" s="123"/>
    </row>
    <row r="542" spans="1:8" hidden="1" x14ac:dyDescent="0.25">
      <c r="A542" s="134">
        <v>2100</v>
      </c>
      <c r="B542" s="118"/>
      <c r="H542" s="124"/>
    </row>
    <row r="543" spans="1:8" hidden="1" x14ac:dyDescent="0.25">
      <c r="A543" s="1">
        <v>2111</v>
      </c>
      <c r="B543" s="118"/>
      <c r="H543" s="120">
        <f ca="1">SUMIF($A$14:$H$260,A543,$H$14:$H$260)</f>
        <v>0</v>
      </c>
    </row>
    <row r="544" spans="1:8" hidden="1" x14ac:dyDescent="0.25">
      <c r="A544" s="1">
        <v>2112</v>
      </c>
      <c r="B544" s="118"/>
      <c r="H544" s="120">
        <f ca="1">SUMIF($A$14:$H$260,A544,$H$14:$H$260)</f>
        <v>0</v>
      </c>
    </row>
    <row r="545" spans="1:8" hidden="1" x14ac:dyDescent="0.25">
      <c r="A545" s="134">
        <v>2200</v>
      </c>
      <c r="B545" s="118"/>
      <c r="H545" s="124"/>
    </row>
    <row r="546" spans="1:8" hidden="1" x14ac:dyDescent="0.25">
      <c r="A546" s="1">
        <v>2220</v>
      </c>
      <c r="B546" s="118"/>
      <c r="H546" s="120">
        <f ca="1">SUMIF($A$14:$H$260,A546,$H$14:$H$260)</f>
        <v>0</v>
      </c>
    </row>
    <row r="547" spans="1:8" hidden="1" x14ac:dyDescent="0.25">
      <c r="A547" s="134">
        <v>2300</v>
      </c>
      <c r="B547" s="118"/>
      <c r="H547" s="124"/>
    </row>
    <row r="548" spans="1:8" hidden="1" x14ac:dyDescent="0.25">
      <c r="A548" s="1">
        <v>2311</v>
      </c>
      <c r="B548" s="118"/>
      <c r="H548" s="120">
        <f ca="1">SUMIF($A$14:$H$260,A548,$H$14:$H$260)</f>
        <v>0</v>
      </c>
    </row>
    <row r="549" spans="1:8" hidden="1" x14ac:dyDescent="0.25">
      <c r="A549" s="1">
        <v>2322</v>
      </c>
      <c r="B549" s="118"/>
      <c r="H549" s="120">
        <f ca="1">SUMIF($A$14:$H$260,A549,$H$14:$H$260)</f>
        <v>0</v>
      </c>
    </row>
    <row r="550" spans="1:8" hidden="1" x14ac:dyDescent="0.25">
      <c r="A550" s="1">
        <v>2329</v>
      </c>
      <c r="B550" s="118"/>
      <c r="H550" s="120">
        <f ca="1">SUMIF($A$14:$H$260,A550,$H$14:$H$260)</f>
        <v>0</v>
      </c>
    </row>
    <row r="551" spans="1:8" hidden="1" x14ac:dyDescent="0.25">
      <c r="A551" s="1">
        <v>2350</v>
      </c>
      <c r="B551" s="118"/>
      <c r="H551" s="120">
        <f ca="1">SUMIF($A$14:$H$260,A551,$H$14:$H$260)</f>
        <v>0</v>
      </c>
    </row>
    <row r="552" spans="1:8" hidden="1" x14ac:dyDescent="0.25">
      <c r="A552" s="119">
        <v>5000</v>
      </c>
      <c r="B552" s="118"/>
      <c r="H552" s="123"/>
    </row>
    <row r="553" spans="1:8" hidden="1" x14ac:dyDescent="0.25">
      <c r="A553" s="134">
        <v>5200</v>
      </c>
      <c r="B553" s="118"/>
      <c r="H553" s="124"/>
    </row>
    <row r="554" spans="1:8" hidden="1" x14ac:dyDescent="0.25">
      <c r="A554" s="1">
        <v>5231</v>
      </c>
      <c r="B554" s="118"/>
      <c r="H554" s="120">
        <f ca="1">SUMIF(A27:H206,A554,H27:H179)</f>
        <v>0</v>
      </c>
    </row>
    <row r="555" spans="1:8" hidden="1" x14ac:dyDescent="0.25">
      <c r="B555" s="118"/>
    </row>
    <row r="556" spans="1:8" hidden="1" x14ac:dyDescent="0.25">
      <c r="B556" s="118"/>
    </row>
    <row r="557" spans="1:8" hidden="1" x14ac:dyDescent="0.25">
      <c r="B557" s="118"/>
    </row>
    <row r="558" spans="1:8" hidden="1" x14ac:dyDescent="0.25">
      <c r="B558" s="118"/>
    </row>
    <row r="559" spans="1:8" hidden="1" x14ac:dyDescent="0.25">
      <c r="B559" s="118"/>
    </row>
    <row r="560" spans="1:8" hidden="1" x14ac:dyDescent="0.25">
      <c r="B560" s="118"/>
    </row>
    <row r="561" spans="1:9" hidden="1" x14ac:dyDescent="0.25">
      <c r="B561" s="118"/>
    </row>
    <row r="562" spans="1:9" hidden="1" x14ac:dyDescent="0.25">
      <c r="B562" s="118"/>
    </row>
    <row r="563" spans="1:9" hidden="1" x14ac:dyDescent="0.25">
      <c r="B563" s="118"/>
    </row>
    <row r="564" spans="1:9" hidden="1" x14ac:dyDescent="0.25">
      <c r="B564" s="118"/>
    </row>
    <row r="565" spans="1:9" s="127" customFormat="1" ht="15.75" hidden="1" x14ac:dyDescent="0.25">
      <c r="A565" s="125" t="s">
        <v>19</v>
      </c>
      <c r="B565" s="125"/>
      <c r="C565" s="125"/>
      <c r="D565" s="125"/>
      <c r="E565" s="125"/>
      <c r="F565" s="125"/>
      <c r="G565" s="125"/>
      <c r="H565" s="126">
        <f ca="1">H566+H578+H590</f>
        <v>1.8600000000000003</v>
      </c>
      <c r="I565" s="127" t="b">
        <f ca="1">H565=H489</f>
        <v>0</v>
      </c>
    </row>
    <row r="566" spans="1:9" hidden="1" x14ac:dyDescent="0.25">
      <c r="A566" s="119">
        <v>1000</v>
      </c>
      <c r="B566" s="118"/>
      <c r="H566" s="122">
        <f ca="1">SUM(H567,H574)</f>
        <v>0.95000000000000007</v>
      </c>
    </row>
    <row r="567" spans="1:9" hidden="1" x14ac:dyDescent="0.25">
      <c r="A567" s="143">
        <v>1100</v>
      </c>
      <c r="B567" s="118"/>
      <c r="H567" s="121">
        <f ca="1">SUM(H568:H573)</f>
        <v>0.72000000000000008</v>
      </c>
    </row>
    <row r="568" spans="1:9" hidden="1" x14ac:dyDescent="0.25">
      <c r="A568" s="1">
        <v>1116</v>
      </c>
      <c r="B568" s="118"/>
      <c r="H568" s="120">
        <f t="shared" ref="H568:H573" ca="1" si="71">SUMIF($A$265:$H$505,A568,$H$265:$H$505)</f>
        <v>0</v>
      </c>
    </row>
    <row r="569" spans="1:9" hidden="1" x14ac:dyDescent="0.25">
      <c r="A569" s="1">
        <v>1119</v>
      </c>
      <c r="B569" s="118"/>
      <c r="H569" s="120">
        <f t="shared" ca="1" si="71"/>
        <v>0.6</v>
      </c>
    </row>
    <row r="570" spans="1:9" hidden="1" x14ac:dyDescent="0.25">
      <c r="A570" s="1">
        <v>1143</v>
      </c>
      <c r="B570" s="118"/>
      <c r="H570" s="120">
        <f t="shared" ca="1" si="71"/>
        <v>0</v>
      </c>
    </row>
    <row r="571" spans="1:9" hidden="1" x14ac:dyDescent="0.25">
      <c r="A571" s="1">
        <v>1146</v>
      </c>
      <c r="B571" s="118"/>
      <c r="H571" s="120">
        <f t="shared" ca="1" si="71"/>
        <v>0.03</v>
      </c>
    </row>
    <row r="572" spans="1:9" hidden="1" x14ac:dyDescent="0.25">
      <c r="A572" s="1">
        <v>1147</v>
      </c>
      <c r="B572" s="118"/>
      <c r="H572" s="120">
        <f t="shared" ca="1" si="71"/>
        <v>0.03</v>
      </c>
    </row>
    <row r="573" spans="1:9" hidden="1" x14ac:dyDescent="0.25">
      <c r="A573" s="1">
        <v>1148</v>
      </c>
      <c r="B573" s="118"/>
      <c r="H573" s="120">
        <f t="shared" ca="1" si="71"/>
        <v>6.0000000000000005E-2</v>
      </c>
    </row>
    <row r="574" spans="1:9" hidden="1" x14ac:dyDescent="0.25">
      <c r="A574" s="143">
        <v>1200</v>
      </c>
      <c r="B574" s="118"/>
      <c r="H574" s="121">
        <f ca="1">SUM(H575:H577)</f>
        <v>0.23</v>
      </c>
    </row>
    <row r="575" spans="1:9" hidden="1" x14ac:dyDescent="0.25">
      <c r="A575" s="1">
        <v>1210</v>
      </c>
      <c r="B575" s="118"/>
      <c r="H575" s="120">
        <f ca="1">SUMIF($A$265:$H$505,A575,$H$265:$H$505)</f>
        <v>0.19</v>
      </c>
    </row>
    <row r="576" spans="1:9" hidden="1" x14ac:dyDescent="0.25">
      <c r="A576" s="1">
        <v>1221</v>
      </c>
      <c r="B576" s="118"/>
      <c r="H576" s="120">
        <f ca="1">SUMIF($A$265:$H$505,A576,$H$265:$H$505)</f>
        <v>0.03</v>
      </c>
    </row>
    <row r="577" spans="1:8" hidden="1" x14ac:dyDescent="0.25">
      <c r="A577" s="1">
        <v>1228</v>
      </c>
      <c r="B577" s="118"/>
      <c r="H577" s="120">
        <f ca="1">SUMIF($A$265:$H$505,A577,$H$265:$H$505)</f>
        <v>0.01</v>
      </c>
    </row>
    <row r="578" spans="1:8" hidden="1" x14ac:dyDescent="0.25">
      <c r="A578" s="119">
        <v>2000</v>
      </c>
      <c r="B578" s="118"/>
      <c r="H578" s="122">
        <f ca="1">H579+H582+H584</f>
        <v>0.77000000000000013</v>
      </c>
    </row>
    <row r="579" spans="1:8" hidden="1" x14ac:dyDescent="0.25">
      <c r="A579" s="143">
        <v>2100</v>
      </c>
      <c r="B579" s="118"/>
      <c r="H579" s="124">
        <f ca="1">SUM(H580:H581)</f>
        <v>0</v>
      </c>
    </row>
    <row r="580" spans="1:8" hidden="1" x14ac:dyDescent="0.25">
      <c r="A580" s="1">
        <v>2111</v>
      </c>
      <c r="B580" s="118"/>
      <c r="H580" s="2">
        <f ca="1">SUMIF($A$265:$H$505,A580,$H$265:$H$505)</f>
        <v>0</v>
      </c>
    </row>
    <row r="581" spans="1:8" hidden="1" x14ac:dyDescent="0.25">
      <c r="A581" s="1">
        <v>2112</v>
      </c>
      <c r="B581" s="118"/>
      <c r="H581" s="2">
        <f ca="1">SUMIF($A$265:$H$505,A581,$H$265:$H$505)</f>
        <v>0</v>
      </c>
    </row>
    <row r="582" spans="1:8" hidden="1" x14ac:dyDescent="0.25">
      <c r="A582" s="143">
        <v>2200</v>
      </c>
      <c r="B582" s="118"/>
      <c r="H582" s="121">
        <f ca="1">SUM(H583)</f>
        <v>6.0000000000000005E-2</v>
      </c>
    </row>
    <row r="583" spans="1:8" hidden="1" x14ac:dyDescent="0.25">
      <c r="A583" s="1">
        <v>2220</v>
      </c>
      <c r="B583" s="118"/>
      <c r="H583" s="120">
        <f ca="1">SUMIF($A$265:$H$505,A583,$H$265:$H$505)</f>
        <v>6.0000000000000005E-2</v>
      </c>
    </row>
    <row r="584" spans="1:8" hidden="1" x14ac:dyDescent="0.25">
      <c r="A584" s="143">
        <v>2300</v>
      </c>
      <c r="B584" s="118"/>
      <c r="H584" s="121">
        <f ca="1">SUM(H585:H589)</f>
        <v>0.71000000000000008</v>
      </c>
    </row>
    <row r="585" spans="1:8" hidden="1" x14ac:dyDescent="0.25">
      <c r="A585" s="1">
        <v>2311</v>
      </c>
      <c r="B585" s="118"/>
      <c r="H585" s="120">
        <f ca="1">SUMIF($A$265:$H$505,A585,$H$265:$H$505)</f>
        <v>6.0000000000000005E-2</v>
      </c>
    </row>
    <row r="586" spans="1:8" hidden="1" x14ac:dyDescent="0.25">
      <c r="A586" s="1">
        <v>2312</v>
      </c>
      <c r="B586" s="118"/>
      <c r="H586" s="120">
        <f ca="1">SUMIF($A$265:$H$505,A586,$H$265:$H$505)</f>
        <v>0.04</v>
      </c>
    </row>
    <row r="587" spans="1:8" hidden="1" x14ac:dyDescent="0.25">
      <c r="A587" s="1">
        <v>2322</v>
      </c>
      <c r="B587" s="118"/>
      <c r="H587" s="2">
        <f ca="1">SUMIF($A$265:$H$505,A587,$H$265:$H$505)</f>
        <v>0</v>
      </c>
    </row>
    <row r="588" spans="1:8" hidden="1" x14ac:dyDescent="0.25">
      <c r="A588" s="1">
        <v>2329</v>
      </c>
      <c r="B588" s="118"/>
      <c r="H588" s="2">
        <f ca="1">SUMIF($A$265:$H$505,A588,$H$265:$H$505)</f>
        <v>0</v>
      </c>
    </row>
    <row r="589" spans="1:8" hidden="1" x14ac:dyDescent="0.25">
      <c r="A589" s="1">
        <v>2350</v>
      </c>
      <c r="B589" s="118"/>
      <c r="H589" s="120">
        <f ca="1">SUMIF($A$265:$H$505,A589,$H$265:$H$505)</f>
        <v>0.6100000000000001</v>
      </c>
    </row>
    <row r="590" spans="1:8" hidden="1" x14ac:dyDescent="0.25">
      <c r="A590" s="119">
        <v>5000</v>
      </c>
      <c r="B590" s="118"/>
      <c r="H590" s="122">
        <f ca="1">H591+H593</f>
        <v>0.14000000000000001</v>
      </c>
    </row>
    <row r="591" spans="1:8" hidden="1" x14ac:dyDescent="0.25">
      <c r="A591" s="143">
        <v>5100</v>
      </c>
      <c r="B591" s="118"/>
      <c r="H591" s="121">
        <f ca="1">SUM(H592)</f>
        <v>0</v>
      </c>
    </row>
    <row r="592" spans="1:8" hidden="1" x14ac:dyDescent="0.25">
      <c r="A592" s="1">
        <v>5121</v>
      </c>
      <c r="B592" s="118"/>
      <c r="H592" s="120">
        <f ca="1">SUMIF($A$265:$H$505,A592,$H$265:$H$505)</f>
        <v>0</v>
      </c>
    </row>
    <row r="593" spans="1:9" hidden="1" x14ac:dyDescent="0.25">
      <c r="A593" s="143">
        <v>5200</v>
      </c>
      <c r="B593" s="118"/>
      <c r="H593" s="121">
        <f ca="1">SUM(H594:H595)</f>
        <v>0.14000000000000001</v>
      </c>
    </row>
    <row r="594" spans="1:9" hidden="1" x14ac:dyDescent="0.25">
      <c r="A594" s="1">
        <v>5238</v>
      </c>
      <c r="B594" s="118"/>
      <c r="H594" s="120">
        <f ca="1">SUMIF($A$265:$H$505,A594,$H$265:$H$505)</f>
        <v>0.14000000000000001</v>
      </c>
    </row>
    <row r="595" spans="1:9" hidden="1" x14ac:dyDescent="0.25">
      <c r="A595" s="1">
        <v>5239</v>
      </c>
      <c r="B595" s="118"/>
      <c r="H595" s="120">
        <f ca="1">SUMIF($A$265:$H$505,A595,$H$265:$H$505)</f>
        <v>0</v>
      </c>
    </row>
    <row r="596" spans="1:9" s="127" customFormat="1" ht="15.75" hidden="1" x14ac:dyDescent="0.25">
      <c r="A596" s="125" t="s">
        <v>340</v>
      </c>
      <c r="B596" s="125"/>
      <c r="C596" s="125"/>
      <c r="D596" s="125"/>
      <c r="E596" s="125"/>
      <c r="F596" s="125"/>
      <c r="G596" s="125"/>
      <c r="H596" s="126">
        <f ca="1">H565+H528</f>
        <v>15.850000000000001</v>
      </c>
      <c r="I596" s="127" t="b">
        <f ca="1">H596=H490</f>
        <v>0</v>
      </c>
    </row>
    <row r="597" spans="1:9" hidden="1" x14ac:dyDescent="0.25"/>
    <row r="598" spans="1:9" hidden="1" x14ac:dyDescent="0.25"/>
    <row r="599" spans="1:9" hidden="1" x14ac:dyDescent="0.25"/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</sheetData>
  <mergeCells count="544">
    <mergeCell ref="A1:C1"/>
    <mergeCell ref="D1:H1"/>
    <mergeCell ref="A418:A428"/>
    <mergeCell ref="B418:B428"/>
    <mergeCell ref="C418:E418"/>
    <mergeCell ref="C425:E425"/>
    <mergeCell ref="C426:E426"/>
    <mergeCell ref="C427:E427"/>
    <mergeCell ref="I9:I10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A465:A475"/>
    <mergeCell ref="B465:B475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A477:A487"/>
    <mergeCell ref="B477:B487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52:A462"/>
    <mergeCell ref="B452:B462"/>
    <mergeCell ref="C452:E452"/>
    <mergeCell ref="C453:E453"/>
    <mergeCell ref="C454:E454"/>
    <mergeCell ref="C461:E461"/>
    <mergeCell ref="C462:E462"/>
    <mergeCell ref="C465:D465"/>
    <mergeCell ref="C466:D466"/>
    <mergeCell ref="E466:E475"/>
    <mergeCell ref="C467:D467"/>
    <mergeCell ref="C468:D468"/>
    <mergeCell ref="C469:D469"/>
    <mergeCell ref="C470:D470"/>
    <mergeCell ref="C415:E415"/>
    <mergeCell ref="C416:E416"/>
    <mergeCell ref="C417:E417"/>
    <mergeCell ref="C419:E419"/>
    <mergeCell ref="C420:E420"/>
    <mergeCell ref="C421:E421"/>
    <mergeCell ref="C422:E422"/>
    <mergeCell ref="C423:E423"/>
    <mergeCell ref="C424:E424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A319:A339"/>
    <mergeCell ref="B319:B339"/>
    <mergeCell ref="C319:D319"/>
    <mergeCell ref="C320:D320"/>
    <mergeCell ref="C355:D355"/>
    <mergeCell ref="C356:D356"/>
    <mergeCell ref="C357:D357"/>
    <mergeCell ref="C358:D358"/>
    <mergeCell ref="C359:D359"/>
    <mergeCell ref="C360:D360"/>
    <mergeCell ref="E320:E339"/>
    <mergeCell ref="C321:D321"/>
    <mergeCell ref="C322:D322"/>
    <mergeCell ref="C323:D323"/>
    <mergeCell ref="C324:D324"/>
    <mergeCell ref="C325:D325"/>
    <mergeCell ref="C318:D318"/>
    <mergeCell ref="E299:E318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8:D338"/>
    <mergeCell ref="C339:D339"/>
    <mergeCell ref="C311:D311"/>
    <mergeCell ref="C315:D315"/>
    <mergeCell ref="A298:A318"/>
    <mergeCell ref="B298:B318"/>
    <mergeCell ref="C298:D298"/>
    <mergeCell ref="C299:D299"/>
    <mergeCell ref="C300:D300"/>
    <mergeCell ref="C301:D301"/>
    <mergeCell ref="C302:D302"/>
    <mergeCell ref="C303:D303"/>
    <mergeCell ref="C304:D304"/>
    <mergeCell ref="C312:D312"/>
    <mergeCell ref="C313:D313"/>
    <mergeCell ref="C314:D314"/>
    <mergeCell ref="C305:D305"/>
    <mergeCell ref="C306:D306"/>
    <mergeCell ref="C307:D307"/>
    <mergeCell ref="C308:D308"/>
    <mergeCell ref="C309:D309"/>
    <mergeCell ref="C310:D310"/>
    <mergeCell ref="C316:D316"/>
    <mergeCell ref="C292:E292"/>
    <mergeCell ref="C293:E293"/>
    <mergeCell ref="C294:E294"/>
    <mergeCell ref="C295:E295"/>
    <mergeCell ref="C296:E296"/>
    <mergeCell ref="C297:E297"/>
    <mergeCell ref="C284:D284"/>
    <mergeCell ref="A287:A297"/>
    <mergeCell ref="B287:B297"/>
    <mergeCell ref="C287:E287"/>
    <mergeCell ref="C288:E288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5:D285"/>
    <mergeCell ref="C286:D286"/>
    <mergeCell ref="C270:D270"/>
    <mergeCell ref="C271:D271"/>
    <mergeCell ref="C272:D272"/>
    <mergeCell ref="C273:D273"/>
    <mergeCell ref="C274:D274"/>
    <mergeCell ref="C275:D275"/>
    <mergeCell ref="C291:E291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9:E289"/>
    <mergeCell ref="C290:E290"/>
    <mergeCell ref="C212:E212"/>
    <mergeCell ref="C213:E213"/>
    <mergeCell ref="C220:E220"/>
    <mergeCell ref="C221:E221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B224:G224"/>
    <mergeCell ref="B225:G225"/>
    <mergeCell ref="C214:E214"/>
    <mergeCell ref="C215:E215"/>
    <mergeCell ref="C216:E216"/>
    <mergeCell ref="C217:E217"/>
    <mergeCell ref="C218:E218"/>
    <mergeCell ref="C219:E219"/>
    <mergeCell ref="A249:A259"/>
    <mergeCell ref="B249:B259"/>
    <mergeCell ref="D250:D259"/>
    <mergeCell ref="A156:A166"/>
    <mergeCell ref="C198:E198"/>
    <mergeCell ref="C200:E200"/>
    <mergeCell ref="C202:E202"/>
    <mergeCell ref="C203:E203"/>
    <mergeCell ref="C204:E204"/>
    <mergeCell ref="C205:E205"/>
    <mergeCell ref="C206:E206"/>
    <mergeCell ref="C207:E207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60:E160"/>
    <mergeCell ref="C161:E161"/>
    <mergeCell ref="C162:E162"/>
    <mergeCell ref="C163:E163"/>
    <mergeCell ref="B154:G154"/>
    <mergeCell ref="C197:E197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58:E158"/>
    <mergeCell ref="C159:E159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99:E199"/>
    <mergeCell ref="B201:G201"/>
    <mergeCell ref="A202:A212"/>
    <mergeCell ref="B202:B212"/>
    <mergeCell ref="A213:A223"/>
    <mergeCell ref="B213:B223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208:E208"/>
    <mergeCell ref="C209:E209"/>
    <mergeCell ref="C210:E210"/>
    <mergeCell ref="C211:E211"/>
    <mergeCell ref="C447:D447"/>
    <mergeCell ref="C448:D448"/>
    <mergeCell ref="C449:D449"/>
    <mergeCell ref="C450:D450"/>
    <mergeCell ref="C451:D451"/>
    <mergeCell ref="C471:D471"/>
    <mergeCell ref="C472:D472"/>
    <mergeCell ref="C473:D473"/>
    <mergeCell ref="C474:D474"/>
    <mergeCell ref="C475:D475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B476:G476"/>
    <mergeCell ref="A499:G499"/>
    <mergeCell ref="A500:G500"/>
    <mergeCell ref="C488:D488"/>
    <mergeCell ref="C489:D489"/>
    <mergeCell ref="E489:E498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A488:A498"/>
    <mergeCell ref="B488:B498"/>
  </mergeCells>
  <conditionalFormatting sqref="G38:H46">
    <cfRule type="cellIs" dxfId="1750" priority="135" operator="equal">
      <formula>0</formula>
    </cfRule>
  </conditionalFormatting>
  <conditionalFormatting sqref="F49:H67">
    <cfRule type="cellIs" dxfId="1749" priority="134" operator="equal">
      <formula>0</formula>
    </cfRule>
  </conditionalFormatting>
  <conditionalFormatting sqref="F69:H70 H71:H76 F71:G88">
    <cfRule type="cellIs" dxfId="1748" priority="133" operator="equal">
      <formula>0</formula>
    </cfRule>
  </conditionalFormatting>
  <conditionalFormatting sqref="C133:D133">
    <cfRule type="cellIs" dxfId="1747" priority="89" operator="equal">
      <formula>0</formula>
    </cfRule>
  </conditionalFormatting>
  <conditionalFormatting sqref="C134:D153">
    <cfRule type="cellIs" dxfId="1746" priority="90" operator="equal">
      <formula>0</formula>
    </cfRule>
  </conditionalFormatting>
  <conditionalFormatting sqref="H26:H35">
    <cfRule type="cellIs" dxfId="1745" priority="107" operator="equal">
      <formula>0</formula>
    </cfRule>
  </conditionalFormatting>
  <conditionalFormatting sqref="H15:H24">
    <cfRule type="cellIs" dxfId="1744" priority="106" operator="equal">
      <formula>0</formula>
    </cfRule>
  </conditionalFormatting>
  <conditionalFormatting sqref="C47:D56 C67:D67">
    <cfRule type="cellIs" dxfId="1743" priority="105" operator="equal">
      <formula>0</formula>
    </cfRule>
  </conditionalFormatting>
  <conditionalFormatting sqref="C57:D66">
    <cfRule type="cellIs" dxfId="1742" priority="104" operator="equal">
      <formula>0</formula>
    </cfRule>
  </conditionalFormatting>
  <conditionalFormatting sqref="C69:D88">
    <cfRule type="cellIs" dxfId="1741" priority="101" operator="equal">
      <formula>0</formula>
    </cfRule>
  </conditionalFormatting>
  <conditionalFormatting sqref="C68:D68">
    <cfRule type="cellIs" dxfId="1740" priority="103" operator="equal">
      <formula>0</formula>
    </cfRule>
  </conditionalFormatting>
  <conditionalFormatting sqref="H77:H88">
    <cfRule type="cellIs" dxfId="1739" priority="102" operator="equal">
      <formula>0</formula>
    </cfRule>
  </conditionalFormatting>
  <conditionalFormatting sqref="F90:H90 H91:H97 F91:G109">
    <cfRule type="cellIs" dxfId="1738" priority="100" operator="equal">
      <formula>0</formula>
    </cfRule>
  </conditionalFormatting>
  <conditionalFormatting sqref="C90:D109">
    <cfRule type="cellIs" dxfId="1737" priority="98" operator="equal">
      <formula>0</formula>
    </cfRule>
  </conditionalFormatting>
  <conditionalFormatting sqref="H98:H109">
    <cfRule type="cellIs" dxfId="1736" priority="99" operator="equal">
      <formula>0</formula>
    </cfRule>
  </conditionalFormatting>
  <conditionalFormatting sqref="C89:D89">
    <cfRule type="cellIs" dxfId="1735" priority="97" operator="equal">
      <formula>0</formula>
    </cfRule>
  </conditionalFormatting>
  <conditionalFormatting sqref="C112:D112">
    <cfRule type="cellIs" dxfId="1734" priority="96" operator="equal">
      <formula>0</formula>
    </cfRule>
  </conditionalFormatting>
  <conditionalFormatting sqref="F113:H113 H114:H120 F114:G132">
    <cfRule type="cellIs" dxfId="1733" priority="95" operator="equal">
      <formula>0</formula>
    </cfRule>
  </conditionalFormatting>
  <conditionalFormatting sqref="C113:D132">
    <cfRule type="cellIs" dxfId="1732" priority="93" operator="equal">
      <formula>0</formula>
    </cfRule>
  </conditionalFormatting>
  <conditionalFormatting sqref="H121:H132">
    <cfRule type="cellIs" dxfId="1731" priority="94" operator="equal">
      <formula>0</formula>
    </cfRule>
  </conditionalFormatting>
  <conditionalFormatting sqref="F134:H134 H135:H141 F135:G153">
    <cfRule type="cellIs" dxfId="1730" priority="92" operator="equal">
      <formula>0</formula>
    </cfRule>
  </conditionalFormatting>
  <conditionalFormatting sqref="H142:H153">
    <cfRule type="cellIs" dxfId="1729" priority="91" operator="equal">
      <formula>0</formula>
    </cfRule>
  </conditionalFormatting>
  <conditionalFormatting sqref="C309 C299:C300">
    <cfRule type="cellIs" dxfId="1728" priority="43" operator="equal">
      <formula>0</formula>
    </cfRule>
  </conditionalFormatting>
  <conditionalFormatting sqref="F299:H310">
    <cfRule type="cellIs" dxfId="1727" priority="42" operator="equal">
      <formula>0</formula>
    </cfRule>
  </conditionalFormatting>
  <conditionalFormatting sqref="F320:G320">
    <cfRule type="cellIs" dxfId="1726" priority="41" operator="equal">
      <formula>0</formula>
    </cfRule>
  </conditionalFormatting>
  <conditionalFormatting sqref="H320">
    <cfRule type="cellIs" dxfId="1725" priority="40" operator="equal">
      <formula>0</formula>
    </cfRule>
  </conditionalFormatting>
  <conditionalFormatting sqref="F320:H339">
    <cfRule type="cellIs" dxfId="1724" priority="39" operator="equal">
      <formula>0</formula>
    </cfRule>
  </conditionalFormatting>
  <conditionalFormatting sqref="H341">
    <cfRule type="cellIs" dxfId="1723" priority="38" operator="equal">
      <formula>0</formula>
    </cfRule>
  </conditionalFormatting>
  <conditionalFormatting sqref="H341">
    <cfRule type="cellIs" dxfId="1722" priority="37" operator="equal">
      <formula>0</formula>
    </cfRule>
  </conditionalFormatting>
  <conditionalFormatting sqref="G341:G360">
    <cfRule type="cellIs" dxfId="1721" priority="36" operator="equal">
      <formula>0</formula>
    </cfRule>
  </conditionalFormatting>
  <conditionalFormatting sqref="C351:C352 C341:C342">
    <cfRule type="cellIs" dxfId="1720" priority="35" operator="equal">
      <formula>0</formula>
    </cfRule>
  </conditionalFormatting>
  <conditionalFormatting sqref="G374:G383 G385:G396">
    <cfRule type="cellIs" dxfId="1719" priority="27" operator="equal">
      <formula>0</formula>
    </cfRule>
  </conditionalFormatting>
  <conditionalFormatting sqref="G374:G383 G385:G396">
    <cfRule type="cellIs" dxfId="1718" priority="26" operator="equal">
      <formula>0</formula>
    </cfRule>
  </conditionalFormatting>
  <conditionalFormatting sqref="H385:H404">
    <cfRule type="cellIs" dxfId="1717" priority="30" operator="equal">
      <formula>0</formula>
    </cfRule>
  </conditionalFormatting>
  <conditionalFormatting sqref="H385:H404">
    <cfRule type="cellIs" dxfId="1716" priority="29" operator="equal">
      <formula>0</formula>
    </cfRule>
  </conditionalFormatting>
  <conditionalFormatting sqref="H385:H404">
    <cfRule type="cellIs" dxfId="1715" priority="28" operator="equal">
      <formula>0</formula>
    </cfRule>
  </conditionalFormatting>
  <conditionalFormatting sqref="I528:I564">
    <cfRule type="cellIs" dxfId="1714" priority="67" operator="equal">
      <formula>TRUE</formula>
    </cfRule>
  </conditionalFormatting>
  <conditionalFormatting sqref="H227:H236 H239:H248 H250:H259">
    <cfRule type="cellIs" dxfId="1713" priority="59" operator="equal">
      <formula>0</formula>
    </cfRule>
  </conditionalFormatting>
  <conditionalFormatting sqref="H203:H212">
    <cfRule type="cellIs" dxfId="1712" priority="61" operator="equal">
      <formula>0</formula>
    </cfRule>
  </conditionalFormatting>
  <conditionalFormatting sqref="H214:H223">
    <cfRule type="cellIs" dxfId="1711" priority="60" operator="equal">
      <formula>0</formula>
    </cfRule>
  </conditionalFormatting>
  <conditionalFormatting sqref="H180:H189">
    <cfRule type="cellIs" dxfId="1710" priority="58" operator="equal">
      <formula>0</formula>
    </cfRule>
  </conditionalFormatting>
  <conditionalFormatting sqref="H191:H200">
    <cfRule type="cellIs" dxfId="1709" priority="57" operator="equal">
      <formula>0</formula>
    </cfRule>
  </conditionalFormatting>
  <conditionalFormatting sqref="H157:H166">
    <cfRule type="cellIs" dxfId="1708" priority="56" operator="equal">
      <formula>0</formula>
    </cfRule>
  </conditionalFormatting>
  <conditionalFormatting sqref="H168:H177">
    <cfRule type="cellIs" dxfId="1707" priority="55" operator="equal">
      <formula>0</formula>
    </cfRule>
  </conditionalFormatting>
  <conditionalFormatting sqref="I566:I589 I592 I594:I595">
    <cfRule type="cellIs" dxfId="1706" priority="54" operator="equal">
      <formula>TRUE</formula>
    </cfRule>
  </conditionalFormatting>
  <conditionalFormatting sqref="I565">
    <cfRule type="cellIs" dxfId="1705" priority="53" operator="equal">
      <formula>TRUE</formula>
    </cfRule>
  </conditionalFormatting>
  <conditionalFormatting sqref="I590">
    <cfRule type="cellIs" dxfId="1704" priority="52" operator="equal">
      <formula>TRUE</formula>
    </cfRule>
  </conditionalFormatting>
  <conditionalFormatting sqref="I591">
    <cfRule type="cellIs" dxfId="1703" priority="51" operator="equal">
      <formula>TRUE</formula>
    </cfRule>
  </conditionalFormatting>
  <conditionalFormatting sqref="I593">
    <cfRule type="cellIs" dxfId="1702" priority="50" operator="equal">
      <formula>TRUE</formula>
    </cfRule>
  </conditionalFormatting>
  <conditionalFormatting sqref="I596">
    <cfRule type="cellIs" dxfId="1701" priority="49" operator="equal">
      <formula>TRUE</formula>
    </cfRule>
  </conditionalFormatting>
  <conditionalFormatting sqref="H419:H428">
    <cfRule type="cellIs" dxfId="1700" priority="6" operator="equal">
      <formula>0</formula>
    </cfRule>
  </conditionalFormatting>
  <conditionalFormatting sqref="F341:H360">
    <cfRule type="cellIs" dxfId="1699" priority="34" operator="equal">
      <formula>0</formula>
    </cfRule>
  </conditionalFormatting>
  <conditionalFormatting sqref="H431:H440">
    <cfRule type="cellIs" dxfId="1698" priority="25" operator="equal">
      <formula>0</formula>
    </cfRule>
  </conditionalFormatting>
  <conditionalFormatting sqref="F311:H318 C314">
    <cfRule type="cellIs" dxfId="1697" priority="47" operator="equal">
      <formula>0</formula>
    </cfRule>
  </conditionalFormatting>
  <conditionalFormatting sqref="G288:H297">
    <cfRule type="cellIs" dxfId="1696" priority="44" operator="equal">
      <formula>0</formula>
    </cfRule>
  </conditionalFormatting>
  <conditionalFormatting sqref="H277:H286">
    <cfRule type="cellIs" dxfId="1695" priority="45" operator="equal">
      <formula>0</formula>
    </cfRule>
  </conditionalFormatting>
  <conditionalFormatting sqref="H266:H275">
    <cfRule type="cellIs" dxfId="1694" priority="46" operator="equal">
      <formula>0</formula>
    </cfRule>
  </conditionalFormatting>
  <conditionalFormatting sqref="H364:H383">
    <cfRule type="cellIs" dxfId="1693" priority="33" operator="equal">
      <formula>0</formula>
    </cfRule>
  </conditionalFormatting>
  <conditionalFormatting sqref="H364:H383">
    <cfRule type="cellIs" dxfId="1692" priority="32" operator="equal">
      <formula>0</formula>
    </cfRule>
  </conditionalFormatting>
  <conditionalFormatting sqref="H364:H383">
    <cfRule type="cellIs" dxfId="1691" priority="31" operator="equal">
      <formula>0</formula>
    </cfRule>
  </conditionalFormatting>
  <conditionalFormatting sqref="C310:C313 C315:C318">
    <cfRule type="cellIs" dxfId="1690" priority="22" operator="equal">
      <formula>0</formula>
    </cfRule>
  </conditionalFormatting>
  <conditionalFormatting sqref="H453:H462">
    <cfRule type="cellIs" dxfId="1689" priority="24" operator="equal">
      <formula>0</formula>
    </cfRule>
  </conditionalFormatting>
  <conditionalFormatting sqref="C343:C350">
    <cfRule type="cellIs" dxfId="1688" priority="9" operator="equal">
      <formula>0</formula>
    </cfRule>
  </conditionalFormatting>
  <conditionalFormatting sqref="C330 C320:C321">
    <cfRule type="cellIs" dxfId="1687" priority="21" operator="equal">
      <formula>0</formula>
    </cfRule>
  </conditionalFormatting>
  <conditionalFormatting sqref="C331">
    <cfRule type="cellIs" dxfId="1686" priority="20" operator="equal">
      <formula>0</formula>
    </cfRule>
  </conditionalFormatting>
  <conditionalFormatting sqref="C374:D383">
    <cfRule type="cellIs" dxfId="1685" priority="19" operator="equal">
      <formula>0</formula>
    </cfRule>
  </conditionalFormatting>
  <conditionalFormatting sqref="F376:H383">
    <cfRule type="cellIs" dxfId="1684" priority="18" operator="equal">
      <formula>0</formula>
    </cfRule>
  </conditionalFormatting>
  <conditionalFormatting sqref="C385:D385">
    <cfRule type="cellIs" dxfId="1683" priority="17" operator="equal">
      <formula>0</formula>
    </cfRule>
  </conditionalFormatting>
  <conditionalFormatting sqref="C386:D404">
    <cfRule type="cellIs" dxfId="1682" priority="16" operator="equal">
      <formula>0</formula>
    </cfRule>
  </conditionalFormatting>
  <conditionalFormatting sqref="F385:H404">
    <cfRule type="cellIs" dxfId="1681" priority="15" operator="equal">
      <formula>0</formula>
    </cfRule>
  </conditionalFormatting>
  <conditionalFormatting sqref="C364:D373">
    <cfRule type="cellIs" dxfId="1680" priority="14" operator="equal">
      <formula>0</formula>
    </cfRule>
  </conditionalFormatting>
  <conditionalFormatting sqref="F364:H373">
    <cfRule type="cellIs" dxfId="1679" priority="13" operator="equal">
      <formula>0</formula>
    </cfRule>
  </conditionalFormatting>
  <conditionalFormatting sqref="C353:C360">
    <cfRule type="cellIs" dxfId="1678" priority="8" operator="equal">
      <formula>0</formula>
    </cfRule>
  </conditionalFormatting>
  <conditionalFormatting sqref="C301:C308">
    <cfRule type="cellIs" dxfId="1677" priority="12" operator="equal">
      <formula>0</formula>
    </cfRule>
  </conditionalFormatting>
  <conditionalFormatting sqref="C322:C329">
    <cfRule type="cellIs" dxfId="1676" priority="11" operator="equal">
      <formula>0</formula>
    </cfRule>
  </conditionalFormatting>
  <conditionalFormatting sqref="C332:C339">
    <cfRule type="cellIs" dxfId="1675" priority="10" operator="equal">
      <formula>0</formula>
    </cfRule>
  </conditionalFormatting>
  <conditionalFormatting sqref="H408:H417">
    <cfRule type="cellIs" dxfId="1674" priority="7" operator="equal">
      <formula>0</formula>
    </cfRule>
  </conditionalFormatting>
  <conditionalFormatting sqref="H489:H498">
    <cfRule type="cellIs" dxfId="1673" priority="1" operator="equal">
      <formula>0</formula>
    </cfRule>
  </conditionalFormatting>
  <conditionalFormatting sqref="H442:H451">
    <cfRule type="cellIs" dxfId="1672" priority="4" operator="equal">
      <formula>0</formula>
    </cfRule>
  </conditionalFormatting>
  <conditionalFormatting sqref="H466:H475">
    <cfRule type="cellIs" dxfId="1671" priority="3" operator="equal">
      <formula>0</formula>
    </cfRule>
  </conditionalFormatting>
  <conditionalFormatting sqref="H478:H487">
    <cfRule type="cellIs" dxfId="1670" priority="2" operator="equal">
      <formula>0</formula>
    </cfRule>
  </conditionalFormatting>
  <printOptions horizontalCentered="1"/>
  <pageMargins left="0.23622047244094491" right="0.23622047244094491" top="0.43" bottom="0.15748031496062992" header="0.31496062992125984" footer="0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8"/>
  <sheetViews>
    <sheetView zoomScaleNormal="100" workbookViewId="0">
      <pane ySplit="10" topLeftCell="A405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6.140625" style="1" customWidth="1"/>
    <col min="5" max="5" width="8.5703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4.75" customHeight="1" x14ac:dyDescent="0.3">
      <c r="A1" s="337" t="s">
        <v>35</v>
      </c>
      <c r="B1" s="337"/>
      <c r="C1" s="337"/>
      <c r="D1" s="338" t="s">
        <v>452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191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/>
    </row>
    <row r="5" spans="1:9" x14ac:dyDescent="0.25">
      <c r="A5" s="238" t="s">
        <v>192</v>
      </c>
      <c r="B5" s="238"/>
    </row>
    <row r="6" spans="1:9" ht="7.5" customHeight="1" x14ac:dyDescent="0.25"/>
    <row r="7" spans="1:9" ht="7.5" hidden="1" customHeight="1" x14ac:dyDescent="0.25"/>
    <row r="8" spans="1:9" ht="7.5" hidden="1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18.449999999999996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14.279999999999998</v>
      </c>
    </row>
    <row r="14" spans="1:9" s="2" customFormat="1" ht="25.5" x14ac:dyDescent="0.2">
      <c r="A14" s="290" t="s">
        <v>43</v>
      </c>
      <c r="B14" s="259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59">
        <f>SUM(H15:H24)</f>
        <v>0.37</v>
      </c>
    </row>
    <row r="15" spans="1:9" s="2" customFormat="1" ht="12.75" hidden="1" x14ac:dyDescent="0.2">
      <c r="A15" s="290"/>
      <c r="B15" s="260"/>
      <c r="C15" s="342"/>
      <c r="D15" s="343"/>
      <c r="E15" s="168"/>
      <c r="F15" s="169"/>
      <c r="G15" s="74"/>
      <c r="H15" s="63">
        <f>ROUNDUP((F15/168*G15),2)</f>
        <v>0</v>
      </c>
    </row>
    <row r="16" spans="1:9" s="2" customFormat="1" ht="12.75" x14ac:dyDescent="0.2">
      <c r="A16" s="290"/>
      <c r="B16" s="260"/>
      <c r="C16" s="291" t="s">
        <v>193</v>
      </c>
      <c r="D16" s="292"/>
      <c r="E16" s="79">
        <v>16</v>
      </c>
      <c r="F16" s="75">
        <v>3105</v>
      </c>
      <c r="G16" s="74">
        <v>0.02</v>
      </c>
      <c r="H16" s="65">
        <f t="shared" ref="H16:H24" si="0">ROUNDUP((F16/168*G16),2)</f>
        <v>0.37</v>
      </c>
    </row>
    <row r="17" spans="1:8" s="2" customFormat="1" ht="12.75" hidden="1" customHeight="1" x14ac:dyDescent="0.2">
      <c r="A17" s="290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90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90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90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customHeight="1" x14ac:dyDescent="0.2">
      <c r="A21" s="290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90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90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90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90" t="s">
        <v>45</v>
      </c>
      <c r="B25" s="285" t="s">
        <v>46</v>
      </c>
      <c r="C25" s="303" t="s">
        <v>438</v>
      </c>
      <c r="D25" s="304"/>
      <c r="E25" s="53" t="s">
        <v>164</v>
      </c>
      <c r="F25" s="49" t="s">
        <v>40</v>
      </c>
      <c r="G25" s="53" t="s">
        <v>158</v>
      </c>
      <c r="H25" s="59">
        <f>SUM(H26:H35)</f>
        <v>11.5</v>
      </c>
    </row>
    <row r="26" spans="1:8" s="2" customFormat="1" ht="12.75" x14ac:dyDescent="0.2">
      <c r="A26" s="290"/>
      <c r="B26" s="285"/>
      <c r="C26" s="291" t="s">
        <v>221</v>
      </c>
      <c r="D26" s="292"/>
      <c r="E26" s="78">
        <v>10</v>
      </c>
      <c r="F26" s="73">
        <v>1287</v>
      </c>
      <c r="G26" s="72">
        <v>1.5</v>
      </c>
      <c r="H26" s="63">
        <f>ROUNDUP((F26/168*G26),2)</f>
        <v>11.5</v>
      </c>
    </row>
    <row r="27" spans="1:8" s="2" customFormat="1" ht="12.75" hidden="1" x14ac:dyDescent="0.2">
      <c r="A27" s="290"/>
      <c r="B27" s="285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90"/>
      <c r="B28" s="285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90"/>
      <c r="B29" s="285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90"/>
      <c r="B30" s="285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90"/>
      <c r="B31" s="285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90"/>
      <c r="B32" s="285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90"/>
      <c r="B33" s="285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90"/>
      <c r="B34" s="285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90"/>
      <c r="B35" s="285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90" t="s">
        <v>52</v>
      </c>
      <c r="B36" s="285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0.02</v>
      </c>
    </row>
    <row r="37" spans="1:8" s="2" customFormat="1" ht="12.75" hidden="1" x14ac:dyDescent="0.2">
      <c r="A37" s="290"/>
      <c r="B37" s="285"/>
      <c r="C37" s="283"/>
      <c r="D37" s="311"/>
      <c r="E37" s="284"/>
      <c r="F37" s="64"/>
      <c r="G37" s="86">
        <f t="shared" ref="G37:G46" si="2">G15</f>
        <v>0</v>
      </c>
      <c r="H37" s="63">
        <f>ROUNDUP((F37/168*G37),2)</f>
        <v>0</v>
      </c>
    </row>
    <row r="38" spans="1:8" s="2" customFormat="1" ht="12.75" customHeight="1" x14ac:dyDescent="0.2">
      <c r="A38" s="290"/>
      <c r="B38" s="285"/>
      <c r="C38" s="283" t="s">
        <v>179</v>
      </c>
      <c r="D38" s="311"/>
      <c r="E38" s="284"/>
      <c r="F38" s="64">
        <v>135</v>
      </c>
      <c r="G38" s="64">
        <f t="shared" si="2"/>
        <v>0.02</v>
      </c>
      <c r="H38" s="65">
        <f t="shared" ref="H38:H46" si="3">ROUNDUP((F38/168*G38),2)</f>
        <v>0.02</v>
      </c>
    </row>
    <row r="39" spans="1:8" s="2" customFormat="1" ht="12.75" hidden="1" customHeight="1" x14ac:dyDescent="0.2">
      <c r="A39" s="290"/>
      <c r="B39" s="285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90"/>
      <c r="B40" s="285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90"/>
      <c r="B41" s="285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90"/>
      <c r="B42" s="285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90"/>
      <c r="B43" s="285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90"/>
      <c r="B44" s="285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90"/>
      <c r="B45" s="285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90"/>
      <c r="B46" s="285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259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59">
        <f>SUM(H48:H67)</f>
        <v>0.6</v>
      </c>
    </row>
    <row r="48" spans="1:8" s="2" customFormat="1" ht="12.75" hidden="1" x14ac:dyDescent="0.2">
      <c r="A48" s="290"/>
      <c r="B48" s="260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86">
        <f>G15</f>
        <v>0</v>
      </c>
      <c r="H48" s="63">
        <f>ROUNDUP((F48*$E$48%)/168*G48,2)</f>
        <v>0</v>
      </c>
    </row>
    <row r="49" spans="1:8" s="2" customFormat="1" ht="12.75" x14ac:dyDescent="0.2">
      <c r="A49" s="290"/>
      <c r="B49" s="260"/>
      <c r="C49" s="291" t="str">
        <f t="shared" si="4"/>
        <v>VP koledžas direktors</v>
      </c>
      <c r="D49" s="292"/>
      <c r="E49" s="299"/>
      <c r="F49" s="70">
        <f t="shared" ref="F49:G57" si="5">F16</f>
        <v>3105</v>
      </c>
      <c r="G49" s="187">
        <f t="shared" si="5"/>
        <v>0.02</v>
      </c>
      <c r="H49" s="65">
        <f t="shared" ref="H49:H67" si="6">ROUNDUP((F49*$E$48%)/168*G49,2)</f>
        <v>0.02</v>
      </c>
    </row>
    <row r="50" spans="1:8" s="2" customFormat="1" ht="12.75" hidden="1" customHeight="1" x14ac:dyDescent="0.2">
      <c r="A50" s="290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90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90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90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90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90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90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90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customHeight="1" x14ac:dyDescent="0.2">
      <c r="A58" s="290"/>
      <c r="B58" s="260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103">
        <f>G26</f>
        <v>1.5</v>
      </c>
      <c r="H58" s="65">
        <f t="shared" si="6"/>
        <v>0.57999999999999996</v>
      </c>
    </row>
    <row r="59" spans="1:8" s="2" customFormat="1" ht="12.75" hidden="1" customHeight="1" x14ac:dyDescent="0.2">
      <c r="A59" s="290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90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90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90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90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90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90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90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90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90" t="s">
        <v>56</v>
      </c>
      <c r="B68" s="285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59">
        <f>SUM(H69:H88)</f>
        <v>0.6</v>
      </c>
    </row>
    <row r="69" spans="1:8" s="2" customFormat="1" ht="12.75" hidden="1" x14ac:dyDescent="0.2">
      <c r="A69" s="290"/>
      <c r="B69" s="285"/>
      <c r="C69" s="291">
        <f>C15</f>
        <v>0</v>
      </c>
      <c r="D69" s="292"/>
      <c r="E69" s="298">
        <v>5</v>
      </c>
      <c r="F69" s="70">
        <f>F15</f>
        <v>0</v>
      </c>
      <c r="G69" s="87">
        <f>G15</f>
        <v>0</v>
      </c>
      <c r="H69" s="65">
        <f>ROUNDUP((F69*$E$69%)/168*G69,2)</f>
        <v>0</v>
      </c>
    </row>
    <row r="70" spans="1:8" s="2" customFormat="1" ht="12.75" x14ac:dyDescent="0.2">
      <c r="A70" s="290"/>
      <c r="B70" s="285"/>
      <c r="C70" s="291" t="str">
        <f>C16</f>
        <v>VP koledžas direktors</v>
      </c>
      <c r="D70" s="292"/>
      <c r="E70" s="299"/>
      <c r="F70" s="70">
        <f>F16</f>
        <v>3105</v>
      </c>
      <c r="G70" s="187">
        <f>G16</f>
        <v>0.02</v>
      </c>
      <c r="H70" s="65">
        <f t="shared" ref="H70:H88" si="9">ROUNDUP((F70*$E$69%)/168*G70,2)</f>
        <v>0.02</v>
      </c>
    </row>
    <row r="71" spans="1:8" s="2" customFormat="1" ht="12.75" hidden="1" customHeight="1" x14ac:dyDescent="0.2">
      <c r="A71" s="290"/>
      <c r="B71" s="285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90"/>
      <c r="B72" s="285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90"/>
      <c r="B73" s="285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90"/>
      <c r="B74" s="285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90"/>
      <c r="B75" s="285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90"/>
      <c r="B76" s="285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90"/>
      <c r="B77" s="285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90"/>
      <c r="B78" s="285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90"/>
      <c r="B79" s="285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103">
        <f>G26</f>
        <v>1.5</v>
      </c>
      <c r="H79" s="65">
        <f t="shared" si="9"/>
        <v>0.57999999999999996</v>
      </c>
    </row>
    <row r="80" spans="1:8" s="2" customFormat="1" ht="12.75" hidden="1" x14ac:dyDescent="0.2">
      <c r="A80" s="290"/>
      <c r="B80" s="285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90"/>
      <c r="B81" s="285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90"/>
      <c r="B82" s="285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90"/>
      <c r="B83" s="285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90"/>
      <c r="B84" s="285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90"/>
      <c r="B85" s="285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90"/>
      <c r="B86" s="285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90"/>
      <c r="B87" s="285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90"/>
      <c r="B88" s="285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90" t="s">
        <v>58</v>
      </c>
      <c r="B89" s="285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59">
        <f>SUM(H90:H109)</f>
        <v>1.19</v>
      </c>
    </row>
    <row r="90" spans="1:8" s="2" customFormat="1" ht="12.75" hidden="1" x14ac:dyDescent="0.2">
      <c r="A90" s="290"/>
      <c r="B90" s="285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87">
        <f t="shared" si="14"/>
        <v>0</v>
      </c>
      <c r="H90" s="65">
        <f>ROUNDUP((F90*$E$90%)/168*$G$90,2)</f>
        <v>0</v>
      </c>
    </row>
    <row r="91" spans="1:8" s="2" customFormat="1" ht="12.75" x14ac:dyDescent="0.2">
      <c r="A91" s="290"/>
      <c r="B91" s="285"/>
      <c r="C91" s="291" t="str">
        <f t="shared" si="13"/>
        <v>VP koledžas direktors</v>
      </c>
      <c r="D91" s="292"/>
      <c r="E91" s="299"/>
      <c r="F91" s="70">
        <f t="shared" si="14"/>
        <v>3105</v>
      </c>
      <c r="G91" s="187">
        <f t="shared" si="14"/>
        <v>0.02</v>
      </c>
      <c r="H91" s="65">
        <f>ROUNDUP((F91*$E$90%)/168*$G$91,2)</f>
        <v>0.04</v>
      </c>
    </row>
    <row r="92" spans="1:8" s="2" customFormat="1" ht="12.75" hidden="1" x14ac:dyDescent="0.2">
      <c r="A92" s="290"/>
      <c r="B92" s="285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ref="H92:H109" si="15">ROUNDUP((F92*$E$90%)/168*$G$90,2)</f>
        <v>0</v>
      </c>
    </row>
    <row r="93" spans="1:8" s="2" customFormat="1" ht="12.75" hidden="1" customHeight="1" x14ac:dyDescent="0.2">
      <c r="A93" s="290"/>
      <c r="B93" s="285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90"/>
      <c r="B94" s="285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90"/>
      <c r="B95" s="285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90"/>
      <c r="B96" s="285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90"/>
      <c r="B97" s="285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90"/>
      <c r="B98" s="285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90"/>
      <c r="B99" s="285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90"/>
      <c r="B100" s="285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103">
        <f t="shared" si="17"/>
        <v>1.5</v>
      </c>
      <c r="H100" s="65">
        <f>ROUNDUP((F100*$E$90%)/168*$G$100,2)</f>
        <v>1.1499999999999999</v>
      </c>
    </row>
    <row r="101" spans="1:8" s="2" customFormat="1" ht="12.75" hidden="1" x14ac:dyDescent="0.2">
      <c r="A101" s="290"/>
      <c r="B101" s="285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90"/>
      <c r="B102" s="285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90"/>
      <c r="B103" s="285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90"/>
      <c r="B104" s="285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90"/>
      <c r="B105" s="285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90"/>
      <c r="B106" s="285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90"/>
      <c r="B107" s="285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90"/>
      <c r="B108" s="285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90"/>
      <c r="B109" s="285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4.17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3.5599999999999996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59">
        <f>SUM(H113:H132)</f>
        <v>0.48000000000000004</v>
      </c>
    </row>
    <row r="113" spans="1:8" s="2" customFormat="1" ht="12.75" hidden="1" x14ac:dyDescent="0.2">
      <c r="A113" s="290"/>
      <c r="B113" s="285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87">
        <f t="shared" si="19"/>
        <v>0</v>
      </c>
      <c r="H113" s="65">
        <f>ROUNDUP((F113*$E$113%)/168*G113,2)</f>
        <v>0</v>
      </c>
    </row>
    <row r="114" spans="1:8" s="2" customFormat="1" ht="12.75" x14ac:dyDescent="0.2">
      <c r="A114" s="290"/>
      <c r="B114" s="285"/>
      <c r="C114" s="291" t="str">
        <f t="shared" si="18"/>
        <v>VP koledžas direktors</v>
      </c>
      <c r="D114" s="292"/>
      <c r="E114" s="299"/>
      <c r="F114" s="70">
        <f t="shared" si="19"/>
        <v>3105</v>
      </c>
      <c r="G114" s="187">
        <f t="shared" si="19"/>
        <v>0.02</v>
      </c>
      <c r="H114" s="65">
        <f t="shared" ref="H114:H132" si="20">ROUNDUP((F114*$E$113%)/168*G114,2)</f>
        <v>0.02</v>
      </c>
    </row>
    <row r="115" spans="1:8" s="2" customFormat="1" ht="12.75" hidden="1" x14ac:dyDescent="0.2">
      <c r="A115" s="290"/>
      <c r="B115" s="285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90"/>
      <c r="B116" s="285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90"/>
      <c r="B117" s="285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90"/>
      <c r="B118" s="285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90"/>
      <c r="B119" s="285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90"/>
      <c r="B120" s="285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90"/>
      <c r="B121" s="285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90"/>
      <c r="B122" s="285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90"/>
      <c r="B123" s="285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103">
        <f t="shared" si="22"/>
        <v>1.5</v>
      </c>
      <c r="H123" s="65">
        <f t="shared" si="20"/>
        <v>0.46</v>
      </c>
    </row>
    <row r="124" spans="1:8" s="2" customFormat="1" ht="12.75" hidden="1" x14ac:dyDescent="0.2">
      <c r="A124" s="290"/>
      <c r="B124" s="285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90"/>
      <c r="B125" s="285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90"/>
      <c r="B126" s="285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90"/>
      <c r="B127" s="285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90"/>
      <c r="B128" s="285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90"/>
      <c r="B129" s="285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90"/>
      <c r="B130" s="285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90"/>
      <c r="B131" s="285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90"/>
      <c r="B132" s="285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59">
        <f>SUM(H134:H153)</f>
        <v>0.13</v>
      </c>
    </row>
    <row r="134" spans="1:8" s="2" customFormat="1" ht="12.75" hidden="1" x14ac:dyDescent="0.2">
      <c r="A134" s="290"/>
      <c r="B134" s="285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87">
        <f t="shared" si="24"/>
        <v>0</v>
      </c>
      <c r="H134" s="65">
        <f>ROUNDUP((F134*$E$134%)/168*G134,2)</f>
        <v>0</v>
      </c>
    </row>
    <row r="135" spans="1:8" s="2" customFormat="1" ht="12.75" x14ac:dyDescent="0.2">
      <c r="A135" s="290"/>
      <c r="B135" s="285"/>
      <c r="C135" s="291" t="str">
        <f t="shared" si="23"/>
        <v>VP koledžas direktors</v>
      </c>
      <c r="D135" s="292"/>
      <c r="E135" s="299"/>
      <c r="F135" s="70">
        <f t="shared" si="24"/>
        <v>3105</v>
      </c>
      <c r="G135" s="187">
        <f t="shared" si="24"/>
        <v>0.02</v>
      </c>
      <c r="H135" s="65">
        <f t="shared" ref="H135:H153" si="25">ROUNDUP((F135*$E$134%)/168*G135,2)</f>
        <v>0.01</v>
      </c>
    </row>
    <row r="136" spans="1:8" s="2" customFormat="1" ht="12.75" hidden="1" x14ac:dyDescent="0.2">
      <c r="A136" s="290"/>
      <c r="B136" s="285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90"/>
      <c r="B137" s="285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90"/>
      <c r="B138" s="285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90"/>
      <c r="B139" s="285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90"/>
      <c r="B140" s="285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90"/>
      <c r="B141" s="285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90"/>
      <c r="B142" s="285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90"/>
      <c r="B143" s="285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90"/>
      <c r="B144" s="285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103">
        <f t="shared" si="27"/>
        <v>1.5</v>
      </c>
      <c r="H144" s="65">
        <f t="shared" si="25"/>
        <v>0.12</v>
      </c>
    </row>
    <row r="145" spans="1:8" s="2" customFormat="1" ht="12.75" hidden="1" x14ac:dyDescent="0.2">
      <c r="A145" s="290"/>
      <c r="B145" s="285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90"/>
      <c r="B146" s="285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90"/>
      <c r="B147" s="285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90"/>
      <c r="B148" s="285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90"/>
      <c r="B149" s="285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90"/>
      <c r="B150" s="285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90"/>
      <c r="B151" s="285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90"/>
      <c r="B152" s="285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90"/>
      <c r="B153" s="285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0.18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9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9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9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9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9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9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9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9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9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0.18</v>
      </c>
    </row>
    <row r="202" spans="1:9" s="2" customFormat="1" x14ac:dyDescent="0.2">
      <c r="A202" s="256">
        <v>2311</v>
      </c>
      <c r="B202" s="259" t="s">
        <v>20</v>
      </c>
      <c r="C202" s="266"/>
      <c r="D202" s="267"/>
      <c r="E202" s="307"/>
      <c r="F202" s="53" t="s">
        <v>401</v>
      </c>
      <c r="G202" s="53" t="s">
        <v>166</v>
      </c>
      <c r="H202" s="135">
        <f>SUM(H203:H212)</f>
        <v>0.18</v>
      </c>
    </row>
    <row r="203" spans="1:9" s="2" customFormat="1" ht="12.75" x14ac:dyDescent="0.2">
      <c r="A203" s="257"/>
      <c r="B203" s="260"/>
      <c r="C203" s="262" t="s">
        <v>194</v>
      </c>
      <c r="D203" s="263"/>
      <c r="E203" s="297"/>
      <c r="F203" s="88">
        <v>0.01</v>
      </c>
      <c r="G203" s="88">
        <v>3</v>
      </c>
      <c r="H203" s="89">
        <f>ROUND(F203*G203,2)</f>
        <v>0.03</v>
      </c>
      <c r="I203" s="2" t="s">
        <v>373</v>
      </c>
    </row>
    <row r="204" spans="1:9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3</v>
      </c>
      <c r="H204" s="91">
        <f>ROUND(F204*G204,2)</f>
        <v>0.15</v>
      </c>
    </row>
    <row r="205" spans="1:9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9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9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9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38.2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38.2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38.2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18.629999999999995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1.7400000000000002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1.3300000000000003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142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139"/>
      <c r="F267" s="75"/>
      <c r="G267" s="74"/>
      <c r="H267" s="65">
        <f t="shared" ref="H267:H286" si="35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5"/>
        <v>0</v>
      </c>
    </row>
    <row r="269" spans="1:8" s="2" customFormat="1" ht="12.75" hidden="1" x14ac:dyDescent="0.2">
      <c r="A269" s="257"/>
      <c r="B269" s="260"/>
      <c r="C269" s="291"/>
      <c r="D269" s="292"/>
      <c r="E269" s="139"/>
      <c r="F269" s="75"/>
      <c r="G269" s="74"/>
      <c r="H269" s="65">
        <f t="shared" si="35"/>
        <v>0</v>
      </c>
    </row>
    <row r="270" spans="1:8" s="2" customFormat="1" ht="12.75" hidden="1" x14ac:dyDescent="0.2">
      <c r="A270" s="257"/>
      <c r="B270" s="260"/>
      <c r="C270" s="291"/>
      <c r="D270" s="292"/>
      <c r="E270" s="139"/>
      <c r="F270" s="75"/>
      <c r="G270" s="74"/>
      <c r="H270" s="65">
        <f t="shared" si="35"/>
        <v>0</v>
      </c>
    </row>
    <row r="271" spans="1:8" s="2" customFormat="1" ht="12.75" hidden="1" x14ac:dyDescent="0.2">
      <c r="A271" s="257"/>
      <c r="B271" s="260"/>
      <c r="C271" s="291"/>
      <c r="D271" s="292"/>
      <c r="E271" s="139"/>
      <c r="F271" s="75"/>
      <c r="G271" s="74"/>
      <c r="H271" s="65">
        <f t="shared" si="35"/>
        <v>0</v>
      </c>
    </row>
    <row r="272" spans="1:8" s="2" customFormat="1" ht="12.75" hidden="1" x14ac:dyDescent="0.2">
      <c r="A272" s="257"/>
      <c r="B272" s="260"/>
      <c r="C272" s="291"/>
      <c r="D272" s="292"/>
      <c r="E272" s="13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14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142" t="s">
        <v>40</v>
      </c>
      <c r="G276" s="53" t="s">
        <v>158</v>
      </c>
      <c r="H276" s="135">
        <f>SUM(H277:H286)</f>
        <v>1.1000000000000001</v>
      </c>
    </row>
    <row r="277" spans="1:9" s="2" customFormat="1" ht="12.75" x14ac:dyDescent="0.2">
      <c r="A277" s="257"/>
      <c r="B277" s="260"/>
      <c r="C277" s="291" t="s">
        <v>222</v>
      </c>
      <c r="D277" s="292"/>
      <c r="E277" s="13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12.75" x14ac:dyDescent="0.2">
      <c r="A278" s="257"/>
      <c r="B278" s="260"/>
      <c r="C278" s="291" t="s">
        <v>374</v>
      </c>
      <c r="D278" s="292"/>
      <c r="E278" s="139">
        <v>7</v>
      </c>
      <c r="F278" s="75">
        <v>996</v>
      </c>
      <c r="G278" s="74">
        <v>8.4000000000000005E-2</v>
      </c>
      <c r="H278" s="65">
        <f t="shared" si="35"/>
        <v>0.5</v>
      </c>
      <c r="I278" s="2" t="s">
        <v>375</v>
      </c>
    </row>
    <row r="279" spans="1:9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13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13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13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13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13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13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14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142" t="s">
        <v>40</v>
      </c>
      <c r="G298" s="53" t="s">
        <v>158</v>
      </c>
      <c r="H298" s="135">
        <f>SUM(H299:H318)</f>
        <v>0.06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>Grāmatvedis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12.75" x14ac:dyDescent="0.2">
      <c r="A310" s="290"/>
      <c r="B310" s="285"/>
      <c r="C310" s="283" t="str">
        <f t="shared" ref="C310:G317" si="40">C278</f>
        <v>Lietvede</v>
      </c>
      <c r="D310" s="284"/>
      <c r="E310" s="299"/>
      <c r="F310" s="70">
        <f t="shared" si="40"/>
        <v>996</v>
      </c>
      <c r="G310" s="64">
        <f t="shared" si="40"/>
        <v>8.4000000000000005E-2</v>
      </c>
      <c r="H310" s="65">
        <f>ROUNDUP((F310*$E$299%)/168*G310,2)</f>
        <v>0.03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0.5" hidden="1" customHeight="1" x14ac:dyDescent="0.2">
      <c r="A317" s="290"/>
      <c r="B317" s="285"/>
      <c r="C317" s="136">
        <f t="shared" si="40"/>
        <v>0</v>
      </c>
      <c r="D317" s="137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>C297</f>
        <v>0</v>
      </c>
      <c r="D318" s="284"/>
      <c r="E318" s="299"/>
      <c r="F318" s="70">
        <f>F297</f>
        <v>0</v>
      </c>
      <c r="G318" s="64">
        <f>G297</f>
        <v>0</v>
      </c>
      <c r="H318" s="65">
        <f t="shared" si="39"/>
        <v>0</v>
      </c>
    </row>
    <row r="319" spans="1:8" s="2" customFormat="1" ht="25.5" x14ac:dyDescent="0.2">
      <c r="A319" s="256" t="s">
        <v>56</v>
      </c>
      <c r="B319" s="259" t="s">
        <v>57</v>
      </c>
      <c r="C319" s="303" t="s">
        <v>438</v>
      </c>
      <c r="D319" s="304"/>
      <c r="E319" s="99" t="s">
        <v>162</v>
      </c>
      <c r="F319" s="98" t="s">
        <v>40</v>
      </c>
      <c r="G319" s="99" t="s">
        <v>158</v>
      </c>
      <c r="H319" s="159">
        <f>SUM(H320:H339)</f>
        <v>0.06</v>
      </c>
    </row>
    <row r="320" spans="1:8" s="2" customFormat="1" ht="12.75" hidden="1" x14ac:dyDescent="0.2">
      <c r="A320" s="257"/>
      <c r="B320" s="260"/>
      <c r="C320" s="308">
        <f t="shared" ref="C320:C329" si="41">C266</f>
        <v>0</v>
      </c>
      <c r="D320" s="310"/>
      <c r="E320" s="315">
        <v>5</v>
      </c>
      <c r="F320" s="61">
        <f t="shared" ref="F320:G329" si="42">F266</f>
        <v>0</v>
      </c>
      <c r="G320" s="61">
        <f t="shared" si="42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57"/>
      <c r="B323" s="260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57"/>
      <c r="B324" s="260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57"/>
      <c r="B325" s="260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57"/>
      <c r="B326" s="260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57"/>
      <c r="B327" s="260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57"/>
      <c r="B328" s="260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57"/>
      <c r="B329" s="260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57"/>
      <c r="B330" s="260"/>
      <c r="C330" s="283" t="str">
        <f t="shared" ref="C330:C339" si="44">C277</f>
        <v>Grāmatvedis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12.75" x14ac:dyDescent="0.2">
      <c r="A331" s="257"/>
      <c r="B331" s="260"/>
      <c r="C331" s="283" t="str">
        <f t="shared" si="44"/>
        <v>Lietvede</v>
      </c>
      <c r="D331" s="284"/>
      <c r="E331" s="316"/>
      <c r="F331" s="70">
        <f t="shared" si="45"/>
        <v>996</v>
      </c>
      <c r="G331" s="64">
        <f t="shared" si="45"/>
        <v>8.4000000000000005E-2</v>
      </c>
      <c r="H331" s="65">
        <f t="shared" si="43"/>
        <v>0.03</v>
      </c>
    </row>
    <row r="332" spans="1:8" s="2" customFormat="1" ht="12.75" hidden="1" x14ac:dyDescent="0.2">
      <c r="A332" s="257"/>
      <c r="B332" s="260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57"/>
      <c r="B333" s="260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57"/>
      <c r="B334" s="260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57"/>
      <c r="B335" s="260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57"/>
      <c r="B336" s="260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57"/>
      <c r="B337" s="260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57"/>
      <c r="B338" s="260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58"/>
      <c r="B339" s="261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142" t="s">
        <v>40</v>
      </c>
      <c r="G340" s="53" t="s">
        <v>158</v>
      </c>
      <c r="H340" s="135">
        <f>SUM(H341:H360)</f>
        <v>0.11000000000000001</v>
      </c>
    </row>
    <row r="341" spans="1:8" s="2" customFormat="1" ht="12.75" hidden="1" x14ac:dyDescent="0.2">
      <c r="A341" s="257"/>
      <c r="B341" s="260"/>
      <c r="C341" s="318">
        <f t="shared" ref="C341:C350" si="46">C266</f>
        <v>0</v>
      </c>
      <c r="D341" s="319"/>
      <c r="E341" s="278">
        <v>10</v>
      </c>
      <c r="F341" s="81">
        <f t="shared" ref="F341:G350" si="47">F266</f>
        <v>0</v>
      </c>
      <c r="G341" s="62">
        <f t="shared" si="47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>Grāmatvedis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12.75" x14ac:dyDescent="0.2">
      <c r="A352" s="257"/>
      <c r="B352" s="260"/>
      <c r="C352" s="291" t="str">
        <f t="shared" si="49"/>
        <v>Lietvede</v>
      </c>
      <c r="D352" s="292"/>
      <c r="E352" s="279"/>
      <c r="F352" s="83">
        <f t="shared" si="50"/>
        <v>996</v>
      </c>
      <c r="G352" s="64">
        <f t="shared" si="50"/>
        <v>8.4000000000000005E-2</v>
      </c>
      <c r="H352" s="65">
        <f t="shared" si="48"/>
        <v>0.05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customHeight="1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0.41000000000000003</v>
      </c>
    </row>
    <row r="362" spans="1:8" s="2" customFormat="1" ht="12.75" customHeight="1" x14ac:dyDescent="0.2">
      <c r="A362" s="14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0.34</v>
      </c>
    </row>
    <row r="363" spans="1:8" s="2" customFormat="1" ht="25.5" customHeight="1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142" t="s">
        <v>40</v>
      </c>
      <c r="G363" s="53" t="s">
        <v>158</v>
      </c>
      <c r="H363" s="135">
        <f>SUM(H364:H383)</f>
        <v>0.05</v>
      </c>
    </row>
    <row r="364" spans="1:8" s="2" customFormat="1" ht="12.75" hidden="1" customHeight="1" x14ac:dyDescent="0.2">
      <c r="A364" s="257"/>
      <c r="B364" s="260"/>
      <c r="C364" s="305">
        <f t="shared" ref="C364:C373" si="51">C266</f>
        <v>0</v>
      </c>
      <c r="D364" s="306"/>
      <c r="E364" s="312">
        <v>4</v>
      </c>
      <c r="F364" s="73">
        <f t="shared" ref="F364:G373" si="52">F266</f>
        <v>0</v>
      </c>
      <c r="G364" s="73">
        <f t="shared" si="52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72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>Grāmatvedis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>ROUNDUP((F374*$E$364%)/168*G374,2)</f>
        <v>0.03</v>
      </c>
    </row>
    <row r="375" spans="1:8" s="2" customFormat="1" ht="12.75" x14ac:dyDescent="0.2">
      <c r="A375" s="257"/>
      <c r="B375" s="260"/>
      <c r="C375" s="291" t="str">
        <f t="shared" si="54"/>
        <v>Lietvede</v>
      </c>
      <c r="D375" s="292"/>
      <c r="E375" s="313"/>
      <c r="F375" s="75">
        <f t="shared" si="55"/>
        <v>996</v>
      </c>
      <c r="G375" s="64">
        <f t="shared" si="55"/>
        <v>8.4000000000000005E-2</v>
      </c>
      <c r="H375" s="65">
        <f t="shared" ref="H375:H383" si="56">ROUNDUP((F375*$E$364%)/168*G375,2)</f>
        <v>0.02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6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6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6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6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6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6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6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6"/>
        <v>0</v>
      </c>
    </row>
    <row r="384" spans="1:8" s="2" customFormat="1" ht="25.5" customHeight="1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142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>
        <f t="shared" ref="C385:C394" si="57">C266</f>
        <v>0</v>
      </c>
      <c r="D385" s="306"/>
      <c r="E385" s="312">
        <v>1</v>
      </c>
      <c r="F385" s="73">
        <f t="shared" ref="F385:G394" si="58">F266</f>
        <v>0</v>
      </c>
      <c r="G385" s="64">
        <f t="shared" si="58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7"/>
        <v>0</v>
      </c>
      <c r="D386" s="292"/>
      <c r="E386" s="313"/>
      <c r="F386" s="75">
        <f t="shared" si="58"/>
        <v>0</v>
      </c>
      <c r="G386" s="64">
        <f t="shared" si="58"/>
        <v>0</v>
      </c>
      <c r="H386" s="65">
        <f t="shared" ref="H386:H391" si="59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7"/>
        <v>0</v>
      </c>
      <c r="D387" s="292"/>
      <c r="E387" s="313"/>
      <c r="F387" s="75">
        <f t="shared" si="58"/>
        <v>0</v>
      </c>
      <c r="G387" s="64">
        <f t="shared" si="58"/>
        <v>0</v>
      </c>
      <c r="H387" s="65">
        <f t="shared" si="59"/>
        <v>0</v>
      </c>
    </row>
    <row r="388" spans="1:8" s="2" customFormat="1" ht="12.75" hidden="1" x14ac:dyDescent="0.2">
      <c r="A388" s="257"/>
      <c r="B388" s="260"/>
      <c r="C388" s="291">
        <f t="shared" si="57"/>
        <v>0</v>
      </c>
      <c r="D388" s="292"/>
      <c r="E388" s="313"/>
      <c r="F388" s="75">
        <f t="shared" si="58"/>
        <v>0</v>
      </c>
      <c r="G388" s="64">
        <f t="shared" si="58"/>
        <v>0</v>
      </c>
      <c r="H388" s="65">
        <f t="shared" si="59"/>
        <v>0</v>
      </c>
    </row>
    <row r="389" spans="1:8" s="2" customFormat="1" ht="12.75" hidden="1" x14ac:dyDescent="0.2">
      <c r="A389" s="257"/>
      <c r="B389" s="260"/>
      <c r="C389" s="291">
        <f t="shared" si="57"/>
        <v>0</v>
      </c>
      <c r="D389" s="292"/>
      <c r="E389" s="313"/>
      <c r="F389" s="75">
        <f t="shared" si="58"/>
        <v>0</v>
      </c>
      <c r="G389" s="64">
        <f t="shared" si="58"/>
        <v>0</v>
      </c>
      <c r="H389" s="65">
        <f t="shared" si="59"/>
        <v>0</v>
      </c>
    </row>
    <row r="390" spans="1:8" s="2" customFormat="1" ht="12.75" hidden="1" x14ac:dyDescent="0.2">
      <c r="A390" s="257"/>
      <c r="B390" s="260"/>
      <c r="C390" s="291">
        <f t="shared" si="57"/>
        <v>0</v>
      </c>
      <c r="D390" s="292"/>
      <c r="E390" s="313"/>
      <c r="F390" s="75">
        <f t="shared" si="58"/>
        <v>0</v>
      </c>
      <c r="G390" s="64">
        <f t="shared" si="58"/>
        <v>0</v>
      </c>
      <c r="H390" s="65">
        <f t="shared" si="59"/>
        <v>0</v>
      </c>
    </row>
    <row r="391" spans="1:8" s="2" customFormat="1" ht="12.75" hidden="1" x14ac:dyDescent="0.2">
      <c r="A391" s="257"/>
      <c r="B391" s="260"/>
      <c r="C391" s="291">
        <f t="shared" si="57"/>
        <v>0</v>
      </c>
      <c r="D391" s="292"/>
      <c r="E391" s="313"/>
      <c r="F391" s="75">
        <f t="shared" si="58"/>
        <v>0</v>
      </c>
      <c r="G391" s="64">
        <f t="shared" si="58"/>
        <v>0</v>
      </c>
      <c r="H391" s="65">
        <f t="shared" si="59"/>
        <v>0</v>
      </c>
    </row>
    <row r="392" spans="1:8" s="2" customFormat="1" ht="12.75" hidden="1" x14ac:dyDescent="0.2">
      <c r="A392" s="257"/>
      <c r="B392" s="260"/>
      <c r="C392" s="291">
        <f t="shared" si="57"/>
        <v>0</v>
      </c>
      <c r="D392" s="292"/>
      <c r="E392" s="313"/>
      <c r="F392" s="75">
        <f t="shared" si="58"/>
        <v>0</v>
      </c>
      <c r="G392" s="64">
        <f t="shared" si="58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57"/>
        <v>0</v>
      </c>
      <c r="D393" s="292"/>
      <c r="E393" s="313"/>
      <c r="F393" s="75">
        <f t="shared" si="58"/>
        <v>0</v>
      </c>
      <c r="G393" s="64">
        <f t="shared" si="58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57"/>
        <v>0</v>
      </c>
      <c r="D394" s="292"/>
      <c r="E394" s="313"/>
      <c r="F394" s="75">
        <f t="shared" si="58"/>
        <v>0</v>
      </c>
      <c r="G394" s="64">
        <f t="shared" si="58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60">C277</f>
        <v>Grāmatvedis</v>
      </c>
      <c r="D395" s="292"/>
      <c r="E395" s="313"/>
      <c r="F395" s="75">
        <f t="shared" ref="F395:G404" si="61">F277</f>
        <v>1190</v>
      </c>
      <c r="G395" s="64">
        <f t="shared" si="61"/>
        <v>8.4000000000000005E-2</v>
      </c>
      <c r="H395" s="65">
        <f>ROUNDUP((F395*$E$385%)/168*G395,2)</f>
        <v>0.01</v>
      </c>
    </row>
    <row r="396" spans="1:8" s="2" customFormat="1" ht="12.75" x14ac:dyDescent="0.2">
      <c r="A396" s="257"/>
      <c r="B396" s="260"/>
      <c r="C396" s="291" t="str">
        <f t="shared" si="60"/>
        <v>Lietvede</v>
      </c>
      <c r="D396" s="292"/>
      <c r="E396" s="313"/>
      <c r="F396" s="75">
        <f t="shared" si="61"/>
        <v>996</v>
      </c>
      <c r="G396" s="64">
        <f t="shared" si="61"/>
        <v>8.4000000000000005E-2</v>
      </c>
      <c r="H396" s="65">
        <f t="shared" ref="H396:H404" si="62">ROUNDUP((F396*$E$385%)/168*G396,2)</f>
        <v>0.01</v>
      </c>
    </row>
    <row r="397" spans="1:8" s="2" customFormat="1" ht="12.75" hidden="1" x14ac:dyDescent="0.2">
      <c r="A397" s="257"/>
      <c r="B397" s="260"/>
      <c r="C397" s="291">
        <f t="shared" si="60"/>
        <v>0</v>
      </c>
      <c r="D397" s="292"/>
      <c r="E397" s="313"/>
      <c r="F397" s="75">
        <f t="shared" si="61"/>
        <v>0</v>
      </c>
      <c r="G397" s="75">
        <f t="shared" si="61"/>
        <v>0</v>
      </c>
      <c r="H397" s="65">
        <f t="shared" si="62"/>
        <v>0</v>
      </c>
    </row>
    <row r="398" spans="1:8" s="2" customFormat="1" ht="12.75" hidden="1" x14ac:dyDescent="0.2">
      <c r="A398" s="257"/>
      <c r="B398" s="260"/>
      <c r="C398" s="291">
        <f t="shared" si="60"/>
        <v>0</v>
      </c>
      <c r="D398" s="292"/>
      <c r="E398" s="313"/>
      <c r="F398" s="75">
        <f t="shared" si="61"/>
        <v>0</v>
      </c>
      <c r="G398" s="75">
        <f t="shared" si="61"/>
        <v>0</v>
      </c>
      <c r="H398" s="65">
        <f t="shared" si="62"/>
        <v>0</v>
      </c>
    </row>
    <row r="399" spans="1:8" s="2" customFormat="1" ht="12.75" hidden="1" x14ac:dyDescent="0.2">
      <c r="A399" s="257"/>
      <c r="B399" s="260"/>
      <c r="C399" s="291">
        <f t="shared" si="60"/>
        <v>0</v>
      </c>
      <c r="D399" s="292"/>
      <c r="E399" s="313"/>
      <c r="F399" s="75">
        <f t="shared" si="61"/>
        <v>0</v>
      </c>
      <c r="G399" s="75">
        <f t="shared" si="61"/>
        <v>0</v>
      </c>
      <c r="H399" s="65">
        <f t="shared" si="62"/>
        <v>0</v>
      </c>
    </row>
    <row r="400" spans="1:8" s="2" customFormat="1" ht="12.75" hidden="1" x14ac:dyDescent="0.2">
      <c r="A400" s="257"/>
      <c r="B400" s="260"/>
      <c r="C400" s="291">
        <f t="shared" si="60"/>
        <v>0</v>
      </c>
      <c r="D400" s="292"/>
      <c r="E400" s="313"/>
      <c r="F400" s="75">
        <f t="shared" si="61"/>
        <v>0</v>
      </c>
      <c r="G400" s="75">
        <f t="shared" si="61"/>
        <v>0</v>
      </c>
      <c r="H400" s="65">
        <f t="shared" si="62"/>
        <v>0</v>
      </c>
    </row>
    <row r="401" spans="1:9" s="2" customFormat="1" ht="12.75" hidden="1" x14ac:dyDescent="0.2">
      <c r="A401" s="257"/>
      <c r="B401" s="260"/>
      <c r="C401" s="291">
        <f t="shared" si="60"/>
        <v>0</v>
      </c>
      <c r="D401" s="292"/>
      <c r="E401" s="313"/>
      <c r="F401" s="75">
        <f t="shared" si="61"/>
        <v>0</v>
      </c>
      <c r="G401" s="75">
        <f t="shared" si="61"/>
        <v>0</v>
      </c>
      <c r="H401" s="65">
        <f t="shared" si="62"/>
        <v>0</v>
      </c>
    </row>
    <row r="402" spans="1:9" s="2" customFormat="1" ht="12.75" hidden="1" x14ac:dyDescent="0.2">
      <c r="A402" s="257"/>
      <c r="B402" s="260"/>
      <c r="C402" s="291">
        <f t="shared" si="60"/>
        <v>0</v>
      </c>
      <c r="D402" s="292"/>
      <c r="E402" s="313"/>
      <c r="F402" s="75">
        <f t="shared" si="61"/>
        <v>0</v>
      </c>
      <c r="G402" s="75">
        <f t="shared" si="61"/>
        <v>0</v>
      </c>
      <c r="H402" s="65">
        <f t="shared" si="62"/>
        <v>0</v>
      </c>
    </row>
    <row r="403" spans="1:9" s="2" customFormat="1" ht="12.75" hidden="1" x14ac:dyDescent="0.2">
      <c r="A403" s="257"/>
      <c r="B403" s="260"/>
      <c r="C403" s="291">
        <f t="shared" si="60"/>
        <v>0</v>
      </c>
      <c r="D403" s="292"/>
      <c r="E403" s="313"/>
      <c r="F403" s="75">
        <f t="shared" si="61"/>
        <v>0</v>
      </c>
      <c r="G403" s="75">
        <f t="shared" si="61"/>
        <v>0</v>
      </c>
      <c r="H403" s="65">
        <f t="shared" si="62"/>
        <v>0</v>
      </c>
    </row>
    <row r="404" spans="1:9" s="2" customFormat="1" ht="12.75" hidden="1" x14ac:dyDescent="0.2">
      <c r="A404" s="258"/>
      <c r="B404" s="261"/>
      <c r="C404" s="301">
        <f t="shared" si="60"/>
        <v>0</v>
      </c>
      <c r="D404" s="302"/>
      <c r="E404" s="314"/>
      <c r="F404" s="77">
        <f t="shared" si="61"/>
        <v>0</v>
      </c>
      <c r="G404" s="77">
        <f t="shared" si="61"/>
        <v>0</v>
      </c>
      <c r="H404" s="67">
        <f t="shared" si="62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1.1300000000000001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0.08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0.08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G16+G26+G277+G278</f>
        <v>1.6880000000000002</v>
      </c>
      <c r="H408" s="89">
        <f>ROUNDUP(F408/168*G408,2)</f>
        <v>0.08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3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3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3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3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3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3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3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3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3"/>
        <v>0</v>
      </c>
    </row>
    <row r="418" spans="1:9" s="2" customFormat="1" ht="12" hidden="1" customHeight="1" x14ac:dyDescent="0.2">
      <c r="A418" s="256"/>
      <c r="B418" s="259"/>
      <c r="C418" s="266"/>
      <c r="D418" s="267"/>
      <c r="E418" s="307"/>
      <c r="F418" s="53"/>
      <c r="G418" s="53"/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4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4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4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4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4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4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64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4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4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1.05</v>
      </c>
    </row>
    <row r="430" spans="1:9" s="2" customForma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392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5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5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5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5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5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5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5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5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0.06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G26+G277+G278</f>
        <v>1.6680000000000001</v>
      </c>
      <c r="H442" s="89">
        <f>ROUNDUP(E442/F442/12/168*G442,2)</f>
        <v>0.03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1.6680000000000001</v>
      </c>
      <c r="H443" s="91">
        <f>ROUNDUP(E443/F443/12/168*G443,2)</f>
        <v>0.03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6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6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6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6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6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6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6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6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0.92999999999999994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1.6680000000000001</v>
      </c>
      <c r="H453" s="89">
        <f>ROUNDUP(F453/168*G453,2)</f>
        <v>0.85</v>
      </c>
      <c r="I453" s="2" t="s">
        <v>337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1.6880000000000002</v>
      </c>
      <c r="H454" s="91">
        <f t="shared" ref="H454:H462" si="67">ROUNDUP(F454/168*G454,2)</f>
        <v>0.08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7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7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7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7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7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7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7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7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0.2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81"/>
      <c r="H466" s="63"/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/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/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/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/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/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/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/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/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/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0.2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0.2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G442</f>
        <v>1.6680000000000001</v>
      </c>
      <c r="H478" s="63">
        <f>ROUNDUP(F478*$E$478%/12/168*G478,2)</f>
        <v>0.19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8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8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8"/>
        <v>0</v>
      </c>
    </row>
    <row r="483" spans="1:8" s="2" customFormat="1" ht="12.75" hidden="1" x14ac:dyDescent="0.2">
      <c r="A483" s="273"/>
      <c r="B483" s="276"/>
      <c r="C483" s="320"/>
      <c r="D483" s="321"/>
      <c r="E483" s="279"/>
      <c r="F483" s="82"/>
      <c r="G483" s="82"/>
      <c r="H483" s="65">
        <f t="shared" si="68"/>
        <v>0</v>
      </c>
    </row>
    <row r="484" spans="1:8" s="2" customFormat="1" ht="12.75" hidden="1" x14ac:dyDescent="0.2">
      <c r="A484" s="273"/>
      <c r="B484" s="276"/>
      <c r="C484" s="320"/>
      <c r="D484" s="321"/>
      <c r="E484" s="279"/>
      <c r="F484" s="82"/>
      <c r="G484" s="82"/>
      <c r="H484" s="65">
        <f t="shared" si="68"/>
        <v>0</v>
      </c>
    </row>
    <row r="485" spans="1:8" s="2" customFormat="1" ht="12.75" hidden="1" x14ac:dyDescent="0.2">
      <c r="A485" s="273"/>
      <c r="B485" s="276"/>
      <c r="C485" s="320"/>
      <c r="D485" s="321"/>
      <c r="E485" s="279"/>
      <c r="F485" s="82"/>
      <c r="G485" s="82"/>
      <c r="H485" s="65">
        <f t="shared" si="68"/>
        <v>0</v>
      </c>
    </row>
    <row r="486" spans="1:8" s="2" customFormat="1" ht="12.75" hidden="1" x14ac:dyDescent="0.2">
      <c r="A486" s="273"/>
      <c r="B486" s="276"/>
      <c r="C486" s="320"/>
      <c r="D486" s="321"/>
      <c r="E486" s="279"/>
      <c r="F486" s="82"/>
      <c r="G486" s="82"/>
      <c r="H486" s="65">
        <f t="shared" si="68"/>
        <v>0</v>
      </c>
    </row>
    <row r="487" spans="1:8" s="2" customFormat="1" ht="12.75" hidden="1" x14ac:dyDescent="0.2">
      <c r="A487" s="274"/>
      <c r="B487" s="277"/>
      <c r="C487" s="320"/>
      <c r="D487" s="321"/>
      <c r="E487" s="280"/>
      <c r="F487" s="84"/>
      <c r="G487" s="84"/>
      <c r="H487" s="67">
        <f t="shared" si="68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303" t="s">
        <v>171</v>
      </c>
      <c r="D488" s="304"/>
      <c r="E488" s="53" t="s">
        <v>170</v>
      </c>
      <c r="F488" s="198" t="s">
        <v>400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318"/>
      <c r="D489" s="319"/>
      <c r="E489" s="278"/>
      <c r="F489" s="81"/>
      <c r="G489" s="81"/>
      <c r="H489" s="63">
        <f>ROUNDUP(F489*$E$478%/12/168*G489,2)</f>
        <v>0</v>
      </c>
    </row>
    <row r="490" spans="1:8" s="2" customFormat="1" ht="12.75" hidden="1" x14ac:dyDescent="0.2">
      <c r="A490" s="273"/>
      <c r="B490" s="276"/>
      <c r="C490" s="320"/>
      <c r="D490" s="321"/>
      <c r="E490" s="279"/>
      <c r="F490" s="82"/>
      <c r="G490" s="82"/>
      <c r="H490" s="65">
        <f>ROUNDUP(F490*$E$478%/12/168*G490,2)</f>
        <v>0</v>
      </c>
    </row>
    <row r="491" spans="1:8" s="2" customFormat="1" ht="12.75" hidden="1" x14ac:dyDescent="0.2">
      <c r="A491" s="273"/>
      <c r="B491" s="276"/>
      <c r="C491" s="320"/>
      <c r="D491" s="321"/>
      <c r="E491" s="279"/>
      <c r="F491" s="82"/>
      <c r="G491" s="82"/>
      <c r="H491" s="65">
        <f t="shared" ref="H491:H498" si="69">ROUNDUP(F491*$D$478%/12/168*E491*$G$478,2)</f>
        <v>0</v>
      </c>
    </row>
    <row r="492" spans="1:8" s="2" customFormat="1" ht="12.75" hidden="1" x14ac:dyDescent="0.2">
      <c r="A492" s="273"/>
      <c r="B492" s="276"/>
      <c r="C492" s="320"/>
      <c r="D492" s="321"/>
      <c r="E492" s="279"/>
      <c r="F492" s="82"/>
      <c r="G492" s="82"/>
      <c r="H492" s="65">
        <f t="shared" si="69"/>
        <v>0</v>
      </c>
    </row>
    <row r="493" spans="1:8" s="2" customFormat="1" ht="12.75" hidden="1" x14ac:dyDescent="0.2">
      <c r="A493" s="273"/>
      <c r="B493" s="276"/>
      <c r="C493" s="320"/>
      <c r="D493" s="321"/>
      <c r="E493" s="279"/>
      <c r="F493" s="82"/>
      <c r="G493" s="82"/>
      <c r="H493" s="65">
        <f t="shared" si="69"/>
        <v>0</v>
      </c>
    </row>
    <row r="494" spans="1:8" s="2" customFormat="1" ht="12.75" hidden="1" x14ac:dyDescent="0.2">
      <c r="A494" s="273"/>
      <c r="B494" s="276"/>
      <c r="C494" s="320"/>
      <c r="D494" s="321"/>
      <c r="E494" s="279"/>
      <c r="F494" s="82"/>
      <c r="G494" s="82"/>
      <c r="H494" s="65">
        <f t="shared" si="69"/>
        <v>0</v>
      </c>
    </row>
    <row r="495" spans="1:8" s="2" customFormat="1" ht="12.75" hidden="1" x14ac:dyDescent="0.2">
      <c r="A495" s="273"/>
      <c r="B495" s="276"/>
      <c r="C495" s="320"/>
      <c r="D495" s="321"/>
      <c r="E495" s="279"/>
      <c r="F495" s="82"/>
      <c r="G495" s="82"/>
      <c r="H495" s="65">
        <f t="shared" si="69"/>
        <v>0</v>
      </c>
    </row>
    <row r="496" spans="1:8" s="2" customFormat="1" ht="12.75" hidden="1" x14ac:dyDescent="0.2">
      <c r="A496" s="273"/>
      <c r="B496" s="276"/>
      <c r="C496" s="320"/>
      <c r="D496" s="321"/>
      <c r="E496" s="279"/>
      <c r="F496" s="82"/>
      <c r="G496" s="82"/>
      <c r="H496" s="65">
        <f t="shared" si="69"/>
        <v>0</v>
      </c>
    </row>
    <row r="497" spans="1:8" s="2" customFormat="1" ht="12.75" hidden="1" x14ac:dyDescent="0.2">
      <c r="A497" s="273"/>
      <c r="B497" s="276"/>
      <c r="C497" s="320"/>
      <c r="D497" s="321"/>
      <c r="E497" s="279"/>
      <c r="F497" s="82"/>
      <c r="G497" s="82"/>
      <c r="H497" s="65">
        <f t="shared" si="69"/>
        <v>0</v>
      </c>
    </row>
    <row r="498" spans="1:8" s="2" customFormat="1" ht="12.75" hidden="1" x14ac:dyDescent="0.2">
      <c r="A498" s="273"/>
      <c r="B498" s="276"/>
      <c r="C498" s="320"/>
      <c r="D498" s="321"/>
      <c r="E498" s="280"/>
      <c r="F498" s="84"/>
      <c r="G498" s="84"/>
      <c r="H498" s="67">
        <f t="shared" si="69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3.0700000000000003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21.699999999999996</v>
      </c>
    </row>
    <row r="501" spans="1:8" x14ac:dyDescent="0.25">
      <c r="H501" s="29"/>
    </row>
    <row r="502" spans="1:8" hidden="1" x14ac:dyDescent="0.25">
      <c r="H502" s="30"/>
    </row>
    <row r="503" spans="1:8" ht="15.75" hidden="1" customHeight="1" x14ac:dyDescent="0.25">
      <c r="H503" s="30"/>
    </row>
    <row r="504" spans="1:8" ht="15.75" hidden="1" customHeight="1" x14ac:dyDescent="0.25">
      <c r="H504" s="30"/>
    </row>
    <row r="505" spans="1:8" ht="15.75" hidden="1" customHeight="1" x14ac:dyDescent="0.25">
      <c r="H505" s="30"/>
    </row>
    <row r="506" spans="1:8" ht="15.75" hidden="1" customHeight="1" x14ac:dyDescent="0.25">
      <c r="H506" s="30"/>
    </row>
    <row r="507" spans="1:8" ht="15.75" hidden="1" customHeight="1" x14ac:dyDescent="0.25">
      <c r="H507" s="30"/>
    </row>
    <row r="508" spans="1:8" ht="15.75" hidden="1" customHeight="1" x14ac:dyDescent="0.25">
      <c r="H508" s="30"/>
    </row>
    <row r="509" spans="1:8" ht="15.75" hidden="1" customHeight="1" x14ac:dyDescent="0.25">
      <c r="H509" s="30"/>
    </row>
    <row r="510" spans="1:8" ht="15.75" hidden="1" customHeight="1" x14ac:dyDescent="0.25">
      <c r="H510" s="30"/>
    </row>
    <row r="511" spans="1:8" ht="15.75" hidden="1" customHeight="1" x14ac:dyDescent="0.25">
      <c r="H511" s="30"/>
    </row>
    <row r="512" spans="1:8" ht="15.75" hidden="1" customHeight="1" x14ac:dyDescent="0.25">
      <c r="H512" s="30"/>
    </row>
    <row r="513" spans="1:9" ht="15.75" hidden="1" customHeight="1" x14ac:dyDescent="0.25">
      <c r="H513" s="30"/>
    </row>
    <row r="514" spans="1:9" ht="15.75" hidden="1" customHeight="1" x14ac:dyDescent="0.25">
      <c r="H514" s="30"/>
    </row>
    <row r="515" spans="1:9" ht="15.75" hidden="1" customHeight="1" x14ac:dyDescent="0.25">
      <c r="H515" s="30"/>
    </row>
    <row r="516" spans="1:9" ht="15.75" hidden="1" customHeight="1" x14ac:dyDescent="0.25">
      <c r="H516" s="30"/>
    </row>
    <row r="517" spans="1:9" ht="15.75" hidden="1" customHeight="1" x14ac:dyDescent="0.25">
      <c r="H517" s="30"/>
    </row>
    <row r="518" spans="1:9" ht="15.75" hidden="1" customHeight="1" x14ac:dyDescent="0.25">
      <c r="H518" s="30"/>
    </row>
    <row r="519" spans="1:9" ht="15.75" hidden="1" customHeight="1" x14ac:dyDescent="0.25">
      <c r="H519" s="30"/>
    </row>
    <row r="520" spans="1:9" ht="15.75" hidden="1" customHeight="1" x14ac:dyDescent="0.25">
      <c r="H520" s="30"/>
    </row>
    <row r="521" spans="1:9" ht="15.75" hidden="1" customHeight="1" x14ac:dyDescent="0.25">
      <c r="H521" s="30"/>
    </row>
    <row r="522" spans="1:9" ht="15.75" hidden="1" customHeight="1" x14ac:dyDescent="0.25">
      <c r="H522" s="30"/>
    </row>
    <row r="523" spans="1:9" ht="15.75" hidden="1" customHeight="1" x14ac:dyDescent="0.25">
      <c r="H523" s="30"/>
    </row>
    <row r="524" spans="1:9" ht="15.75" hidden="1" customHeight="1" x14ac:dyDescent="0.25">
      <c r="H524" s="30"/>
    </row>
    <row r="525" spans="1:9" ht="15.75" hidden="1" customHeight="1" x14ac:dyDescent="0.25">
      <c r="H525" s="30"/>
    </row>
    <row r="526" spans="1:9" ht="15.75" hidden="1" customHeight="1" x14ac:dyDescent="0.25">
      <c r="H526" s="30"/>
    </row>
    <row r="527" spans="1:9" ht="15.75" hidden="1" customHeight="1" x14ac:dyDescent="0.25">
      <c r="H527" s="30"/>
    </row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H529+H541+H552</f>
        <v>18.629999999999995</v>
      </c>
      <c r="I528" s="127" t="b">
        <f ca="1">H528=H260</f>
        <v>1</v>
      </c>
    </row>
    <row r="529" spans="1:8" hidden="1" x14ac:dyDescent="0.25">
      <c r="A529" s="119">
        <v>1000</v>
      </c>
      <c r="B529" s="118"/>
      <c r="H529" s="122">
        <f ca="1">SUM(H530,H537)</f>
        <v>18.449999999999996</v>
      </c>
    </row>
    <row r="530" spans="1:8" hidden="1" x14ac:dyDescent="0.25">
      <c r="A530" s="134">
        <v>1100</v>
      </c>
      <c r="B530" s="118"/>
      <c r="H530" s="121">
        <f ca="1">SUM(H531:H536)</f>
        <v>14.279999999999998</v>
      </c>
    </row>
    <row r="531" spans="1:8" hidden="1" x14ac:dyDescent="0.25">
      <c r="A531" s="1">
        <v>1116</v>
      </c>
      <c r="B531" s="118"/>
      <c r="H531" s="120">
        <f t="shared" ref="H531:H536" ca="1" si="70">SUMIF($A$14:$H$260,A531,$H$14:$H$260)</f>
        <v>0.37</v>
      </c>
    </row>
    <row r="532" spans="1:8" hidden="1" x14ac:dyDescent="0.25">
      <c r="A532" s="1">
        <v>1119</v>
      </c>
      <c r="B532" s="118"/>
      <c r="H532" s="120">
        <f t="shared" ca="1" si="70"/>
        <v>11.5</v>
      </c>
    </row>
    <row r="533" spans="1:8" hidden="1" x14ac:dyDescent="0.25">
      <c r="A533" s="1">
        <v>1143</v>
      </c>
      <c r="B533" s="118"/>
      <c r="H533" s="120">
        <f t="shared" ca="1" si="70"/>
        <v>0.02</v>
      </c>
    </row>
    <row r="534" spans="1:8" hidden="1" x14ac:dyDescent="0.25">
      <c r="A534" s="1">
        <v>1146</v>
      </c>
      <c r="B534" s="118"/>
      <c r="H534" s="120">
        <f t="shared" ca="1" si="70"/>
        <v>0.6</v>
      </c>
    </row>
    <row r="535" spans="1:8" hidden="1" x14ac:dyDescent="0.25">
      <c r="A535" s="1">
        <v>1147</v>
      </c>
      <c r="B535" s="118"/>
      <c r="H535" s="120">
        <f t="shared" ca="1" si="70"/>
        <v>0.6</v>
      </c>
    </row>
    <row r="536" spans="1:8" hidden="1" x14ac:dyDescent="0.25">
      <c r="A536" s="1">
        <v>1148</v>
      </c>
      <c r="B536" s="118"/>
      <c r="H536" s="120">
        <f t="shared" ca="1" si="70"/>
        <v>1.19</v>
      </c>
    </row>
    <row r="537" spans="1:8" hidden="1" x14ac:dyDescent="0.25">
      <c r="A537" s="134">
        <v>1200</v>
      </c>
      <c r="B537" s="118"/>
      <c r="H537" s="121">
        <f ca="1">SUM(H538:H540)</f>
        <v>4.17</v>
      </c>
    </row>
    <row r="538" spans="1:8" hidden="1" x14ac:dyDescent="0.25">
      <c r="A538" s="1">
        <v>1210</v>
      </c>
      <c r="B538" s="118"/>
      <c r="H538" s="120">
        <f ca="1">SUMIF($A$14:$H$260,A538,$H$14:$H$260)</f>
        <v>3.5599999999999996</v>
      </c>
    </row>
    <row r="539" spans="1:8" hidden="1" x14ac:dyDescent="0.25">
      <c r="A539" s="1">
        <v>1221</v>
      </c>
      <c r="B539" s="118"/>
      <c r="H539" s="120">
        <f ca="1">SUMIF($A$14:$H$260,A539,$H$14:$H$260)</f>
        <v>0.48000000000000004</v>
      </c>
    </row>
    <row r="540" spans="1:8" hidden="1" x14ac:dyDescent="0.25">
      <c r="A540" s="1">
        <v>1228</v>
      </c>
      <c r="B540" s="118"/>
      <c r="H540" s="120">
        <f ca="1">SUMIF($A$14:$H$260,A540,$H$14:$H$260)</f>
        <v>0.13</v>
      </c>
    </row>
    <row r="541" spans="1:8" hidden="1" x14ac:dyDescent="0.25">
      <c r="A541" s="119">
        <v>2000</v>
      </c>
      <c r="B541" s="118"/>
      <c r="H541" s="122">
        <f ca="1">H542+H545+H547</f>
        <v>0.18</v>
      </c>
    </row>
    <row r="542" spans="1:8" hidden="1" x14ac:dyDescent="0.25">
      <c r="A542" s="134">
        <v>2100</v>
      </c>
      <c r="B542" s="118"/>
      <c r="H542" s="121">
        <f ca="1">SUM(H543:H544)</f>
        <v>0</v>
      </c>
    </row>
    <row r="543" spans="1:8" hidden="1" x14ac:dyDescent="0.25">
      <c r="A543" s="1">
        <v>2111</v>
      </c>
      <c r="B543" s="118"/>
      <c r="H543" s="120">
        <f ca="1">SUMIF($A$14:$H$260,A543,$H$14:$H$260)</f>
        <v>0</v>
      </c>
    </row>
    <row r="544" spans="1:8" hidden="1" x14ac:dyDescent="0.25">
      <c r="A544" s="1">
        <v>2112</v>
      </c>
      <c r="B544" s="118"/>
      <c r="H544" s="120">
        <f ca="1">SUMIF($A$14:$H$260,A544,$H$14:$H$260)</f>
        <v>0</v>
      </c>
    </row>
    <row r="545" spans="1:8" hidden="1" x14ac:dyDescent="0.25">
      <c r="A545" s="134">
        <v>2200</v>
      </c>
      <c r="B545" s="118"/>
      <c r="H545" s="121">
        <f ca="1">SUM(H546)</f>
        <v>0</v>
      </c>
    </row>
    <row r="546" spans="1:8" hidden="1" x14ac:dyDescent="0.25">
      <c r="A546" s="1">
        <v>2220</v>
      </c>
      <c r="B546" s="118"/>
      <c r="H546" s="120">
        <f ca="1">SUMIF($A$14:$H$260,A546,$H$14:$H$260)</f>
        <v>0</v>
      </c>
    </row>
    <row r="547" spans="1:8" hidden="1" x14ac:dyDescent="0.25">
      <c r="A547" s="134">
        <v>2300</v>
      </c>
      <c r="B547" s="118"/>
      <c r="H547" s="121">
        <f ca="1">SUM(H548:H551)</f>
        <v>0.18</v>
      </c>
    </row>
    <row r="548" spans="1:8" hidden="1" x14ac:dyDescent="0.25">
      <c r="A548" s="1">
        <v>2311</v>
      </c>
      <c r="B548" s="118"/>
      <c r="H548" s="120">
        <f ca="1">SUMIF($A$14:$H$260,A548,$H$14:$H$260)</f>
        <v>0.18</v>
      </c>
    </row>
    <row r="549" spans="1:8" hidden="1" x14ac:dyDescent="0.25">
      <c r="A549" s="1">
        <v>2322</v>
      </c>
      <c r="B549" s="118"/>
      <c r="H549" s="120">
        <f ca="1">SUMIF($A$14:$H$260,A549,$H$14:$H$260)</f>
        <v>0</v>
      </c>
    </row>
    <row r="550" spans="1:8" hidden="1" x14ac:dyDescent="0.25">
      <c r="A550" s="1">
        <v>2329</v>
      </c>
      <c r="B550" s="118"/>
      <c r="H550" s="120">
        <f ca="1">SUMIF($A$14:$H$260,A550,$H$14:$H$260)</f>
        <v>0</v>
      </c>
    </row>
    <row r="551" spans="1:8" hidden="1" x14ac:dyDescent="0.25">
      <c r="A551" s="1">
        <v>2350</v>
      </c>
      <c r="B551" s="118"/>
      <c r="H551" s="120">
        <f ca="1">SUMIF($A$14:$H$260,A551,$H$14:$H$260)</f>
        <v>0</v>
      </c>
    </row>
    <row r="552" spans="1:8" hidden="1" x14ac:dyDescent="0.25">
      <c r="A552" s="119">
        <v>5000</v>
      </c>
      <c r="B552" s="118"/>
      <c r="H552" s="123"/>
    </row>
    <row r="553" spans="1:8" hidden="1" x14ac:dyDescent="0.25">
      <c r="A553" s="134">
        <v>5200</v>
      </c>
      <c r="B553" s="118"/>
      <c r="H553" s="124"/>
    </row>
    <row r="554" spans="1:8" hidden="1" x14ac:dyDescent="0.25">
      <c r="A554" s="1">
        <v>5231</v>
      </c>
      <c r="B554" s="118"/>
      <c r="H554" s="120">
        <f ca="1">SUMIF(A46:H225,A554,H46:H198)</f>
        <v>0</v>
      </c>
    </row>
    <row r="555" spans="1:8" hidden="1" x14ac:dyDescent="0.25">
      <c r="B555" s="118"/>
    </row>
    <row r="556" spans="1:8" hidden="1" x14ac:dyDescent="0.25">
      <c r="B556" s="118"/>
    </row>
    <row r="557" spans="1:8" hidden="1" x14ac:dyDescent="0.25">
      <c r="B557" s="118"/>
    </row>
    <row r="558" spans="1:8" hidden="1" x14ac:dyDescent="0.25">
      <c r="B558" s="118"/>
    </row>
    <row r="559" spans="1:8" hidden="1" x14ac:dyDescent="0.25">
      <c r="B559" s="118"/>
    </row>
    <row r="560" spans="1:8" hidden="1" x14ac:dyDescent="0.25">
      <c r="B560" s="118"/>
    </row>
    <row r="561" spans="1:9" hidden="1" x14ac:dyDescent="0.25">
      <c r="B561" s="118"/>
    </row>
    <row r="562" spans="1:9" hidden="1" x14ac:dyDescent="0.25">
      <c r="B562" s="118"/>
    </row>
    <row r="563" spans="1:9" hidden="1" x14ac:dyDescent="0.25">
      <c r="B563" s="118"/>
    </row>
    <row r="564" spans="1:9" hidden="1" x14ac:dyDescent="0.25">
      <c r="B564" s="118"/>
    </row>
    <row r="565" spans="1:9" s="127" customFormat="1" ht="15.75" hidden="1" x14ac:dyDescent="0.25">
      <c r="A565" s="125" t="s">
        <v>19</v>
      </c>
      <c r="B565" s="125"/>
      <c r="C565" s="125"/>
      <c r="D565" s="125"/>
      <c r="E565" s="125"/>
      <c r="F565" s="125"/>
      <c r="G565" s="125"/>
      <c r="H565" s="126">
        <f ca="1">H566+H578+H590</f>
        <v>3.0700000000000003</v>
      </c>
      <c r="I565" s="127" t="b">
        <f ca="1">H565=H489</f>
        <v>0</v>
      </c>
    </row>
    <row r="566" spans="1:9" hidden="1" x14ac:dyDescent="0.25">
      <c r="A566" s="119">
        <v>1000</v>
      </c>
      <c r="B566" s="118"/>
      <c r="H566" s="122">
        <f ca="1">SUM(H567,H574)</f>
        <v>1.7400000000000002</v>
      </c>
    </row>
    <row r="567" spans="1:9" hidden="1" x14ac:dyDescent="0.25">
      <c r="A567" s="143">
        <v>1100</v>
      </c>
      <c r="B567" s="118"/>
      <c r="H567" s="121">
        <f ca="1">SUM(H568:H573)</f>
        <v>1.3300000000000003</v>
      </c>
    </row>
    <row r="568" spans="1:9" hidden="1" x14ac:dyDescent="0.25">
      <c r="A568" s="1">
        <v>1116</v>
      </c>
      <c r="B568" s="118"/>
      <c r="H568" s="120">
        <f t="shared" ref="H568:H573" ca="1" si="71">SUMIF($A$265:$H$505,A568,$H$265:$H$505)</f>
        <v>0</v>
      </c>
    </row>
    <row r="569" spans="1:9" hidden="1" x14ac:dyDescent="0.25">
      <c r="A569" s="1">
        <v>1119</v>
      </c>
      <c r="B569" s="118"/>
      <c r="H569" s="120">
        <f t="shared" ca="1" si="71"/>
        <v>1.1000000000000001</v>
      </c>
    </row>
    <row r="570" spans="1:9" hidden="1" x14ac:dyDescent="0.25">
      <c r="A570" s="1">
        <v>1143</v>
      </c>
      <c r="B570" s="118"/>
      <c r="H570" s="120">
        <f t="shared" ca="1" si="71"/>
        <v>0</v>
      </c>
    </row>
    <row r="571" spans="1:9" hidden="1" x14ac:dyDescent="0.25">
      <c r="A571" s="1">
        <v>1146</v>
      </c>
      <c r="B571" s="118"/>
      <c r="H571" s="120">
        <f t="shared" ca="1" si="71"/>
        <v>0.06</v>
      </c>
    </row>
    <row r="572" spans="1:9" hidden="1" x14ac:dyDescent="0.25">
      <c r="A572" s="1">
        <v>1147</v>
      </c>
      <c r="B572" s="118"/>
      <c r="H572" s="120">
        <f t="shared" ca="1" si="71"/>
        <v>0.06</v>
      </c>
    </row>
    <row r="573" spans="1:9" hidden="1" x14ac:dyDescent="0.25">
      <c r="A573" s="1">
        <v>1148</v>
      </c>
      <c r="B573" s="118"/>
      <c r="H573" s="120">
        <f t="shared" ca="1" si="71"/>
        <v>0.11000000000000001</v>
      </c>
    </row>
    <row r="574" spans="1:9" hidden="1" x14ac:dyDescent="0.25">
      <c r="A574" s="143">
        <v>1200</v>
      </c>
      <c r="B574" s="118"/>
      <c r="H574" s="121">
        <f ca="1">SUM(H575:H577)</f>
        <v>0.41000000000000003</v>
      </c>
    </row>
    <row r="575" spans="1:9" hidden="1" x14ac:dyDescent="0.25">
      <c r="A575" s="1">
        <v>1210</v>
      </c>
      <c r="B575" s="118"/>
      <c r="H575" s="120">
        <f ca="1">SUMIF($A$265:$H$505,A575,$H$265:$H$505)</f>
        <v>0.34</v>
      </c>
    </row>
    <row r="576" spans="1:9" hidden="1" x14ac:dyDescent="0.25">
      <c r="A576" s="1">
        <v>1221</v>
      </c>
      <c r="B576" s="118"/>
      <c r="H576" s="120">
        <f ca="1">SUMIF($A$265:$H$505,A576,$H$265:$H$505)</f>
        <v>0.05</v>
      </c>
    </row>
    <row r="577" spans="1:8" hidden="1" x14ac:dyDescent="0.25">
      <c r="A577" s="1">
        <v>1228</v>
      </c>
      <c r="B577" s="118"/>
      <c r="H577" s="120">
        <f ca="1">SUMIF($A$265:$H$505,A577,$H$265:$H$505)</f>
        <v>0.02</v>
      </c>
    </row>
    <row r="578" spans="1:8" hidden="1" x14ac:dyDescent="0.25">
      <c r="A578" s="119">
        <v>2000</v>
      </c>
      <c r="B578" s="118"/>
      <c r="H578" s="122">
        <f ca="1">H579+H582+H584</f>
        <v>1.1299999999999999</v>
      </c>
    </row>
    <row r="579" spans="1:8" hidden="1" x14ac:dyDescent="0.25">
      <c r="A579" s="143">
        <v>2100</v>
      </c>
      <c r="B579" s="118"/>
      <c r="H579" s="124">
        <f ca="1">SUM(H580:H581)</f>
        <v>0</v>
      </c>
    </row>
    <row r="580" spans="1:8" hidden="1" x14ac:dyDescent="0.25">
      <c r="A580" s="1">
        <v>2111</v>
      </c>
      <c r="B580" s="118"/>
      <c r="H580" s="2">
        <f ca="1">SUMIF($A$265:$H$505,A580,$H$265:$H$505)</f>
        <v>0</v>
      </c>
    </row>
    <row r="581" spans="1:8" hidden="1" x14ac:dyDescent="0.25">
      <c r="A581" s="1">
        <v>2112</v>
      </c>
      <c r="B581" s="118"/>
      <c r="H581" s="2">
        <f ca="1">SUMIF($A$265:$H$505,A581,$H$265:$H$505)</f>
        <v>0</v>
      </c>
    </row>
    <row r="582" spans="1:8" hidden="1" x14ac:dyDescent="0.25">
      <c r="A582" s="143">
        <v>2200</v>
      </c>
      <c r="B582" s="118"/>
      <c r="H582" s="121">
        <f ca="1">SUM(H583)</f>
        <v>0.08</v>
      </c>
    </row>
    <row r="583" spans="1:8" hidden="1" x14ac:dyDescent="0.25">
      <c r="A583" s="1">
        <v>2220</v>
      </c>
      <c r="B583" s="118"/>
      <c r="H583" s="120">
        <f ca="1">SUMIF($A$265:$H$505,A583,$H$265:$H$505)</f>
        <v>0.08</v>
      </c>
    </row>
    <row r="584" spans="1:8" hidden="1" x14ac:dyDescent="0.25">
      <c r="A584" s="143">
        <v>2300</v>
      </c>
      <c r="B584" s="118"/>
      <c r="H584" s="121">
        <f ca="1">SUM(H585:H589)</f>
        <v>1.0499999999999998</v>
      </c>
    </row>
    <row r="585" spans="1:8" hidden="1" x14ac:dyDescent="0.25">
      <c r="A585" s="1">
        <v>2311</v>
      </c>
      <c r="B585" s="118"/>
      <c r="H585" s="120">
        <f ca="1">SUMIF($A$265:$H$505,A585,$H$265:$H$505)</f>
        <v>6.0000000000000005E-2</v>
      </c>
    </row>
    <row r="586" spans="1:8" hidden="1" x14ac:dyDescent="0.25">
      <c r="A586" s="1">
        <v>2312</v>
      </c>
      <c r="B586" s="118"/>
      <c r="H586" s="120">
        <f ca="1">SUMIF($A$265:$H$505,A586,$H$265:$H$505)</f>
        <v>0.06</v>
      </c>
    </row>
    <row r="587" spans="1:8" hidden="1" x14ac:dyDescent="0.25">
      <c r="A587" s="1">
        <v>2322</v>
      </c>
      <c r="B587" s="118"/>
      <c r="H587" s="2">
        <f ca="1">SUMIF($A$265:$H$505,A587,$H$265:$H$505)</f>
        <v>0</v>
      </c>
    </row>
    <row r="588" spans="1:8" hidden="1" x14ac:dyDescent="0.25">
      <c r="A588" s="1">
        <v>2329</v>
      </c>
      <c r="B588" s="118"/>
      <c r="H588" s="2">
        <f ca="1">SUMIF($A$265:$H$505,A588,$H$265:$H$505)</f>
        <v>0</v>
      </c>
    </row>
    <row r="589" spans="1:8" hidden="1" x14ac:dyDescent="0.25">
      <c r="A589" s="1">
        <v>2350</v>
      </c>
      <c r="B589" s="118"/>
      <c r="H589" s="120">
        <f ca="1">SUMIF($A$265:$H$505,A589,$H$265:$H$505)</f>
        <v>0.92999999999999994</v>
      </c>
    </row>
    <row r="590" spans="1:8" hidden="1" x14ac:dyDescent="0.25">
      <c r="A590" s="119">
        <v>5000</v>
      </c>
      <c r="B590" s="118"/>
      <c r="H590" s="122">
        <f ca="1">H591+H593</f>
        <v>0.2</v>
      </c>
    </row>
    <row r="591" spans="1:8" hidden="1" x14ac:dyDescent="0.25">
      <c r="A591" s="143">
        <v>5100</v>
      </c>
      <c r="B591" s="118"/>
      <c r="H591" s="121">
        <f ca="1">SUM(H592)</f>
        <v>0</v>
      </c>
    </row>
    <row r="592" spans="1:8" hidden="1" x14ac:dyDescent="0.25">
      <c r="A592" s="1">
        <v>5121</v>
      </c>
      <c r="B592" s="118"/>
      <c r="H592" s="120">
        <f ca="1">SUMIF($A$265:$H$505,A592,$H$265:$H$505)</f>
        <v>0</v>
      </c>
    </row>
    <row r="593" spans="1:9" hidden="1" x14ac:dyDescent="0.25">
      <c r="A593" s="143">
        <v>5200</v>
      </c>
      <c r="B593" s="118"/>
      <c r="H593" s="121">
        <f ca="1">SUM(H594:H595)</f>
        <v>0.2</v>
      </c>
    </row>
    <row r="594" spans="1:9" hidden="1" x14ac:dyDescent="0.25">
      <c r="A594" s="1">
        <v>5238</v>
      </c>
      <c r="B594" s="118"/>
      <c r="H594" s="120">
        <f ca="1">SUMIF($A$265:$H$505,A594,$H$265:$H$505)</f>
        <v>0.2</v>
      </c>
    </row>
    <row r="595" spans="1:9" hidden="1" x14ac:dyDescent="0.25">
      <c r="A595" s="1">
        <v>5239</v>
      </c>
      <c r="B595" s="118"/>
      <c r="H595" s="120">
        <f ca="1">SUMIF($A$265:$H$505,A595,$H$265:$H$505)</f>
        <v>0</v>
      </c>
    </row>
    <row r="596" spans="1:9" s="127" customFormat="1" ht="15.75" hidden="1" x14ac:dyDescent="0.25">
      <c r="A596" s="125" t="s">
        <v>340</v>
      </c>
      <c r="B596" s="125"/>
      <c r="C596" s="125"/>
      <c r="D596" s="125"/>
      <c r="E596" s="125"/>
      <c r="F596" s="125"/>
      <c r="G596" s="125"/>
      <c r="H596" s="126">
        <f ca="1">H565+H528</f>
        <v>21.699999999999996</v>
      </c>
      <c r="I596" s="127" t="b">
        <f ca="1">H596=H490</f>
        <v>0</v>
      </c>
    </row>
    <row r="597" spans="1:9" hidden="1" x14ac:dyDescent="0.25"/>
    <row r="598" spans="1:9" hidden="1" x14ac:dyDescent="0.25"/>
    <row r="599" spans="1:9" hidden="1" x14ac:dyDescent="0.25"/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</sheetData>
  <mergeCells count="544">
    <mergeCell ref="A1:C1"/>
    <mergeCell ref="D1:H1"/>
    <mergeCell ref="A418:A428"/>
    <mergeCell ref="B418:B428"/>
    <mergeCell ref="C418:E418"/>
    <mergeCell ref="C425:E425"/>
    <mergeCell ref="C426:E426"/>
    <mergeCell ref="C427:E427"/>
    <mergeCell ref="I9:I10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A465:A475"/>
    <mergeCell ref="B465:B475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A477:A487"/>
    <mergeCell ref="B477:B487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52:A462"/>
    <mergeCell ref="B452:B462"/>
    <mergeCell ref="C452:E452"/>
    <mergeCell ref="C453:E453"/>
    <mergeCell ref="C454:E454"/>
    <mergeCell ref="C461:E461"/>
    <mergeCell ref="C462:E462"/>
    <mergeCell ref="C477:D477"/>
    <mergeCell ref="C478:D478"/>
    <mergeCell ref="E478:E487"/>
    <mergeCell ref="C479:D479"/>
    <mergeCell ref="C480:D480"/>
    <mergeCell ref="C481:D481"/>
    <mergeCell ref="C482:D482"/>
    <mergeCell ref="C415:E415"/>
    <mergeCell ref="C416:E416"/>
    <mergeCell ref="C417:E417"/>
    <mergeCell ref="C419:E419"/>
    <mergeCell ref="C420:E420"/>
    <mergeCell ref="C421:E421"/>
    <mergeCell ref="C422:E422"/>
    <mergeCell ref="C423:E423"/>
    <mergeCell ref="C424:E424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A319:A339"/>
    <mergeCell ref="B319:B339"/>
    <mergeCell ref="C319:D319"/>
    <mergeCell ref="C320:D320"/>
    <mergeCell ref="C355:D355"/>
    <mergeCell ref="C356:D356"/>
    <mergeCell ref="C357:D357"/>
    <mergeCell ref="C358:D358"/>
    <mergeCell ref="C359:D359"/>
    <mergeCell ref="C360:D360"/>
    <mergeCell ref="E320:E339"/>
    <mergeCell ref="C321:D321"/>
    <mergeCell ref="C322:D322"/>
    <mergeCell ref="C323:D323"/>
    <mergeCell ref="C324:D324"/>
    <mergeCell ref="C325:D325"/>
    <mergeCell ref="C318:D318"/>
    <mergeCell ref="E299:E318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8:D338"/>
    <mergeCell ref="C339:D339"/>
    <mergeCell ref="C311:D311"/>
    <mergeCell ref="C315:D315"/>
    <mergeCell ref="A298:A318"/>
    <mergeCell ref="B298:B318"/>
    <mergeCell ref="C298:D298"/>
    <mergeCell ref="C299:D299"/>
    <mergeCell ref="C300:D300"/>
    <mergeCell ref="C301:D301"/>
    <mergeCell ref="C302:D302"/>
    <mergeCell ref="C303:D303"/>
    <mergeCell ref="C304:D304"/>
    <mergeCell ref="C312:D312"/>
    <mergeCell ref="C313:D313"/>
    <mergeCell ref="C314:D314"/>
    <mergeCell ref="C305:D305"/>
    <mergeCell ref="C306:D306"/>
    <mergeCell ref="C307:D307"/>
    <mergeCell ref="C308:D308"/>
    <mergeCell ref="C309:D309"/>
    <mergeCell ref="C310:D310"/>
    <mergeCell ref="C316:D316"/>
    <mergeCell ref="C292:E292"/>
    <mergeCell ref="C293:E293"/>
    <mergeCell ref="C294:E294"/>
    <mergeCell ref="C295:E295"/>
    <mergeCell ref="C296:E296"/>
    <mergeCell ref="C297:E297"/>
    <mergeCell ref="C284:D284"/>
    <mergeCell ref="A287:A297"/>
    <mergeCell ref="B287:B297"/>
    <mergeCell ref="C287:E287"/>
    <mergeCell ref="C288:E288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5:D285"/>
    <mergeCell ref="C286:D286"/>
    <mergeCell ref="C270:D270"/>
    <mergeCell ref="C271:D271"/>
    <mergeCell ref="C272:D272"/>
    <mergeCell ref="C273:D273"/>
    <mergeCell ref="C274:D274"/>
    <mergeCell ref="C275:D275"/>
    <mergeCell ref="C291:E291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9:E289"/>
    <mergeCell ref="C290:E290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156:A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B154:G154"/>
    <mergeCell ref="B178:G178"/>
    <mergeCell ref="C179:E179"/>
    <mergeCell ref="C180:E180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97:E197"/>
    <mergeCell ref="C198:E198"/>
    <mergeCell ref="C199:E199"/>
    <mergeCell ref="A179:A189"/>
    <mergeCell ref="B179:B18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6:E196"/>
    <mergeCell ref="C447:D447"/>
    <mergeCell ref="C448:D448"/>
    <mergeCell ref="C449:D449"/>
    <mergeCell ref="C450:D450"/>
    <mergeCell ref="C451:D451"/>
    <mergeCell ref="C483:D483"/>
    <mergeCell ref="C484:D484"/>
    <mergeCell ref="C485:D485"/>
    <mergeCell ref="C486:D486"/>
    <mergeCell ref="C487:D487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B476:G476"/>
    <mergeCell ref="A499:G499"/>
    <mergeCell ref="A500:G500"/>
    <mergeCell ref="C488:D488"/>
    <mergeCell ref="C489:D489"/>
    <mergeCell ref="E489:E498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A488:A498"/>
    <mergeCell ref="B488:B498"/>
  </mergeCells>
  <conditionalFormatting sqref="G38:H46">
    <cfRule type="cellIs" dxfId="1669" priority="133" operator="equal">
      <formula>0</formula>
    </cfRule>
  </conditionalFormatting>
  <conditionalFormatting sqref="F49:H67">
    <cfRule type="cellIs" dxfId="1668" priority="132" operator="equal">
      <formula>0</formula>
    </cfRule>
  </conditionalFormatting>
  <conditionalFormatting sqref="F69:H70 H71:H76 F71:G88">
    <cfRule type="cellIs" dxfId="1667" priority="131" operator="equal">
      <formula>0</formula>
    </cfRule>
  </conditionalFormatting>
  <conditionalFormatting sqref="C133:D133">
    <cfRule type="cellIs" dxfId="1666" priority="87" operator="equal">
      <formula>0</formula>
    </cfRule>
  </conditionalFormatting>
  <conditionalFormatting sqref="C134:D153">
    <cfRule type="cellIs" dxfId="1665" priority="88" operator="equal">
      <formula>0</formula>
    </cfRule>
  </conditionalFormatting>
  <conditionalFormatting sqref="H26:H35">
    <cfRule type="cellIs" dxfId="1664" priority="105" operator="equal">
      <formula>0</formula>
    </cfRule>
  </conditionalFormatting>
  <conditionalFormatting sqref="H15:H24">
    <cfRule type="cellIs" dxfId="1663" priority="104" operator="equal">
      <formula>0</formula>
    </cfRule>
  </conditionalFormatting>
  <conditionalFormatting sqref="C47:D56 C67:D67">
    <cfRule type="cellIs" dxfId="1662" priority="103" operator="equal">
      <formula>0</formula>
    </cfRule>
  </conditionalFormatting>
  <conditionalFormatting sqref="C57:D66">
    <cfRule type="cellIs" dxfId="1661" priority="102" operator="equal">
      <formula>0</formula>
    </cfRule>
  </conditionalFormatting>
  <conditionalFormatting sqref="C69:D88">
    <cfRule type="cellIs" dxfId="1660" priority="99" operator="equal">
      <formula>0</formula>
    </cfRule>
  </conditionalFormatting>
  <conditionalFormatting sqref="C68:D68">
    <cfRule type="cellIs" dxfId="1659" priority="101" operator="equal">
      <formula>0</formula>
    </cfRule>
  </conditionalFormatting>
  <conditionalFormatting sqref="H77:H88">
    <cfRule type="cellIs" dxfId="1658" priority="100" operator="equal">
      <formula>0</formula>
    </cfRule>
  </conditionalFormatting>
  <conditionalFormatting sqref="F90:H90 H91:H97 F91:G109">
    <cfRule type="cellIs" dxfId="1657" priority="98" operator="equal">
      <formula>0</formula>
    </cfRule>
  </conditionalFormatting>
  <conditionalFormatting sqref="C90:D109">
    <cfRule type="cellIs" dxfId="1656" priority="96" operator="equal">
      <formula>0</formula>
    </cfRule>
  </conditionalFormatting>
  <conditionalFormatting sqref="H98:H109">
    <cfRule type="cellIs" dxfId="1655" priority="97" operator="equal">
      <formula>0</formula>
    </cfRule>
  </conditionalFormatting>
  <conditionalFormatting sqref="C89:D89">
    <cfRule type="cellIs" dxfId="1654" priority="95" operator="equal">
      <formula>0</formula>
    </cfRule>
  </conditionalFormatting>
  <conditionalFormatting sqref="C112:D112">
    <cfRule type="cellIs" dxfId="1653" priority="94" operator="equal">
      <formula>0</formula>
    </cfRule>
  </conditionalFormatting>
  <conditionalFormatting sqref="F113:H113 H114:H120 F114:G132">
    <cfRule type="cellIs" dxfId="1652" priority="93" operator="equal">
      <formula>0</formula>
    </cfRule>
  </conditionalFormatting>
  <conditionalFormatting sqref="C113:D132">
    <cfRule type="cellIs" dxfId="1651" priority="91" operator="equal">
      <formula>0</formula>
    </cfRule>
  </conditionalFormatting>
  <conditionalFormatting sqref="H121:H132">
    <cfRule type="cellIs" dxfId="1650" priority="92" operator="equal">
      <formula>0</formula>
    </cfRule>
  </conditionalFormatting>
  <conditionalFormatting sqref="F134:H134 H135:H141 F135:G153">
    <cfRule type="cellIs" dxfId="1649" priority="90" operator="equal">
      <formula>0</formula>
    </cfRule>
  </conditionalFormatting>
  <conditionalFormatting sqref="H142:H153">
    <cfRule type="cellIs" dxfId="1648" priority="89" operator="equal">
      <formula>0</formula>
    </cfRule>
  </conditionalFormatting>
  <conditionalFormatting sqref="F299:H310">
    <cfRule type="cellIs" dxfId="1647" priority="41" operator="equal">
      <formula>0</formula>
    </cfRule>
  </conditionalFormatting>
  <conditionalFormatting sqref="F320:G320">
    <cfRule type="cellIs" dxfId="1646" priority="40" operator="equal">
      <formula>0</formula>
    </cfRule>
  </conditionalFormatting>
  <conditionalFormatting sqref="H320">
    <cfRule type="cellIs" dxfId="1645" priority="39" operator="equal">
      <formula>0</formula>
    </cfRule>
  </conditionalFormatting>
  <conditionalFormatting sqref="F320:H339">
    <cfRule type="cellIs" dxfId="1644" priority="38" operator="equal">
      <formula>0</formula>
    </cfRule>
  </conditionalFormatting>
  <conditionalFormatting sqref="H341">
    <cfRule type="cellIs" dxfId="1643" priority="37" operator="equal">
      <formula>0</formula>
    </cfRule>
  </conditionalFormatting>
  <conditionalFormatting sqref="H341">
    <cfRule type="cellIs" dxfId="1642" priority="36" operator="equal">
      <formula>0</formula>
    </cfRule>
  </conditionalFormatting>
  <conditionalFormatting sqref="G341:G360">
    <cfRule type="cellIs" dxfId="1641" priority="35" operator="equal">
      <formula>0</formula>
    </cfRule>
  </conditionalFormatting>
  <conditionalFormatting sqref="C351:C352 C341:C342">
    <cfRule type="cellIs" dxfId="1640" priority="34" operator="equal">
      <formula>0</formula>
    </cfRule>
  </conditionalFormatting>
  <conditionalFormatting sqref="F341:H360">
    <cfRule type="cellIs" dxfId="1639" priority="33" operator="equal">
      <formula>0</formula>
    </cfRule>
  </conditionalFormatting>
  <conditionalFormatting sqref="H385:H404">
    <cfRule type="cellIs" dxfId="1638" priority="28" operator="equal">
      <formula>0</formula>
    </cfRule>
  </conditionalFormatting>
  <conditionalFormatting sqref="H385:H404">
    <cfRule type="cellIs" dxfId="1637" priority="27" operator="equal">
      <formula>0</formula>
    </cfRule>
  </conditionalFormatting>
  <conditionalFormatting sqref="G374:G383 G385:G396">
    <cfRule type="cellIs" dxfId="1636" priority="26" operator="equal">
      <formula>0</formula>
    </cfRule>
  </conditionalFormatting>
  <conditionalFormatting sqref="G374:G383 G385:G396">
    <cfRule type="cellIs" dxfId="1635" priority="25" operator="equal">
      <formula>0</formula>
    </cfRule>
  </conditionalFormatting>
  <conditionalFormatting sqref="H431:H440">
    <cfRule type="cellIs" dxfId="1634" priority="24" operator="equal">
      <formula>0</formula>
    </cfRule>
  </conditionalFormatting>
  <conditionalFormatting sqref="I528:I564">
    <cfRule type="cellIs" dxfId="1633" priority="65" operator="equal">
      <formula>TRUE</formula>
    </cfRule>
  </conditionalFormatting>
  <conditionalFormatting sqref="H180:H189">
    <cfRule type="cellIs" dxfId="1632" priority="59" operator="equal">
      <formula>0</formula>
    </cfRule>
  </conditionalFormatting>
  <conditionalFormatting sqref="H191:H200">
    <cfRule type="cellIs" dxfId="1631" priority="58" operator="equal">
      <formula>0</formula>
    </cfRule>
  </conditionalFormatting>
  <conditionalFormatting sqref="H157:H166">
    <cfRule type="cellIs" dxfId="1630" priority="57" operator="equal">
      <formula>0</formula>
    </cfRule>
  </conditionalFormatting>
  <conditionalFormatting sqref="H168:H177">
    <cfRule type="cellIs" dxfId="1629" priority="56" operator="equal">
      <formula>0</formula>
    </cfRule>
  </conditionalFormatting>
  <conditionalFormatting sqref="H203:H212">
    <cfRule type="cellIs" dxfId="1628" priority="55" operator="equal">
      <formula>0</formula>
    </cfRule>
  </conditionalFormatting>
  <conditionalFormatting sqref="H214:H223">
    <cfRule type="cellIs" dxfId="1627" priority="54" operator="equal">
      <formula>0</formula>
    </cfRule>
  </conditionalFormatting>
  <conditionalFormatting sqref="H227:H236 H239:H248 H250:H259">
    <cfRule type="cellIs" dxfId="1626" priority="53" operator="equal">
      <formula>0</formula>
    </cfRule>
  </conditionalFormatting>
  <conditionalFormatting sqref="I566:I589 I592 I594:I595">
    <cfRule type="cellIs" dxfId="1625" priority="52" operator="equal">
      <formula>TRUE</formula>
    </cfRule>
  </conditionalFormatting>
  <conditionalFormatting sqref="I565">
    <cfRule type="cellIs" dxfId="1624" priority="51" operator="equal">
      <formula>TRUE</formula>
    </cfRule>
  </conditionalFormatting>
  <conditionalFormatting sqref="I590">
    <cfRule type="cellIs" dxfId="1623" priority="50" operator="equal">
      <formula>TRUE</formula>
    </cfRule>
  </conditionalFormatting>
  <conditionalFormatting sqref="I591">
    <cfRule type="cellIs" dxfId="1622" priority="49" operator="equal">
      <formula>TRUE</formula>
    </cfRule>
  </conditionalFormatting>
  <conditionalFormatting sqref="I593">
    <cfRule type="cellIs" dxfId="1621" priority="48" operator="equal">
      <formula>TRUE</formula>
    </cfRule>
  </conditionalFormatting>
  <conditionalFormatting sqref="I596">
    <cfRule type="cellIs" dxfId="1620" priority="47" operator="equal">
      <formula>TRUE</formula>
    </cfRule>
  </conditionalFormatting>
  <conditionalFormatting sqref="C309 C299:C300">
    <cfRule type="cellIs" dxfId="1619" priority="42" operator="equal">
      <formula>0</formula>
    </cfRule>
  </conditionalFormatting>
  <conditionalFormatting sqref="H385:H404">
    <cfRule type="cellIs" dxfId="1618" priority="29" operator="equal">
      <formula>0</formula>
    </cfRule>
  </conditionalFormatting>
  <conditionalFormatting sqref="H419:H428">
    <cfRule type="cellIs" dxfId="1617" priority="5" operator="equal">
      <formula>0</formula>
    </cfRule>
  </conditionalFormatting>
  <conditionalFormatting sqref="F311:H318 C314">
    <cfRule type="cellIs" dxfId="1616" priority="46" operator="equal">
      <formula>0</formula>
    </cfRule>
  </conditionalFormatting>
  <conditionalFormatting sqref="G288:H297">
    <cfRule type="cellIs" dxfId="1615" priority="43" operator="equal">
      <formula>0</formula>
    </cfRule>
  </conditionalFormatting>
  <conditionalFormatting sqref="H277:H286">
    <cfRule type="cellIs" dxfId="1614" priority="44" operator="equal">
      <formula>0</formula>
    </cfRule>
  </conditionalFormatting>
  <conditionalFormatting sqref="H266:H275">
    <cfRule type="cellIs" dxfId="1613" priority="45" operator="equal">
      <formula>0</formula>
    </cfRule>
  </conditionalFormatting>
  <conditionalFormatting sqref="H364:H383">
    <cfRule type="cellIs" dxfId="1612" priority="32" operator="equal">
      <formula>0</formula>
    </cfRule>
  </conditionalFormatting>
  <conditionalFormatting sqref="H364:H383">
    <cfRule type="cellIs" dxfId="1611" priority="31" operator="equal">
      <formula>0</formula>
    </cfRule>
  </conditionalFormatting>
  <conditionalFormatting sqref="H364:H383">
    <cfRule type="cellIs" dxfId="1610" priority="30" operator="equal">
      <formula>0</formula>
    </cfRule>
  </conditionalFormatting>
  <conditionalFormatting sqref="C310:C313 C315:C318">
    <cfRule type="cellIs" dxfId="1609" priority="21" operator="equal">
      <formula>0</formula>
    </cfRule>
  </conditionalFormatting>
  <conditionalFormatting sqref="H453:H462">
    <cfRule type="cellIs" dxfId="1608" priority="23" operator="equal">
      <formula>0</formula>
    </cfRule>
  </conditionalFormatting>
  <conditionalFormatting sqref="C343:C350">
    <cfRule type="cellIs" dxfId="1607" priority="8" operator="equal">
      <formula>0</formula>
    </cfRule>
  </conditionalFormatting>
  <conditionalFormatting sqref="C330 C320:C321">
    <cfRule type="cellIs" dxfId="1606" priority="20" operator="equal">
      <formula>0</formula>
    </cfRule>
  </conditionalFormatting>
  <conditionalFormatting sqref="C331">
    <cfRule type="cellIs" dxfId="1605" priority="19" operator="equal">
      <formula>0</formula>
    </cfRule>
  </conditionalFormatting>
  <conditionalFormatting sqref="C374:D383">
    <cfRule type="cellIs" dxfId="1604" priority="18" operator="equal">
      <formula>0</formula>
    </cfRule>
  </conditionalFormatting>
  <conditionalFormatting sqref="F376:H383">
    <cfRule type="cellIs" dxfId="1603" priority="17" operator="equal">
      <formula>0</formula>
    </cfRule>
  </conditionalFormatting>
  <conditionalFormatting sqref="C385:D385">
    <cfRule type="cellIs" dxfId="1602" priority="16" operator="equal">
      <formula>0</formula>
    </cfRule>
  </conditionalFormatting>
  <conditionalFormatting sqref="C386:D404">
    <cfRule type="cellIs" dxfId="1601" priority="15" operator="equal">
      <formula>0</formula>
    </cfRule>
  </conditionalFormatting>
  <conditionalFormatting sqref="F385:H404">
    <cfRule type="cellIs" dxfId="1600" priority="14" operator="equal">
      <formula>0</formula>
    </cfRule>
  </conditionalFormatting>
  <conditionalFormatting sqref="C364:D373">
    <cfRule type="cellIs" dxfId="1599" priority="13" operator="equal">
      <formula>0</formula>
    </cfRule>
  </conditionalFormatting>
  <conditionalFormatting sqref="F364:H373">
    <cfRule type="cellIs" dxfId="1598" priority="12" operator="equal">
      <formula>0</formula>
    </cfRule>
  </conditionalFormatting>
  <conditionalFormatting sqref="C353:C360">
    <cfRule type="cellIs" dxfId="1597" priority="7" operator="equal">
      <formula>0</formula>
    </cfRule>
  </conditionalFormatting>
  <conditionalFormatting sqref="C301:C308">
    <cfRule type="cellIs" dxfId="1596" priority="11" operator="equal">
      <formula>0</formula>
    </cfRule>
  </conditionalFormatting>
  <conditionalFormatting sqref="C322:C329">
    <cfRule type="cellIs" dxfId="1595" priority="10" operator="equal">
      <formula>0</formula>
    </cfRule>
  </conditionalFormatting>
  <conditionalFormatting sqref="C332:C339">
    <cfRule type="cellIs" dxfId="1594" priority="9" operator="equal">
      <formula>0</formula>
    </cfRule>
  </conditionalFormatting>
  <conditionalFormatting sqref="H408:H417">
    <cfRule type="cellIs" dxfId="1593" priority="6" operator="equal">
      <formula>0</formula>
    </cfRule>
  </conditionalFormatting>
  <conditionalFormatting sqref="H442:H451">
    <cfRule type="cellIs" dxfId="1592" priority="4" operator="equal">
      <formula>0</formula>
    </cfRule>
  </conditionalFormatting>
  <conditionalFormatting sqref="H478:H487">
    <cfRule type="cellIs" dxfId="1591" priority="3" operator="equal">
      <formula>0</formula>
    </cfRule>
  </conditionalFormatting>
  <conditionalFormatting sqref="H466:H475">
    <cfRule type="cellIs" dxfId="1590" priority="2" operator="equal">
      <formula>0</formula>
    </cfRule>
  </conditionalFormatting>
  <conditionalFormatting sqref="H489:H498">
    <cfRule type="cellIs" dxfId="1589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9"/>
  <sheetViews>
    <sheetView zoomScaleNormal="100" workbookViewId="0">
      <pane ySplit="10" topLeftCell="A133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6.7109375" style="1" customWidth="1"/>
    <col min="5" max="5" width="8.710937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4" customHeight="1" x14ac:dyDescent="0.3">
      <c r="A1" s="337" t="s">
        <v>35</v>
      </c>
      <c r="B1" s="337"/>
      <c r="C1" s="337"/>
      <c r="D1" s="338" t="s">
        <v>453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195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/>
    </row>
    <row r="5" spans="1:9" x14ac:dyDescent="0.25">
      <c r="A5" s="238" t="s">
        <v>444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10.129999999999999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7.83</v>
      </c>
      <c r="I13" s="214"/>
    </row>
    <row r="14" spans="1:9" s="2" customFormat="1" ht="25.5" hidden="1" x14ac:dyDescent="0.2">
      <c r="A14" s="290" t="s">
        <v>43</v>
      </c>
      <c r="B14" s="340" t="s">
        <v>44</v>
      </c>
      <c r="C14" s="303" t="s">
        <v>157</v>
      </c>
      <c r="D14" s="304"/>
      <c r="E14" s="53" t="s">
        <v>164</v>
      </c>
      <c r="F14" s="49" t="s">
        <v>40</v>
      </c>
      <c r="G14" s="53" t="s">
        <v>158</v>
      </c>
      <c r="H14" s="59">
        <f>SUM(H15:H24)</f>
        <v>0</v>
      </c>
    </row>
    <row r="15" spans="1:9" s="2" customFormat="1" ht="12.75" hidden="1" x14ac:dyDescent="0.2">
      <c r="A15" s="290"/>
      <c r="B15" s="340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90"/>
      <c r="B16" s="34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90"/>
      <c r="B17" s="34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90"/>
      <c r="B18" s="34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90"/>
      <c r="B19" s="34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90"/>
      <c r="B20" s="340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90"/>
      <c r="B21" s="34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90"/>
      <c r="B22" s="34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90"/>
      <c r="B23" s="34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90"/>
      <c r="B24" s="340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90" t="s">
        <v>45</v>
      </c>
      <c r="B25" s="285" t="s">
        <v>46</v>
      </c>
      <c r="C25" s="303" t="s">
        <v>438</v>
      </c>
      <c r="D25" s="304"/>
      <c r="E25" s="53" t="s">
        <v>164</v>
      </c>
      <c r="F25" s="49" t="s">
        <v>40</v>
      </c>
      <c r="G25" s="53" t="s">
        <v>158</v>
      </c>
      <c r="H25" s="135">
        <f>SUM(H26:H35)</f>
        <v>6.51</v>
      </c>
    </row>
    <row r="26" spans="1:8" s="2" customFormat="1" ht="12.75" x14ac:dyDescent="0.2">
      <c r="A26" s="290"/>
      <c r="B26" s="285"/>
      <c r="C26" s="305" t="s">
        <v>341</v>
      </c>
      <c r="D26" s="306"/>
      <c r="E26" s="78">
        <v>8</v>
      </c>
      <c r="F26" s="73">
        <v>1093</v>
      </c>
      <c r="G26" s="72">
        <v>1</v>
      </c>
      <c r="H26" s="63">
        <f>ROUNDUP((F26/168*G26),2)</f>
        <v>6.51</v>
      </c>
    </row>
    <row r="27" spans="1:8" s="2" customFormat="1" ht="12.75" hidden="1" x14ac:dyDescent="0.2">
      <c r="A27" s="290"/>
      <c r="B27" s="285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90"/>
      <c r="B28" s="285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90"/>
      <c r="B29" s="285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90"/>
      <c r="B30" s="285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90"/>
      <c r="B31" s="285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90"/>
      <c r="B32" s="285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90"/>
      <c r="B33" s="285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90"/>
      <c r="B34" s="285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90"/>
      <c r="B35" s="285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90" t="s">
        <v>52</v>
      </c>
      <c r="B36" s="285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0</v>
      </c>
    </row>
    <row r="37" spans="1:8" s="2" customFormat="1" ht="12.75" hidden="1" x14ac:dyDescent="0.2">
      <c r="A37" s="290"/>
      <c r="B37" s="285"/>
      <c r="C37" s="283"/>
      <c r="D37" s="311"/>
      <c r="E37" s="284"/>
      <c r="F37" s="64"/>
      <c r="G37" s="86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90"/>
      <c r="B38" s="285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90"/>
      <c r="B39" s="285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90"/>
      <c r="B40" s="285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90"/>
      <c r="B41" s="285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90"/>
      <c r="B42" s="285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90"/>
      <c r="B43" s="285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90"/>
      <c r="B44" s="285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90"/>
      <c r="B45" s="285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90"/>
      <c r="B46" s="285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259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0.33</v>
      </c>
    </row>
    <row r="48" spans="1:8" s="2" customFormat="1" ht="12.75" hidden="1" customHeight="1" x14ac:dyDescent="0.2">
      <c r="A48" s="290"/>
      <c r="B48" s="260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86">
        <f>G15</f>
        <v>0</v>
      </c>
      <c r="H48" s="63">
        <f>ROUNDUP((F48*$E$48%)/168*G48,2)</f>
        <v>0</v>
      </c>
    </row>
    <row r="49" spans="1:8" s="2" customFormat="1" ht="12.75" hidden="1" customHeight="1" x14ac:dyDescent="0.2">
      <c r="A49" s="290"/>
      <c r="B49" s="26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customHeight="1" x14ac:dyDescent="0.2">
      <c r="A50" s="290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90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90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90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90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90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90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90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90"/>
      <c r="B58" s="260"/>
      <c r="C58" s="291" t="str">
        <f>C26</f>
        <v>Bibliotekārs</v>
      </c>
      <c r="D58" s="292"/>
      <c r="E58" s="299"/>
      <c r="F58" s="70">
        <f>F26</f>
        <v>1093</v>
      </c>
      <c r="G58" s="70">
        <f>G26</f>
        <v>1</v>
      </c>
      <c r="H58" s="65">
        <f t="shared" si="6"/>
        <v>0.33</v>
      </c>
    </row>
    <row r="59" spans="1:8" s="2" customFormat="1" ht="12.75" hidden="1" customHeight="1" x14ac:dyDescent="0.2">
      <c r="A59" s="290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90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90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90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90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90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90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90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90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90" t="s">
        <v>56</v>
      </c>
      <c r="B68" s="285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0.33</v>
      </c>
    </row>
    <row r="69" spans="1:8" s="2" customFormat="1" ht="12.75" hidden="1" x14ac:dyDescent="0.2">
      <c r="A69" s="290"/>
      <c r="B69" s="285"/>
      <c r="C69" s="291">
        <f>C15</f>
        <v>0</v>
      </c>
      <c r="D69" s="292"/>
      <c r="E69" s="298">
        <v>5</v>
      </c>
      <c r="F69" s="70">
        <f>F15</f>
        <v>0</v>
      </c>
      <c r="G69" s="87">
        <f>G15</f>
        <v>0</v>
      </c>
      <c r="H69" s="65">
        <f>ROUNDUP((F69*$E$69%)/168*G69,2)</f>
        <v>0</v>
      </c>
    </row>
    <row r="70" spans="1:8" s="2" customFormat="1" ht="12.75" hidden="1" x14ac:dyDescent="0.2">
      <c r="A70" s="290"/>
      <c r="B70" s="285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90"/>
      <c r="B71" s="285"/>
      <c r="C71" s="291">
        <f t="shared" ref="C71:C78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90"/>
      <c r="B72" s="285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90"/>
      <c r="B73" s="285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90"/>
      <c r="B74" s="285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90"/>
      <c r="B75" s="285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90"/>
      <c r="B76" s="285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90"/>
      <c r="B77" s="285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90"/>
      <c r="B78" s="285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90"/>
      <c r="B79" s="285"/>
      <c r="C79" s="291" t="str">
        <f>C26</f>
        <v>Bibliotekārs</v>
      </c>
      <c r="D79" s="292"/>
      <c r="E79" s="299"/>
      <c r="F79" s="70">
        <f>F26</f>
        <v>1093</v>
      </c>
      <c r="G79" s="70">
        <f>G26</f>
        <v>1</v>
      </c>
      <c r="H79" s="65">
        <f t="shared" si="9"/>
        <v>0.33</v>
      </c>
    </row>
    <row r="80" spans="1:8" s="2" customFormat="1" ht="12.75" hidden="1" x14ac:dyDescent="0.2">
      <c r="A80" s="290"/>
      <c r="B80" s="285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90"/>
      <c r="B81" s="285"/>
      <c r="C81" s="291">
        <f>C28</f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90"/>
      <c r="B82" s="285"/>
      <c r="C82" s="291">
        <f>C29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90"/>
      <c r="B83" s="285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90"/>
      <c r="B84" s="285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90"/>
      <c r="B85" s="285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90"/>
      <c r="B86" s="285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90"/>
      <c r="B87" s="285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90"/>
      <c r="B88" s="285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90" t="s">
        <v>58</v>
      </c>
      <c r="B89" s="285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0.66</v>
      </c>
    </row>
    <row r="90" spans="1:8" s="2" customFormat="1" ht="12.75" hidden="1" x14ac:dyDescent="0.2">
      <c r="A90" s="290"/>
      <c r="B90" s="285"/>
      <c r="C90" s="291">
        <f t="shared" ref="C90:C99" si="13">C15</f>
        <v>0</v>
      </c>
      <c r="D90" s="292"/>
      <c r="E90" s="211"/>
      <c r="F90" s="70">
        <f t="shared" ref="F90:G99" si="14">F15</f>
        <v>0</v>
      </c>
      <c r="G90" s="87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90"/>
      <c r="B91" s="285"/>
      <c r="C91" s="291">
        <f t="shared" si="13"/>
        <v>0</v>
      </c>
      <c r="D91" s="292"/>
      <c r="E91" s="212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90"/>
      <c r="B92" s="285"/>
      <c r="C92" s="291">
        <f t="shared" si="13"/>
        <v>0</v>
      </c>
      <c r="D92" s="292"/>
      <c r="E92" s="212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x14ac:dyDescent="0.2">
      <c r="A93" s="290"/>
      <c r="B93" s="285"/>
      <c r="C93" s="291">
        <f t="shared" si="13"/>
        <v>0</v>
      </c>
      <c r="D93" s="292"/>
      <c r="E93" s="212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90"/>
      <c r="B94" s="285"/>
      <c r="C94" s="291">
        <f t="shared" si="13"/>
        <v>0</v>
      </c>
      <c r="D94" s="292"/>
      <c r="E94" s="212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90"/>
      <c r="B95" s="285"/>
      <c r="C95" s="291">
        <f t="shared" si="13"/>
        <v>0</v>
      </c>
      <c r="D95" s="292"/>
      <c r="E95" s="212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90"/>
      <c r="B96" s="285"/>
      <c r="C96" s="291">
        <f t="shared" si="13"/>
        <v>0</v>
      </c>
      <c r="D96" s="292"/>
      <c r="E96" s="212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90"/>
      <c r="B97" s="285"/>
      <c r="C97" s="291">
        <f t="shared" si="13"/>
        <v>0</v>
      </c>
      <c r="D97" s="292"/>
      <c r="E97" s="212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90"/>
      <c r="B98" s="285"/>
      <c r="C98" s="291">
        <f t="shared" si="13"/>
        <v>0</v>
      </c>
      <c r="D98" s="292"/>
      <c r="E98" s="212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90"/>
      <c r="B99" s="285"/>
      <c r="C99" s="291">
        <f t="shared" si="13"/>
        <v>0</v>
      </c>
      <c r="D99" s="292"/>
      <c r="E99" s="212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90"/>
      <c r="B100" s="285"/>
      <c r="C100" s="291" t="str">
        <f t="shared" ref="C100:C109" si="16">C26</f>
        <v>Bibliotekārs</v>
      </c>
      <c r="D100" s="292"/>
      <c r="E100" s="212">
        <v>10</v>
      </c>
      <c r="F100" s="70">
        <f t="shared" ref="F100:G109" si="17">F26</f>
        <v>1093</v>
      </c>
      <c r="G100" s="70">
        <f t="shared" si="17"/>
        <v>1</v>
      </c>
      <c r="H100" s="65">
        <f>ROUNDUP((F100*$E$100%)/168*G100,2)</f>
        <v>0.66</v>
      </c>
    </row>
    <row r="101" spans="1:8" s="2" customFormat="1" ht="12.75" hidden="1" customHeight="1" x14ac:dyDescent="0.2">
      <c r="A101" s="290"/>
      <c r="B101" s="285"/>
      <c r="C101" s="291">
        <f t="shared" si="16"/>
        <v>0</v>
      </c>
      <c r="D101" s="292"/>
      <c r="E101" s="212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customHeight="1" x14ac:dyDescent="0.2">
      <c r="A102" s="290"/>
      <c r="B102" s="285"/>
      <c r="C102" s="291">
        <f t="shared" si="16"/>
        <v>0</v>
      </c>
      <c r="D102" s="292"/>
      <c r="E102" s="212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customHeight="1" x14ac:dyDescent="0.2">
      <c r="A103" s="290"/>
      <c r="B103" s="285"/>
      <c r="C103" s="291">
        <f t="shared" si="16"/>
        <v>0</v>
      </c>
      <c r="D103" s="292"/>
      <c r="E103" s="212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customHeight="1" x14ac:dyDescent="0.2">
      <c r="A104" s="290"/>
      <c r="B104" s="285"/>
      <c r="C104" s="291">
        <f t="shared" si="16"/>
        <v>0</v>
      </c>
      <c r="D104" s="292"/>
      <c r="E104" s="212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customHeight="1" x14ac:dyDescent="0.2">
      <c r="A105" s="290"/>
      <c r="B105" s="285"/>
      <c r="C105" s="291">
        <f t="shared" si="16"/>
        <v>0</v>
      </c>
      <c r="D105" s="292"/>
      <c r="E105" s="212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customHeight="1" x14ac:dyDescent="0.2">
      <c r="A106" s="290"/>
      <c r="B106" s="285"/>
      <c r="C106" s="291">
        <f t="shared" si="16"/>
        <v>0</v>
      </c>
      <c r="D106" s="292"/>
      <c r="E106" s="212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customHeight="1" x14ac:dyDescent="0.2">
      <c r="A107" s="290"/>
      <c r="B107" s="285"/>
      <c r="C107" s="291">
        <f t="shared" si="16"/>
        <v>0</v>
      </c>
      <c r="D107" s="292"/>
      <c r="E107" s="212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customHeight="1" x14ac:dyDescent="0.2">
      <c r="A108" s="290"/>
      <c r="B108" s="285"/>
      <c r="C108" s="291">
        <f t="shared" si="16"/>
        <v>0</v>
      </c>
      <c r="D108" s="292"/>
      <c r="E108" s="212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customHeight="1" x14ac:dyDescent="0.2">
      <c r="A109" s="290"/>
      <c r="B109" s="285"/>
      <c r="C109" s="291">
        <f t="shared" si="16"/>
        <v>0</v>
      </c>
      <c r="D109" s="292"/>
      <c r="E109" s="213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2.2999999999999998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1.96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0.27</v>
      </c>
    </row>
    <row r="113" spans="1:8" s="2" customFormat="1" ht="12.75" hidden="1" x14ac:dyDescent="0.2">
      <c r="A113" s="290"/>
      <c r="B113" s="285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87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90"/>
      <c r="B114" s="285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90"/>
      <c r="B116" s="285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90"/>
      <c r="B117" s="285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90"/>
      <c r="B118" s="285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90"/>
      <c r="B119" s="285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90"/>
      <c r="B120" s="285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90"/>
      <c r="B121" s="285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90"/>
      <c r="B122" s="285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90"/>
      <c r="B123" s="285"/>
      <c r="C123" s="291" t="str">
        <f t="shared" ref="C123:C132" si="21">C26</f>
        <v>Bibliotekārs</v>
      </c>
      <c r="D123" s="292"/>
      <c r="E123" s="299"/>
      <c r="F123" s="70">
        <f t="shared" ref="F123:G132" si="22">F26</f>
        <v>1093</v>
      </c>
      <c r="G123" s="70">
        <f t="shared" si="22"/>
        <v>1</v>
      </c>
      <c r="H123" s="65">
        <f t="shared" si="20"/>
        <v>0.27</v>
      </c>
    </row>
    <row r="124" spans="1:8" s="2" customFormat="1" ht="12.75" hidden="1" x14ac:dyDescent="0.2">
      <c r="A124" s="290"/>
      <c r="B124" s="285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90"/>
      <c r="B125" s="285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90"/>
      <c r="B126" s="285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90"/>
      <c r="B127" s="285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90"/>
      <c r="B128" s="285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90"/>
      <c r="B129" s="285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90"/>
      <c r="B130" s="285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90"/>
      <c r="B131" s="285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90"/>
      <c r="B132" s="285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6.9999999999999993E-2</v>
      </c>
    </row>
    <row r="134" spans="1:8" s="2" customFormat="1" ht="12.75" hidden="1" x14ac:dyDescent="0.2">
      <c r="A134" s="290"/>
      <c r="B134" s="285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87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90"/>
      <c r="B135" s="285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90"/>
      <c r="B137" s="285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90"/>
      <c r="B138" s="285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90"/>
      <c r="B139" s="285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90"/>
      <c r="B140" s="285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90"/>
      <c r="B141" s="285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90"/>
      <c r="B142" s="285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90"/>
      <c r="B143" s="285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90"/>
      <c r="B144" s="285"/>
      <c r="C144" s="291" t="str">
        <f t="shared" ref="C144:C153" si="26">C26</f>
        <v>Bibliotekārs</v>
      </c>
      <c r="D144" s="292"/>
      <c r="E144" s="299"/>
      <c r="F144" s="70">
        <f t="shared" ref="F144:G153" si="27">F26</f>
        <v>1093</v>
      </c>
      <c r="G144" s="70">
        <f t="shared" si="27"/>
        <v>1</v>
      </c>
      <c r="H144" s="65">
        <f t="shared" si="25"/>
        <v>6.9999999999999993E-2</v>
      </c>
    </row>
    <row r="145" spans="1:8" s="2" customFormat="1" ht="12.75" hidden="1" x14ac:dyDescent="0.2">
      <c r="A145" s="290"/>
      <c r="B145" s="285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90"/>
      <c r="B146" s="285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90"/>
      <c r="B147" s="285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90"/>
      <c r="B148" s="285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90"/>
      <c r="B149" s="285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90"/>
      <c r="B150" s="285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90"/>
      <c r="B151" s="285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90"/>
      <c r="B152" s="285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90"/>
      <c r="B153" s="285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75.599999999999994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75.599999999999994</v>
      </c>
    </row>
    <row r="202" spans="1:8" s="2" customFormat="1" x14ac:dyDescent="0.2">
      <c r="A202" s="256">
        <v>2311</v>
      </c>
      <c r="B202" s="259" t="s">
        <v>20</v>
      </c>
      <c r="C202" s="266"/>
      <c r="D202" s="267"/>
      <c r="E202" s="307"/>
      <c r="F202" s="53" t="s">
        <v>401</v>
      </c>
      <c r="G202" s="53" t="s">
        <v>166</v>
      </c>
      <c r="H202" s="135">
        <f>SUM(H203:H212)</f>
        <v>75.599999999999994</v>
      </c>
    </row>
    <row r="203" spans="1:8" s="2" customFormat="1" ht="12.75" x14ac:dyDescent="0.2">
      <c r="A203" s="257"/>
      <c r="B203" s="260"/>
      <c r="C203" s="262" t="s">
        <v>194</v>
      </c>
      <c r="D203" s="263"/>
      <c r="E203" s="297"/>
      <c r="F203" s="88">
        <v>0.01</v>
      </c>
      <c r="G203" s="88">
        <v>1260</v>
      </c>
      <c r="H203" s="89">
        <f>ROUND(F203*G203,2)</f>
        <v>12.6</v>
      </c>
    </row>
    <row r="204" spans="1:8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1260</v>
      </c>
      <c r="H204" s="91">
        <f>ROUND(F204*G204,2)</f>
        <v>63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38.2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38.2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38.2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85.72999999999999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11.02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8.52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142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139"/>
      <c r="F267" s="75"/>
      <c r="G267" s="74"/>
      <c r="H267" s="65">
        <f t="shared" ref="H267:H286" si="35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5"/>
        <v>0</v>
      </c>
    </row>
    <row r="269" spans="1:8" s="2" customFormat="1" ht="12.75" hidden="1" x14ac:dyDescent="0.2">
      <c r="A269" s="257"/>
      <c r="B269" s="260"/>
      <c r="C269" s="291"/>
      <c r="D269" s="292"/>
      <c r="E269" s="139"/>
      <c r="F269" s="75"/>
      <c r="G269" s="74"/>
      <c r="H269" s="65">
        <f t="shared" si="35"/>
        <v>0</v>
      </c>
    </row>
    <row r="270" spans="1:8" s="2" customFormat="1" ht="12.75" hidden="1" x14ac:dyDescent="0.2">
      <c r="A270" s="257"/>
      <c r="B270" s="260"/>
      <c r="C270" s="291"/>
      <c r="D270" s="292"/>
      <c r="E270" s="139"/>
      <c r="F270" s="75"/>
      <c r="G270" s="74"/>
      <c r="H270" s="65">
        <f t="shared" si="35"/>
        <v>0</v>
      </c>
    </row>
    <row r="271" spans="1:8" s="2" customFormat="1" ht="12.75" hidden="1" x14ac:dyDescent="0.2">
      <c r="A271" s="257"/>
      <c r="B271" s="260"/>
      <c r="C271" s="291"/>
      <c r="D271" s="292"/>
      <c r="E271" s="139"/>
      <c r="F271" s="75"/>
      <c r="G271" s="74"/>
      <c r="H271" s="65">
        <f t="shared" si="35"/>
        <v>0</v>
      </c>
    </row>
    <row r="272" spans="1:8" s="2" customFormat="1" ht="12.75" hidden="1" x14ac:dyDescent="0.2">
      <c r="A272" s="257"/>
      <c r="B272" s="260"/>
      <c r="C272" s="291"/>
      <c r="D272" s="292"/>
      <c r="E272" s="13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14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142" t="s">
        <v>40</v>
      </c>
      <c r="G276" s="53" t="s">
        <v>158</v>
      </c>
      <c r="H276" s="135">
        <f>SUM(H277:H286)</f>
        <v>7.09</v>
      </c>
    </row>
    <row r="277" spans="1:9" s="2" customFormat="1" ht="12.75" x14ac:dyDescent="0.2">
      <c r="A277" s="257"/>
      <c r="B277" s="260"/>
      <c r="C277" s="291" t="s">
        <v>222</v>
      </c>
      <c r="D277" s="292"/>
      <c r="E277" s="139">
        <v>9</v>
      </c>
      <c r="F277" s="75">
        <v>1190</v>
      </c>
      <c r="G277" s="74">
        <v>1</v>
      </c>
      <c r="H277" s="63">
        <f t="shared" si="35"/>
        <v>7.09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13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13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13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13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13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13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13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14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142" t="s">
        <v>40</v>
      </c>
      <c r="G298" s="53" t="s">
        <v>158</v>
      </c>
      <c r="H298" s="135">
        <f>SUM(H299:H318)</f>
        <v>0.36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>Grāmatvedis</v>
      </c>
      <c r="D309" s="284"/>
      <c r="E309" s="299"/>
      <c r="F309" s="70">
        <f>F277</f>
        <v>1190</v>
      </c>
      <c r="G309" s="64">
        <f>G277</f>
        <v>1</v>
      </c>
      <c r="H309" s="65">
        <f t="shared" si="39"/>
        <v>0.36</v>
      </c>
    </row>
    <row r="310" spans="1:8" s="2" customFormat="1" ht="27" hidden="1" customHeight="1" x14ac:dyDescent="0.2">
      <c r="A310" s="290"/>
      <c r="B310" s="285"/>
      <c r="C310" s="283">
        <f t="shared" ref="C310:G317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136">
        <f t="shared" si="40"/>
        <v>0</v>
      </c>
      <c r="D317" s="137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>C297</f>
        <v>0</v>
      </c>
      <c r="D318" s="284"/>
      <c r="E318" s="299"/>
      <c r="F318" s="70">
        <f>F297</f>
        <v>0</v>
      </c>
      <c r="G318" s="64">
        <f>G297</f>
        <v>0</v>
      </c>
      <c r="H318" s="65">
        <f t="shared" si="39"/>
        <v>0</v>
      </c>
    </row>
    <row r="319" spans="1:8" s="2" customFormat="1" ht="25.5" x14ac:dyDescent="0.2">
      <c r="A319" s="256" t="s">
        <v>56</v>
      </c>
      <c r="B319" s="259" t="s">
        <v>57</v>
      </c>
      <c r="C319" s="303" t="s">
        <v>438</v>
      </c>
      <c r="D319" s="304"/>
      <c r="E319" s="99" t="s">
        <v>162</v>
      </c>
      <c r="F319" s="98" t="s">
        <v>40</v>
      </c>
      <c r="G319" s="99" t="s">
        <v>158</v>
      </c>
      <c r="H319" s="159">
        <f>SUM(H320:H339)</f>
        <v>0.36</v>
      </c>
    </row>
    <row r="320" spans="1:8" s="2" customFormat="1" ht="12.75" hidden="1" x14ac:dyDescent="0.2">
      <c r="A320" s="257"/>
      <c r="B320" s="260"/>
      <c r="C320" s="308">
        <f t="shared" ref="C320:C329" si="41">C266</f>
        <v>0</v>
      </c>
      <c r="D320" s="310"/>
      <c r="E320" s="315">
        <v>5</v>
      </c>
      <c r="F320" s="61">
        <f t="shared" ref="F320:G329" si="42">F266</f>
        <v>0</v>
      </c>
      <c r="G320" s="61">
        <f t="shared" si="42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57"/>
      <c r="B323" s="260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57"/>
      <c r="B324" s="260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57"/>
      <c r="B325" s="260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57"/>
      <c r="B326" s="260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57"/>
      <c r="B327" s="260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57"/>
      <c r="B328" s="260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57"/>
      <c r="B329" s="260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57"/>
      <c r="B330" s="260"/>
      <c r="C330" s="283" t="str">
        <f t="shared" ref="C330:C339" si="44">C277</f>
        <v>Grāmatvedis</v>
      </c>
      <c r="D330" s="284"/>
      <c r="E330" s="316"/>
      <c r="F330" s="70">
        <f t="shared" ref="F330:G339" si="45">F277</f>
        <v>1190</v>
      </c>
      <c r="G330" s="64">
        <f t="shared" si="45"/>
        <v>1</v>
      </c>
      <c r="H330" s="65">
        <f t="shared" si="43"/>
        <v>0.36</v>
      </c>
    </row>
    <row r="331" spans="1:8" s="2" customFormat="1" ht="31.5" hidden="1" customHeight="1" x14ac:dyDescent="0.2">
      <c r="A331" s="257"/>
      <c r="B331" s="260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57"/>
      <c r="B332" s="260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57"/>
      <c r="B333" s="260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57"/>
      <c r="B334" s="260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57"/>
      <c r="B335" s="260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57"/>
      <c r="B336" s="260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57"/>
      <c r="B337" s="260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57"/>
      <c r="B338" s="260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58"/>
      <c r="B339" s="261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142" t="s">
        <v>40</v>
      </c>
      <c r="G340" s="53" t="s">
        <v>158</v>
      </c>
      <c r="H340" s="135">
        <f>SUM(H341:H360)</f>
        <v>0.71</v>
      </c>
    </row>
    <row r="341" spans="1:8" s="2" customFormat="1" ht="12.75" hidden="1" x14ac:dyDescent="0.2">
      <c r="A341" s="257"/>
      <c r="B341" s="260"/>
      <c r="C341" s="318">
        <f t="shared" ref="C341:C350" si="46">C266</f>
        <v>0</v>
      </c>
      <c r="D341" s="319"/>
      <c r="E341" s="278">
        <v>10</v>
      </c>
      <c r="F341" s="81">
        <f t="shared" ref="F341:G350" si="47">F266</f>
        <v>0</v>
      </c>
      <c r="G341" s="62">
        <f t="shared" si="47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>Grāmatvedis</v>
      </c>
      <c r="D351" s="292"/>
      <c r="E351" s="279"/>
      <c r="F351" s="83">
        <f t="shared" ref="F351:G360" si="50">F277</f>
        <v>1190</v>
      </c>
      <c r="G351" s="64">
        <f t="shared" si="50"/>
        <v>1</v>
      </c>
      <c r="H351" s="65">
        <f t="shared" si="48"/>
        <v>0.71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customHeight="1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2.5</v>
      </c>
    </row>
    <row r="362" spans="1:8" s="2" customFormat="1" ht="12.75" customHeight="1" x14ac:dyDescent="0.2">
      <c r="A362" s="14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2.13</v>
      </c>
    </row>
    <row r="363" spans="1:8" s="2" customFormat="1" ht="25.5" customHeight="1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142" t="s">
        <v>40</v>
      </c>
      <c r="G363" s="53" t="s">
        <v>158</v>
      </c>
      <c r="H363" s="135">
        <f>SUM(H364:H383)</f>
        <v>0.29000000000000004</v>
      </c>
    </row>
    <row r="364" spans="1:8" s="2" customFormat="1" ht="12.75" hidden="1" customHeight="1" x14ac:dyDescent="0.2">
      <c r="A364" s="257"/>
      <c r="B364" s="260"/>
      <c r="C364" s="305">
        <f t="shared" ref="C364:C373" si="51">C266</f>
        <v>0</v>
      </c>
      <c r="D364" s="306"/>
      <c r="E364" s="312">
        <v>4</v>
      </c>
      <c r="F364" s="73">
        <f t="shared" ref="F364:G373" si="52">F266</f>
        <v>0</v>
      </c>
      <c r="G364" s="73">
        <f t="shared" si="52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72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>Grāmatvedis</v>
      </c>
      <c r="D374" s="292"/>
      <c r="E374" s="313"/>
      <c r="F374" s="75">
        <f t="shared" ref="F374:G383" si="55">F277</f>
        <v>1190</v>
      </c>
      <c r="G374" s="64">
        <f t="shared" si="55"/>
        <v>1</v>
      </c>
      <c r="H374" s="65">
        <f>ROUNDUP((F374*$E$364%)/168*G374,2)</f>
        <v>0.29000000000000004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ref="H375:H383" si="56">ROUNDUP((F375*$E$364%)/168*G375,2)</f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6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6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6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6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6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6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6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6"/>
        <v>0</v>
      </c>
    </row>
    <row r="384" spans="1:8" s="2" customFormat="1" ht="25.5" customHeight="1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142" t="s">
        <v>40</v>
      </c>
      <c r="G384" s="53" t="s">
        <v>158</v>
      </c>
      <c r="H384" s="135">
        <f>SUM(H385:H404)</f>
        <v>0.08</v>
      </c>
    </row>
    <row r="385" spans="1:8" s="2" customFormat="1" ht="12.75" hidden="1" customHeight="1" x14ac:dyDescent="0.2">
      <c r="A385" s="257"/>
      <c r="B385" s="260"/>
      <c r="C385" s="305">
        <f t="shared" ref="C385:C394" si="57">C266</f>
        <v>0</v>
      </c>
      <c r="D385" s="306"/>
      <c r="E385" s="312">
        <v>1</v>
      </c>
      <c r="F385" s="73">
        <f t="shared" ref="F385:G394" si="58">F266</f>
        <v>0</v>
      </c>
      <c r="G385" s="64">
        <f t="shared" si="58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7"/>
        <v>0</v>
      </c>
      <c r="D386" s="292"/>
      <c r="E386" s="313"/>
      <c r="F386" s="75">
        <f t="shared" si="58"/>
        <v>0</v>
      </c>
      <c r="G386" s="64">
        <f t="shared" si="58"/>
        <v>0</v>
      </c>
      <c r="H386" s="65">
        <f t="shared" ref="H386:H391" si="59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7"/>
        <v>0</v>
      </c>
      <c r="D387" s="292"/>
      <c r="E387" s="313"/>
      <c r="F387" s="75">
        <f t="shared" si="58"/>
        <v>0</v>
      </c>
      <c r="G387" s="64">
        <f t="shared" si="58"/>
        <v>0</v>
      </c>
      <c r="H387" s="65">
        <f t="shared" si="59"/>
        <v>0</v>
      </c>
    </row>
    <row r="388" spans="1:8" s="2" customFormat="1" ht="12.75" hidden="1" x14ac:dyDescent="0.2">
      <c r="A388" s="257"/>
      <c r="B388" s="260"/>
      <c r="C388" s="291">
        <f t="shared" si="57"/>
        <v>0</v>
      </c>
      <c r="D388" s="292"/>
      <c r="E388" s="313"/>
      <c r="F388" s="75">
        <f t="shared" si="58"/>
        <v>0</v>
      </c>
      <c r="G388" s="64">
        <f t="shared" si="58"/>
        <v>0</v>
      </c>
      <c r="H388" s="65">
        <f t="shared" si="59"/>
        <v>0</v>
      </c>
    </row>
    <row r="389" spans="1:8" s="2" customFormat="1" ht="12.75" hidden="1" x14ac:dyDescent="0.2">
      <c r="A389" s="257"/>
      <c r="B389" s="260"/>
      <c r="C389" s="291">
        <f t="shared" si="57"/>
        <v>0</v>
      </c>
      <c r="D389" s="292"/>
      <c r="E389" s="313"/>
      <c r="F389" s="75">
        <f t="shared" si="58"/>
        <v>0</v>
      </c>
      <c r="G389" s="64">
        <f t="shared" si="58"/>
        <v>0</v>
      </c>
      <c r="H389" s="65">
        <f t="shared" si="59"/>
        <v>0</v>
      </c>
    </row>
    <row r="390" spans="1:8" s="2" customFormat="1" ht="12.75" hidden="1" x14ac:dyDescent="0.2">
      <c r="A390" s="257"/>
      <c r="B390" s="260"/>
      <c r="C390" s="291">
        <f t="shared" si="57"/>
        <v>0</v>
      </c>
      <c r="D390" s="292"/>
      <c r="E390" s="313"/>
      <c r="F390" s="75">
        <f t="shared" si="58"/>
        <v>0</v>
      </c>
      <c r="G390" s="64">
        <f t="shared" si="58"/>
        <v>0</v>
      </c>
      <c r="H390" s="65">
        <f t="shared" si="59"/>
        <v>0</v>
      </c>
    </row>
    <row r="391" spans="1:8" s="2" customFormat="1" ht="12.75" hidden="1" x14ac:dyDescent="0.2">
      <c r="A391" s="257"/>
      <c r="B391" s="260"/>
      <c r="C391" s="291">
        <f t="shared" si="57"/>
        <v>0</v>
      </c>
      <c r="D391" s="292"/>
      <c r="E391" s="313"/>
      <c r="F391" s="75">
        <f t="shared" si="58"/>
        <v>0</v>
      </c>
      <c r="G391" s="64">
        <f t="shared" si="58"/>
        <v>0</v>
      </c>
      <c r="H391" s="65">
        <f t="shared" si="59"/>
        <v>0</v>
      </c>
    </row>
    <row r="392" spans="1:8" s="2" customFormat="1" ht="12.75" hidden="1" x14ac:dyDescent="0.2">
      <c r="A392" s="257"/>
      <c r="B392" s="260"/>
      <c r="C392" s="291">
        <f t="shared" si="57"/>
        <v>0</v>
      </c>
      <c r="D392" s="292"/>
      <c r="E392" s="313"/>
      <c r="F392" s="75">
        <f t="shared" si="58"/>
        <v>0</v>
      </c>
      <c r="G392" s="64">
        <f t="shared" si="58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57"/>
        <v>0</v>
      </c>
      <c r="D393" s="292"/>
      <c r="E393" s="313"/>
      <c r="F393" s="75">
        <f t="shared" si="58"/>
        <v>0</v>
      </c>
      <c r="G393" s="64">
        <f t="shared" si="58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57"/>
        <v>0</v>
      </c>
      <c r="D394" s="292"/>
      <c r="E394" s="313"/>
      <c r="F394" s="75">
        <f t="shared" si="58"/>
        <v>0</v>
      </c>
      <c r="G394" s="64">
        <f t="shared" si="58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60">C277</f>
        <v>Grāmatvedis</v>
      </c>
      <c r="D395" s="292"/>
      <c r="E395" s="313"/>
      <c r="F395" s="75">
        <f t="shared" ref="F395:G404" si="61">F277</f>
        <v>1190</v>
      </c>
      <c r="G395" s="64">
        <f t="shared" si="61"/>
        <v>1</v>
      </c>
      <c r="H395" s="65">
        <f>ROUNDUP((F395*$E$385%)/168*G395,2)</f>
        <v>0.08</v>
      </c>
    </row>
    <row r="396" spans="1:8" s="2" customFormat="1" ht="27" hidden="1" customHeight="1" x14ac:dyDescent="0.2">
      <c r="A396" s="257"/>
      <c r="B396" s="260"/>
      <c r="C396" s="291">
        <f t="shared" si="60"/>
        <v>0</v>
      </c>
      <c r="D396" s="292"/>
      <c r="E396" s="313"/>
      <c r="F396" s="75">
        <f t="shared" si="61"/>
        <v>0</v>
      </c>
      <c r="G396" s="64">
        <f t="shared" si="61"/>
        <v>0</v>
      </c>
      <c r="H396" s="65">
        <f t="shared" ref="H396:H404" si="62">ROUNDUP((F396*$E$385%)/168*G396,2)</f>
        <v>0</v>
      </c>
    </row>
    <row r="397" spans="1:8" s="2" customFormat="1" ht="12.75" hidden="1" x14ac:dyDescent="0.2">
      <c r="A397" s="257"/>
      <c r="B397" s="260"/>
      <c r="C397" s="291">
        <f t="shared" si="60"/>
        <v>0</v>
      </c>
      <c r="D397" s="292"/>
      <c r="E397" s="313"/>
      <c r="F397" s="75">
        <f t="shared" si="61"/>
        <v>0</v>
      </c>
      <c r="G397" s="75">
        <f t="shared" si="61"/>
        <v>0</v>
      </c>
      <c r="H397" s="65">
        <f t="shared" si="62"/>
        <v>0</v>
      </c>
    </row>
    <row r="398" spans="1:8" s="2" customFormat="1" ht="12.75" hidden="1" x14ac:dyDescent="0.2">
      <c r="A398" s="257"/>
      <c r="B398" s="260"/>
      <c r="C398" s="291">
        <f t="shared" si="60"/>
        <v>0</v>
      </c>
      <c r="D398" s="292"/>
      <c r="E398" s="313"/>
      <c r="F398" s="75">
        <f t="shared" si="61"/>
        <v>0</v>
      </c>
      <c r="G398" s="75">
        <f t="shared" si="61"/>
        <v>0</v>
      </c>
      <c r="H398" s="65">
        <f t="shared" si="62"/>
        <v>0</v>
      </c>
    </row>
    <row r="399" spans="1:8" s="2" customFormat="1" ht="12.75" hidden="1" x14ac:dyDescent="0.2">
      <c r="A399" s="257"/>
      <c r="B399" s="260"/>
      <c r="C399" s="291">
        <f t="shared" si="60"/>
        <v>0</v>
      </c>
      <c r="D399" s="292"/>
      <c r="E399" s="313"/>
      <c r="F399" s="75">
        <f t="shared" si="61"/>
        <v>0</v>
      </c>
      <c r="G399" s="75">
        <f t="shared" si="61"/>
        <v>0</v>
      </c>
      <c r="H399" s="65">
        <f t="shared" si="62"/>
        <v>0</v>
      </c>
    </row>
    <row r="400" spans="1:8" s="2" customFormat="1" ht="12.75" hidden="1" x14ac:dyDescent="0.2">
      <c r="A400" s="257"/>
      <c r="B400" s="260"/>
      <c r="C400" s="291">
        <f t="shared" si="60"/>
        <v>0</v>
      </c>
      <c r="D400" s="292"/>
      <c r="E400" s="313"/>
      <c r="F400" s="75">
        <f t="shared" si="61"/>
        <v>0</v>
      </c>
      <c r="G400" s="75">
        <f t="shared" si="61"/>
        <v>0</v>
      </c>
      <c r="H400" s="65">
        <f t="shared" si="62"/>
        <v>0</v>
      </c>
    </row>
    <row r="401" spans="1:9" s="2" customFormat="1" ht="12.75" hidden="1" x14ac:dyDescent="0.2">
      <c r="A401" s="257"/>
      <c r="B401" s="260"/>
      <c r="C401" s="291">
        <f t="shared" si="60"/>
        <v>0</v>
      </c>
      <c r="D401" s="292"/>
      <c r="E401" s="313"/>
      <c r="F401" s="75">
        <f t="shared" si="61"/>
        <v>0</v>
      </c>
      <c r="G401" s="75">
        <f t="shared" si="61"/>
        <v>0</v>
      </c>
      <c r="H401" s="65">
        <f t="shared" si="62"/>
        <v>0</v>
      </c>
    </row>
    <row r="402" spans="1:9" s="2" customFormat="1" ht="12.75" hidden="1" x14ac:dyDescent="0.2">
      <c r="A402" s="257"/>
      <c r="B402" s="260"/>
      <c r="C402" s="291">
        <f t="shared" si="60"/>
        <v>0</v>
      </c>
      <c r="D402" s="292"/>
      <c r="E402" s="313"/>
      <c r="F402" s="75">
        <f t="shared" si="61"/>
        <v>0</v>
      </c>
      <c r="G402" s="75">
        <f t="shared" si="61"/>
        <v>0</v>
      </c>
      <c r="H402" s="65">
        <f t="shared" si="62"/>
        <v>0</v>
      </c>
    </row>
    <row r="403" spans="1:9" s="2" customFormat="1" ht="12.75" hidden="1" x14ac:dyDescent="0.2">
      <c r="A403" s="257"/>
      <c r="B403" s="260"/>
      <c r="C403" s="291">
        <f t="shared" si="60"/>
        <v>0</v>
      </c>
      <c r="D403" s="292"/>
      <c r="E403" s="313"/>
      <c r="F403" s="75">
        <f t="shared" si="61"/>
        <v>0</v>
      </c>
      <c r="G403" s="75">
        <f t="shared" si="61"/>
        <v>0</v>
      </c>
      <c r="H403" s="65">
        <f t="shared" si="62"/>
        <v>0</v>
      </c>
    </row>
    <row r="404" spans="1:9" s="2" customFormat="1" ht="12.75" hidden="1" x14ac:dyDescent="0.2">
      <c r="A404" s="258"/>
      <c r="B404" s="261"/>
      <c r="C404" s="301">
        <f t="shared" si="60"/>
        <v>0</v>
      </c>
      <c r="D404" s="302"/>
      <c r="E404" s="314"/>
      <c r="F404" s="77">
        <f t="shared" si="61"/>
        <v>0</v>
      </c>
      <c r="G404" s="77">
        <f t="shared" si="61"/>
        <v>0</v>
      </c>
      <c r="H404" s="67">
        <f t="shared" si="62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3.43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0.09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0.09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G26+G277</f>
        <v>2</v>
      </c>
      <c r="H408" s="89">
        <f>ROUNDUP(F408/168*G408,2)</f>
        <v>0.09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3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3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3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3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3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3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3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3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3"/>
        <v>0</v>
      </c>
    </row>
    <row r="418" spans="1:9" s="2" customFormat="1" ht="12" hidden="1" customHeight="1" x14ac:dyDescent="0.2">
      <c r="A418" s="256"/>
      <c r="B418" s="259"/>
      <c r="C418" s="266"/>
      <c r="D418" s="267"/>
      <c r="E418" s="307"/>
      <c r="F418" s="53"/>
      <c r="G418" s="53"/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4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4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4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4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4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4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64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4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4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3.3400000000000003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2.16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f>12*3</f>
        <v>36</v>
      </c>
      <c r="H431" s="89">
        <f>ROUND(F431*G431,2)</f>
        <v>0.36</v>
      </c>
      <c r="I431" s="2" t="s">
        <v>344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f>12*3</f>
        <v>36</v>
      </c>
      <c r="H432" s="91">
        <f>ROUND(F432*G432,2)</f>
        <v>1.8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5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5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5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5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5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5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5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5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7.0000000000000007E-2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G26+G277+G278</f>
        <v>2</v>
      </c>
      <c r="H442" s="89">
        <f>ROUNDUP(E442/F442/12/168*G442,2)</f>
        <v>0.04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2</v>
      </c>
      <c r="H443" s="91">
        <f>ROUNDUP(E443/F443/12/168*G443,2)</f>
        <v>0.03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6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6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6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6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6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6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6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6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1.1100000000000001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v>2</v>
      </c>
      <c r="H453" s="89">
        <f>ROUNDUP(F453/168*G453,2)</f>
        <v>1.02</v>
      </c>
      <c r="I453" s="2" t="s">
        <v>337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v>2</v>
      </c>
      <c r="H454" s="91">
        <f t="shared" ref="H454:H462" si="67">ROUNDUP(F454/168*G454,2)</f>
        <v>0.09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7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7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7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7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7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7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7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7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0.38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ROUNDUP(F466*$E$489%/12/168*G466,2)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ROUNDUP(F467*$E$489%/12/168*G467,2)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8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8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8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8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8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8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8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8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0.38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0.38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v>2</v>
      </c>
      <c r="H478" s="63">
        <f>ROUNDUP(F478*$E$478%/12/168*G478,2)</f>
        <v>0.23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3.024</v>
      </c>
      <c r="H479" s="65">
        <f>ROUNDUP(F479*$E$478%/12/168*G479,2)</f>
        <v>0.15000000000000002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9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9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9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9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9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9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9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9"/>
        <v>0</v>
      </c>
    </row>
    <row r="488" spans="1:8" s="2" customFormat="1" ht="38.25" hidden="1" x14ac:dyDescent="0.2">
      <c r="A488" s="272" t="s">
        <v>119</v>
      </c>
      <c r="B488" s="275" t="s">
        <v>32</v>
      </c>
      <c r="C488" s="142" t="s">
        <v>171</v>
      </c>
      <c r="D488" s="53" t="s">
        <v>170</v>
      </c>
      <c r="E488" s="142" t="s">
        <v>166</v>
      </c>
      <c r="F488" s="142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/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/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/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/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/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/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/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/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2"/>
      <c r="H498" s="65"/>
    </row>
    <row r="499" spans="1:8" s="2" customFormat="1" ht="12.75" x14ac:dyDescent="0.2">
      <c r="A499" s="250" t="s">
        <v>196</v>
      </c>
      <c r="B499" s="251"/>
      <c r="C499" s="251"/>
      <c r="D499" s="251"/>
      <c r="E499" s="251"/>
      <c r="F499" s="251"/>
      <c r="G499" s="252"/>
      <c r="H499" s="52">
        <f>SUM(H463,H405,H263)</f>
        <v>14.83</v>
      </c>
    </row>
    <row r="500" spans="1:8" s="2" customFormat="1" ht="12.75" x14ac:dyDescent="0.2">
      <c r="A500" s="253" t="s">
        <v>404</v>
      </c>
      <c r="B500" s="254"/>
      <c r="C500" s="254"/>
      <c r="D500" s="254"/>
      <c r="E500" s="254"/>
      <c r="F500" s="254"/>
      <c r="G500" s="255"/>
      <c r="H500" s="94">
        <f>ROUNDUP((H499+H260)/1260,2)</f>
        <v>0.08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1:9" hidden="1" x14ac:dyDescent="0.25">
      <c r="H513" s="30"/>
    </row>
    <row r="514" spans="1:9" hidden="1" x14ac:dyDescent="0.25">
      <c r="H514" s="30"/>
    </row>
    <row r="515" spans="1:9" hidden="1" x14ac:dyDescent="0.25">
      <c r="H515" s="30"/>
    </row>
    <row r="516" spans="1:9" hidden="1" x14ac:dyDescent="0.25">
      <c r="H516" s="30"/>
    </row>
    <row r="517" spans="1:9" hidden="1" x14ac:dyDescent="0.25">
      <c r="H517" s="30"/>
    </row>
    <row r="518" spans="1:9" hidden="1" x14ac:dyDescent="0.25">
      <c r="H518" s="30"/>
    </row>
    <row r="519" spans="1:9" hidden="1" x14ac:dyDescent="0.25">
      <c r="H519" s="30"/>
    </row>
    <row r="520" spans="1:9" hidden="1" x14ac:dyDescent="0.25">
      <c r="H520" s="30"/>
    </row>
    <row r="521" spans="1:9" hidden="1" x14ac:dyDescent="0.25">
      <c r="H521" s="30"/>
    </row>
    <row r="522" spans="1:9" hidden="1" x14ac:dyDescent="0.25">
      <c r="H522" s="30"/>
    </row>
    <row r="523" spans="1:9" hidden="1" x14ac:dyDescent="0.25">
      <c r="H523" s="30"/>
    </row>
    <row r="524" spans="1:9" hidden="1" x14ac:dyDescent="0.25">
      <c r="H524" s="30"/>
    </row>
    <row r="525" spans="1:9" hidden="1" x14ac:dyDescent="0.25">
      <c r="H525" s="30"/>
    </row>
    <row r="526" spans="1:9" hidden="1" x14ac:dyDescent="0.25">
      <c r="H526" s="30"/>
    </row>
    <row r="527" spans="1:9" hidden="1" x14ac:dyDescent="0.25">
      <c r="H527" s="30"/>
    </row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H529+H541+H553</f>
        <v>85.72999999999999</v>
      </c>
      <c r="I528" s="127" t="b">
        <f ca="1">H528=H260</f>
        <v>1</v>
      </c>
    </row>
    <row r="529" spans="1:8" hidden="1" x14ac:dyDescent="0.25">
      <c r="A529" s="119">
        <v>1000</v>
      </c>
      <c r="B529" s="118"/>
      <c r="H529" s="122">
        <f ca="1">SUM(H530,H537)</f>
        <v>10.129999999999999</v>
      </c>
    </row>
    <row r="530" spans="1:8" hidden="1" x14ac:dyDescent="0.25">
      <c r="A530" s="134">
        <v>1100</v>
      </c>
      <c r="B530" s="118"/>
      <c r="H530" s="121">
        <f ca="1">SUM(H531:H536)</f>
        <v>7.83</v>
      </c>
    </row>
    <row r="531" spans="1:8" hidden="1" x14ac:dyDescent="0.25">
      <c r="A531" s="1">
        <v>1116</v>
      </c>
      <c r="B531" s="118"/>
      <c r="H531" s="120">
        <f t="shared" ref="H531:H536" ca="1" si="70">SUMIF($A$14:$H$260,A531,$H$14:$H$260)</f>
        <v>0</v>
      </c>
    </row>
    <row r="532" spans="1:8" hidden="1" x14ac:dyDescent="0.25">
      <c r="A532" s="1">
        <v>1119</v>
      </c>
      <c r="B532" s="118"/>
      <c r="H532" s="120">
        <f ca="1">SUMIF($A$14:$H$260,A532,$H$14:$H$260)</f>
        <v>6.51</v>
      </c>
    </row>
    <row r="533" spans="1:8" hidden="1" x14ac:dyDescent="0.25">
      <c r="A533" s="1">
        <v>1143</v>
      </c>
      <c r="B533" s="118"/>
      <c r="H533" s="120">
        <f t="shared" ca="1" si="70"/>
        <v>0</v>
      </c>
    </row>
    <row r="534" spans="1:8" hidden="1" x14ac:dyDescent="0.25">
      <c r="A534" s="1">
        <v>1146</v>
      </c>
      <c r="B534" s="118"/>
      <c r="H534" s="120">
        <f t="shared" ca="1" si="70"/>
        <v>0.33</v>
      </c>
    </row>
    <row r="535" spans="1:8" hidden="1" x14ac:dyDescent="0.25">
      <c r="A535" s="1">
        <v>1147</v>
      </c>
      <c r="B535" s="118"/>
      <c r="H535" s="120">
        <f t="shared" ca="1" si="70"/>
        <v>0.33</v>
      </c>
    </row>
    <row r="536" spans="1:8" hidden="1" x14ac:dyDescent="0.25">
      <c r="A536" s="1">
        <v>1148</v>
      </c>
      <c r="B536" s="118"/>
      <c r="H536" s="120">
        <f t="shared" ca="1" si="70"/>
        <v>0.66</v>
      </c>
    </row>
    <row r="537" spans="1:8" hidden="1" x14ac:dyDescent="0.25">
      <c r="A537" s="134">
        <v>1200</v>
      </c>
      <c r="B537" s="118"/>
      <c r="H537" s="121">
        <f ca="1">SUM(H538:H540)</f>
        <v>2.2999999999999998</v>
      </c>
    </row>
    <row r="538" spans="1:8" hidden="1" x14ac:dyDescent="0.25">
      <c r="A538" s="1">
        <v>1210</v>
      </c>
      <c r="B538" s="118"/>
      <c r="H538" s="120">
        <f ca="1">SUMIF($A$14:$H$260,A538,$H$14:$H$260)</f>
        <v>1.96</v>
      </c>
    </row>
    <row r="539" spans="1:8" hidden="1" x14ac:dyDescent="0.25">
      <c r="A539" s="1">
        <v>1221</v>
      </c>
      <c r="B539" s="118"/>
      <c r="H539" s="120">
        <f ca="1">SUMIF($A$14:$H$260,A539,$H$14:$H$260)</f>
        <v>0.27</v>
      </c>
    </row>
    <row r="540" spans="1:8" hidden="1" x14ac:dyDescent="0.25">
      <c r="A540" s="1">
        <v>1228</v>
      </c>
      <c r="B540" s="118"/>
      <c r="H540" s="120">
        <f ca="1">SUMIF($A$14:$H$260,A540,$H$14:$H$260)</f>
        <v>6.9999999999999993E-2</v>
      </c>
    </row>
    <row r="541" spans="1:8" hidden="1" x14ac:dyDescent="0.25">
      <c r="A541" s="119">
        <v>2000</v>
      </c>
      <c r="B541" s="118"/>
      <c r="H541" s="122">
        <f ca="1">H542+H545+H547</f>
        <v>75.599999999999994</v>
      </c>
    </row>
    <row r="542" spans="1:8" hidden="1" x14ac:dyDescent="0.25">
      <c r="A542" s="134">
        <v>2100</v>
      </c>
      <c r="B542" s="118"/>
      <c r="H542" s="121">
        <f ca="1">SUM(H543:H544)</f>
        <v>0</v>
      </c>
    </row>
    <row r="543" spans="1:8" hidden="1" x14ac:dyDescent="0.25">
      <c r="A543" s="1">
        <v>2111</v>
      </c>
      <c r="B543" s="118"/>
      <c r="H543" s="120">
        <f ca="1">SUMIF($A$14:$H$260,A543,$H$14:$H$260)</f>
        <v>0</v>
      </c>
    </row>
    <row r="544" spans="1:8" hidden="1" x14ac:dyDescent="0.25">
      <c r="A544" s="1">
        <v>2112</v>
      </c>
      <c r="B544" s="118"/>
      <c r="H544" s="120">
        <f ca="1">SUMIF($A$14:$H$260,A544,$H$14:$H$260)</f>
        <v>0</v>
      </c>
    </row>
    <row r="545" spans="1:8" hidden="1" x14ac:dyDescent="0.25">
      <c r="A545" s="134">
        <v>2200</v>
      </c>
      <c r="B545" s="118"/>
      <c r="H545" s="121">
        <f ca="1">SUM(H546)</f>
        <v>0</v>
      </c>
    </row>
    <row r="546" spans="1:8" hidden="1" x14ac:dyDescent="0.25">
      <c r="A546" s="1">
        <v>2220</v>
      </c>
      <c r="B546" s="118"/>
      <c r="H546" s="120">
        <f ca="1">SUMIF($A$14:$H$260,A546,$H$14:$H$260)</f>
        <v>0</v>
      </c>
    </row>
    <row r="547" spans="1:8" hidden="1" x14ac:dyDescent="0.25">
      <c r="A547" s="134">
        <v>2300</v>
      </c>
      <c r="B547" s="118"/>
      <c r="H547" s="121">
        <f ca="1">SUM(H548:H552)</f>
        <v>75.599999999999994</v>
      </c>
    </row>
    <row r="548" spans="1:8" hidden="1" x14ac:dyDescent="0.25">
      <c r="A548" s="1">
        <v>2311</v>
      </c>
      <c r="B548" s="118"/>
      <c r="H548" s="120">
        <f ca="1">SUMIF($A$14:$H$260,A548,$H$14:$H$260)</f>
        <v>75.599999999999994</v>
      </c>
    </row>
    <row r="549" spans="1:8" hidden="1" x14ac:dyDescent="0.25">
      <c r="A549" s="1">
        <v>2312</v>
      </c>
      <c r="B549" s="118"/>
      <c r="H549" s="120">
        <f ca="1">SUMIF($A$14:$H$260,A549,$H$14:$H$260)</f>
        <v>0</v>
      </c>
    </row>
    <row r="550" spans="1:8" hidden="1" x14ac:dyDescent="0.25">
      <c r="A550" s="1">
        <v>2322</v>
      </c>
      <c r="B550" s="118"/>
      <c r="H550" s="120">
        <f ca="1">SUMIF($A$14:$H$260,A550,$H$14:$H$260)</f>
        <v>0</v>
      </c>
    </row>
    <row r="551" spans="1:8" hidden="1" x14ac:dyDescent="0.25">
      <c r="A551" s="1">
        <v>2329</v>
      </c>
      <c r="B551" s="118"/>
      <c r="H551" s="120">
        <f ca="1">SUMIF($A$14:$H$260,A551,$H$14:$H$260)</f>
        <v>0</v>
      </c>
    </row>
    <row r="552" spans="1:8" hidden="1" x14ac:dyDescent="0.25">
      <c r="A552" s="1">
        <v>2350</v>
      </c>
      <c r="B552" s="118"/>
      <c r="H552" s="120">
        <f ca="1">SUMIF($A$14:$H$260,A552,$H$14:$H$260)</f>
        <v>0</v>
      </c>
    </row>
    <row r="553" spans="1:8" hidden="1" x14ac:dyDescent="0.25">
      <c r="A553" s="119">
        <v>5000</v>
      </c>
      <c r="B553" s="118"/>
      <c r="H553" s="123"/>
    </row>
    <row r="554" spans="1:8" hidden="1" x14ac:dyDescent="0.25">
      <c r="A554" s="134">
        <v>5200</v>
      </c>
      <c r="B554" s="118"/>
      <c r="H554" s="124"/>
    </row>
    <row r="555" spans="1:8" hidden="1" x14ac:dyDescent="0.25">
      <c r="A555" s="1">
        <v>5231</v>
      </c>
      <c r="B555" s="118"/>
      <c r="H555" s="120">
        <f ca="1">SUMIF(A46:H225,A555,H46:H198)</f>
        <v>0</v>
      </c>
    </row>
    <row r="556" spans="1:8" hidden="1" x14ac:dyDescent="0.25">
      <c r="B556" s="118"/>
    </row>
    <row r="557" spans="1:8" hidden="1" x14ac:dyDescent="0.25">
      <c r="B557" s="118"/>
    </row>
    <row r="558" spans="1:8" hidden="1" x14ac:dyDescent="0.25">
      <c r="B558" s="118"/>
    </row>
    <row r="559" spans="1:8" hidden="1" x14ac:dyDescent="0.25">
      <c r="B559" s="118"/>
    </row>
    <row r="560" spans="1:8" hidden="1" x14ac:dyDescent="0.25">
      <c r="B560" s="118"/>
    </row>
    <row r="561" spans="1:9" hidden="1" x14ac:dyDescent="0.25">
      <c r="B561" s="118"/>
    </row>
    <row r="562" spans="1:9" hidden="1" x14ac:dyDescent="0.25">
      <c r="B562" s="118"/>
    </row>
    <row r="563" spans="1:9" hidden="1" x14ac:dyDescent="0.25">
      <c r="B563" s="118"/>
    </row>
    <row r="564" spans="1:9" hidden="1" x14ac:dyDescent="0.25">
      <c r="B564" s="118"/>
    </row>
    <row r="565" spans="1:9" hidden="1" x14ac:dyDescent="0.25">
      <c r="B565" s="118"/>
    </row>
    <row r="566" spans="1:9" s="127" customFormat="1" ht="15.75" hidden="1" x14ac:dyDescent="0.25">
      <c r="A566" s="125" t="s">
        <v>19</v>
      </c>
      <c r="B566" s="125"/>
      <c r="C566" s="125"/>
      <c r="D566" s="125"/>
      <c r="E566" s="125"/>
      <c r="F566" s="125"/>
      <c r="G566" s="125"/>
      <c r="H566" s="126">
        <f ca="1">H567+H579+H591</f>
        <v>14.83</v>
      </c>
      <c r="I566" s="127" t="b">
        <f ca="1">H566=H489</f>
        <v>0</v>
      </c>
    </row>
    <row r="567" spans="1:9" hidden="1" x14ac:dyDescent="0.25">
      <c r="A567" s="119">
        <v>1000</v>
      </c>
      <c r="B567" s="118"/>
      <c r="H567" s="122">
        <f ca="1">SUM(H568,H575)</f>
        <v>11.02</v>
      </c>
    </row>
    <row r="568" spans="1:9" hidden="1" x14ac:dyDescent="0.25">
      <c r="A568" s="143">
        <v>1100</v>
      </c>
      <c r="B568" s="118"/>
      <c r="H568" s="121">
        <f ca="1">SUM(H569:H574)</f>
        <v>8.52</v>
      </c>
    </row>
    <row r="569" spans="1:9" hidden="1" x14ac:dyDescent="0.25">
      <c r="A569" s="1">
        <v>1116</v>
      </c>
      <c r="B569" s="118"/>
      <c r="H569" s="120">
        <f t="shared" ref="H569:H574" ca="1" si="71">SUMIF($A$265:$H$505,A569,$H$265:$H$505)</f>
        <v>0</v>
      </c>
    </row>
    <row r="570" spans="1:9" hidden="1" x14ac:dyDescent="0.25">
      <c r="A570" s="1">
        <v>1119</v>
      </c>
      <c r="B570" s="118"/>
      <c r="H570" s="120">
        <f t="shared" ca="1" si="71"/>
        <v>7.09</v>
      </c>
    </row>
    <row r="571" spans="1:9" hidden="1" x14ac:dyDescent="0.25">
      <c r="A571" s="1">
        <v>1143</v>
      </c>
      <c r="B571" s="118"/>
      <c r="H571" s="120">
        <f t="shared" ca="1" si="71"/>
        <v>0</v>
      </c>
    </row>
    <row r="572" spans="1:9" hidden="1" x14ac:dyDescent="0.25">
      <c r="A572" s="1">
        <v>1146</v>
      </c>
      <c r="B572" s="118"/>
      <c r="H572" s="120">
        <f t="shared" ca="1" si="71"/>
        <v>0.36</v>
      </c>
    </row>
    <row r="573" spans="1:9" hidden="1" x14ac:dyDescent="0.25">
      <c r="A573" s="1">
        <v>1147</v>
      </c>
      <c r="B573" s="118"/>
      <c r="H573" s="120">
        <f t="shared" ca="1" si="71"/>
        <v>0.36</v>
      </c>
    </row>
    <row r="574" spans="1:9" hidden="1" x14ac:dyDescent="0.25">
      <c r="A574" s="1">
        <v>1148</v>
      </c>
      <c r="B574" s="118"/>
      <c r="H574" s="120">
        <f t="shared" ca="1" si="71"/>
        <v>0.71</v>
      </c>
    </row>
    <row r="575" spans="1:9" hidden="1" x14ac:dyDescent="0.25">
      <c r="A575" s="143">
        <v>1200</v>
      </c>
      <c r="B575" s="118"/>
      <c r="H575" s="121">
        <f ca="1">SUM(H576:H578)</f>
        <v>2.5</v>
      </c>
    </row>
    <row r="576" spans="1:9" hidden="1" x14ac:dyDescent="0.25">
      <c r="A576" s="1">
        <v>1210</v>
      </c>
      <c r="B576" s="118"/>
      <c r="H576" s="120">
        <f ca="1">SUMIF($A$265:$H$505,A576,$H$265:$H$505)</f>
        <v>2.13</v>
      </c>
    </row>
    <row r="577" spans="1:8" hidden="1" x14ac:dyDescent="0.25">
      <c r="A577" s="1">
        <v>1221</v>
      </c>
      <c r="B577" s="118"/>
      <c r="H577" s="120">
        <f ca="1">SUMIF($A$265:$H$505,A577,$H$265:$H$505)</f>
        <v>0.29000000000000004</v>
      </c>
    </row>
    <row r="578" spans="1:8" hidden="1" x14ac:dyDescent="0.25">
      <c r="A578" s="1">
        <v>1228</v>
      </c>
      <c r="B578" s="118"/>
      <c r="H578" s="120">
        <f ca="1">SUMIF($A$265:$H$505,A578,$H$265:$H$505)</f>
        <v>0.08</v>
      </c>
    </row>
    <row r="579" spans="1:8" hidden="1" x14ac:dyDescent="0.25">
      <c r="A579" s="119">
        <v>2000</v>
      </c>
      <c r="B579" s="118"/>
      <c r="H579" s="122">
        <f ca="1">H580+H583+H585</f>
        <v>3.4299999999999997</v>
      </c>
    </row>
    <row r="580" spans="1:8" hidden="1" x14ac:dyDescent="0.25">
      <c r="A580" s="143">
        <v>2100</v>
      </c>
      <c r="B580" s="118"/>
      <c r="H580" s="124">
        <f ca="1">SUM(H581:H582)</f>
        <v>0</v>
      </c>
    </row>
    <row r="581" spans="1:8" hidden="1" x14ac:dyDescent="0.25">
      <c r="A581" s="1">
        <v>2111</v>
      </c>
      <c r="B581" s="118"/>
      <c r="H581" s="2">
        <f ca="1">SUMIF($A$265:$H$505,A581,$H$265:$H$505)</f>
        <v>0</v>
      </c>
    </row>
    <row r="582" spans="1:8" hidden="1" x14ac:dyDescent="0.25">
      <c r="A582" s="1">
        <v>2112</v>
      </c>
      <c r="B582" s="118"/>
      <c r="H582" s="2">
        <f ca="1">SUMIF($A$265:$H$505,A582,$H$265:$H$505)</f>
        <v>0</v>
      </c>
    </row>
    <row r="583" spans="1:8" hidden="1" x14ac:dyDescent="0.25">
      <c r="A583" s="143">
        <v>2200</v>
      </c>
      <c r="B583" s="118"/>
      <c r="H583" s="121">
        <f ca="1">SUM(H584)</f>
        <v>0.09</v>
      </c>
    </row>
    <row r="584" spans="1:8" hidden="1" x14ac:dyDescent="0.25">
      <c r="A584" s="1">
        <v>2220</v>
      </c>
      <c r="B584" s="118"/>
      <c r="H584" s="120">
        <f ca="1">SUMIF($A$265:$H$505,A584,$H$265:$H$505)</f>
        <v>0.09</v>
      </c>
    </row>
    <row r="585" spans="1:8" hidden="1" x14ac:dyDescent="0.25">
      <c r="A585" s="143">
        <v>2300</v>
      </c>
      <c r="B585" s="118"/>
      <c r="H585" s="121">
        <f ca="1">SUM(H586:H590)</f>
        <v>3.34</v>
      </c>
    </row>
    <row r="586" spans="1:8" hidden="1" x14ac:dyDescent="0.25">
      <c r="A586" s="1">
        <v>2311</v>
      </c>
      <c r="B586" s="118"/>
      <c r="H586" s="120">
        <f ca="1">SUMIF($A$265:$H$505,A586,$H$265:$H$505)</f>
        <v>2.16</v>
      </c>
    </row>
    <row r="587" spans="1:8" hidden="1" x14ac:dyDescent="0.25">
      <c r="A587" s="1">
        <v>2312</v>
      </c>
      <c r="B587" s="118"/>
      <c r="H587" s="120">
        <f ca="1">SUMIF($A$265:$H$505,A587,$H$265:$H$505)</f>
        <v>7.0000000000000007E-2</v>
      </c>
    </row>
    <row r="588" spans="1:8" hidden="1" x14ac:dyDescent="0.25">
      <c r="A588" s="1">
        <v>2322</v>
      </c>
      <c r="B588" s="118"/>
      <c r="H588" s="2">
        <f ca="1">SUMIF($A$265:$H$505,A588,$H$265:$H$505)</f>
        <v>0</v>
      </c>
    </row>
    <row r="589" spans="1:8" hidden="1" x14ac:dyDescent="0.25">
      <c r="A589" s="1">
        <v>2329</v>
      </c>
      <c r="B589" s="118"/>
      <c r="H589" s="2">
        <f ca="1">SUMIF($A$265:$H$505,A589,$H$265:$H$505)</f>
        <v>0</v>
      </c>
    </row>
    <row r="590" spans="1:8" hidden="1" x14ac:dyDescent="0.25">
      <c r="A590" s="1">
        <v>2350</v>
      </c>
      <c r="B590" s="118"/>
      <c r="H590" s="120">
        <f ca="1">SUMIF($A$265:$H$505,A590,$H$265:$H$505)</f>
        <v>1.1100000000000001</v>
      </c>
    </row>
    <row r="591" spans="1:8" hidden="1" x14ac:dyDescent="0.25">
      <c r="A591" s="119">
        <v>5000</v>
      </c>
      <c r="B591" s="118"/>
      <c r="H591" s="122">
        <f ca="1">H592+H594</f>
        <v>0.38</v>
      </c>
    </row>
    <row r="592" spans="1:8" hidden="1" x14ac:dyDescent="0.25">
      <c r="A592" s="143">
        <v>5100</v>
      </c>
      <c r="B592" s="118"/>
      <c r="H592" s="121">
        <f ca="1">SUM(H593)</f>
        <v>0</v>
      </c>
    </row>
    <row r="593" spans="1:9" hidden="1" x14ac:dyDescent="0.25">
      <c r="A593" s="1">
        <v>5121</v>
      </c>
      <c r="B593" s="118"/>
      <c r="H593" s="120">
        <f ca="1">SUMIF($A$265:$H$505,A593,$H$265:$H$505)</f>
        <v>0</v>
      </c>
    </row>
    <row r="594" spans="1:9" hidden="1" x14ac:dyDescent="0.25">
      <c r="A594" s="143">
        <v>5200</v>
      </c>
      <c r="B594" s="118"/>
      <c r="H594" s="121">
        <f ca="1">SUM(H595:H596)</f>
        <v>0.38</v>
      </c>
    </row>
    <row r="595" spans="1:9" hidden="1" x14ac:dyDescent="0.25">
      <c r="A595" s="1">
        <v>5238</v>
      </c>
      <c r="B595" s="118"/>
      <c r="H595" s="120">
        <f ca="1">SUMIF($A$265:$H$505,A595,$H$265:$H$505)</f>
        <v>0.38</v>
      </c>
    </row>
    <row r="596" spans="1:9" hidden="1" x14ac:dyDescent="0.25">
      <c r="A596" s="1">
        <v>5239</v>
      </c>
      <c r="B596" s="118"/>
      <c r="H596" s="120">
        <f ca="1">SUMIF($A$265:$H$505,A596,$H$265:$H$505)</f>
        <v>0</v>
      </c>
    </row>
    <row r="597" spans="1:9" s="127" customFormat="1" ht="15.75" hidden="1" x14ac:dyDescent="0.25">
      <c r="A597" s="125" t="s">
        <v>340</v>
      </c>
      <c r="B597" s="125"/>
      <c r="C597" s="125"/>
      <c r="D597" s="125"/>
      <c r="E597" s="125"/>
      <c r="F597" s="125"/>
      <c r="G597" s="125"/>
      <c r="H597" s="126">
        <f ca="1">H566+H528</f>
        <v>100.55999999999999</v>
      </c>
      <c r="I597" s="127" t="b">
        <f ca="1">H597=H490</f>
        <v>0</v>
      </c>
    </row>
    <row r="598" spans="1:9" hidden="1" x14ac:dyDescent="0.25"/>
    <row r="599" spans="1:9" hidden="1" x14ac:dyDescent="0.25"/>
  </sheetData>
  <mergeCells count="532">
    <mergeCell ref="A1:C1"/>
    <mergeCell ref="D1:H1"/>
    <mergeCell ref="A418:A428"/>
    <mergeCell ref="B418:B428"/>
    <mergeCell ref="C418:E418"/>
    <mergeCell ref="C425:E425"/>
    <mergeCell ref="C426:E426"/>
    <mergeCell ref="C427:E427"/>
    <mergeCell ref="I9:I10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A465:A475"/>
    <mergeCell ref="B465:B475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70:D470"/>
    <mergeCell ref="C471:D471"/>
    <mergeCell ref="C472:D472"/>
    <mergeCell ref="C473:D473"/>
    <mergeCell ref="C474:D474"/>
    <mergeCell ref="C475:D475"/>
    <mergeCell ref="A441:A451"/>
    <mergeCell ref="B441:B451"/>
    <mergeCell ref="B476:G476"/>
    <mergeCell ref="A477:A487"/>
    <mergeCell ref="B477:B487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52:A462"/>
    <mergeCell ref="B452:B462"/>
    <mergeCell ref="C452:E452"/>
    <mergeCell ref="C453:E453"/>
    <mergeCell ref="C454:E454"/>
    <mergeCell ref="C461:E461"/>
    <mergeCell ref="C462:E462"/>
    <mergeCell ref="C465:D465"/>
    <mergeCell ref="C466:D466"/>
    <mergeCell ref="E466:E475"/>
    <mergeCell ref="C467:D467"/>
    <mergeCell ref="C468:D468"/>
    <mergeCell ref="C469:D469"/>
    <mergeCell ref="C415:E415"/>
    <mergeCell ref="C416:E416"/>
    <mergeCell ref="C417:E417"/>
    <mergeCell ref="C419:E419"/>
    <mergeCell ref="C420:E420"/>
    <mergeCell ref="C421:E421"/>
    <mergeCell ref="C422:E422"/>
    <mergeCell ref="C423:E423"/>
    <mergeCell ref="C424:E424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A319:A339"/>
    <mergeCell ref="B319:B339"/>
    <mergeCell ref="C319:D319"/>
    <mergeCell ref="C320:D320"/>
    <mergeCell ref="C355:D355"/>
    <mergeCell ref="C356:D356"/>
    <mergeCell ref="C357:D357"/>
    <mergeCell ref="C358:D358"/>
    <mergeCell ref="C359:D359"/>
    <mergeCell ref="C360:D360"/>
    <mergeCell ref="E320:E339"/>
    <mergeCell ref="C321:D321"/>
    <mergeCell ref="C322:D322"/>
    <mergeCell ref="C323:D323"/>
    <mergeCell ref="C324:D324"/>
    <mergeCell ref="C325:D325"/>
    <mergeCell ref="C318:D318"/>
    <mergeCell ref="E299:E318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8:D338"/>
    <mergeCell ref="C339:D339"/>
    <mergeCell ref="C311:D311"/>
    <mergeCell ref="C315:D315"/>
    <mergeCell ref="A298:A318"/>
    <mergeCell ref="B298:B318"/>
    <mergeCell ref="C298:D298"/>
    <mergeCell ref="C299:D299"/>
    <mergeCell ref="C300:D300"/>
    <mergeCell ref="C301:D301"/>
    <mergeCell ref="C302:D302"/>
    <mergeCell ref="C303:D303"/>
    <mergeCell ref="C304:D304"/>
    <mergeCell ref="C312:D312"/>
    <mergeCell ref="C313:D313"/>
    <mergeCell ref="C314:D314"/>
    <mergeCell ref="C305:D305"/>
    <mergeCell ref="C306:D306"/>
    <mergeCell ref="C307:D307"/>
    <mergeCell ref="C308:D308"/>
    <mergeCell ref="C309:D309"/>
    <mergeCell ref="C310:D310"/>
    <mergeCell ref="C316:D316"/>
    <mergeCell ref="C292:E292"/>
    <mergeCell ref="C293:E293"/>
    <mergeCell ref="C294:E294"/>
    <mergeCell ref="C295:E295"/>
    <mergeCell ref="C296:E296"/>
    <mergeCell ref="C297:E297"/>
    <mergeCell ref="C284:D284"/>
    <mergeCell ref="A287:A297"/>
    <mergeCell ref="B287:B297"/>
    <mergeCell ref="C287:E287"/>
    <mergeCell ref="C288:E288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5:D285"/>
    <mergeCell ref="C286:D286"/>
    <mergeCell ref="C270:D270"/>
    <mergeCell ref="C271:D271"/>
    <mergeCell ref="C272:D272"/>
    <mergeCell ref="C273:D273"/>
    <mergeCell ref="C274:D274"/>
    <mergeCell ref="C275:D275"/>
    <mergeCell ref="C291:E291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9:E289"/>
    <mergeCell ref="C290:E290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156:A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B154:G154"/>
    <mergeCell ref="B178:G178"/>
    <mergeCell ref="C179:E179"/>
    <mergeCell ref="C180:E180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22:D122"/>
    <mergeCell ref="C129:D129"/>
    <mergeCell ref="C130:D130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91:D91"/>
    <mergeCell ref="C92:D92"/>
    <mergeCell ref="C93:D93"/>
    <mergeCell ref="C94:D94"/>
    <mergeCell ref="C95:D95"/>
    <mergeCell ref="C96:D96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97:E197"/>
    <mergeCell ref="C198:E198"/>
    <mergeCell ref="C199:E199"/>
    <mergeCell ref="A179:A189"/>
    <mergeCell ref="B179:B18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6:E196"/>
    <mergeCell ref="A499:G499"/>
    <mergeCell ref="A500:G500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A488:A498"/>
    <mergeCell ref="B488:B498"/>
    <mergeCell ref="D489:D498"/>
    <mergeCell ref="C450:D450"/>
    <mergeCell ref="C451:D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</mergeCells>
  <conditionalFormatting sqref="G38:H46">
    <cfRule type="cellIs" dxfId="1588" priority="134" operator="equal">
      <formula>0</formula>
    </cfRule>
  </conditionalFormatting>
  <conditionalFormatting sqref="F49:H67">
    <cfRule type="cellIs" dxfId="1587" priority="133" operator="equal">
      <formula>0</formula>
    </cfRule>
  </conditionalFormatting>
  <conditionalFormatting sqref="F69:H70 H71:H76 F71:G88">
    <cfRule type="cellIs" dxfId="1586" priority="132" operator="equal">
      <formula>0</formula>
    </cfRule>
  </conditionalFormatting>
  <conditionalFormatting sqref="C133:D133">
    <cfRule type="cellIs" dxfId="1585" priority="88" operator="equal">
      <formula>0</formula>
    </cfRule>
  </conditionalFormatting>
  <conditionalFormatting sqref="C134:D153">
    <cfRule type="cellIs" dxfId="1584" priority="89" operator="equal">
      <formula>0</formula>
    </cfRule>
  </conditionalFormatting>
  <conditionalFormatting sqref="G37:H37">
    <cfRule type="cellIs" dxfId="1583" priority="66" operator="equal">
      <formula>0</formula>
    </cfRule>
  </conditionalFormatting>
  <conditionalFormatting sqref="H26:H35">
    <cfRule type="cellIs" dxfId="1582" priority="106" operator="equal">
      <formula>0</formula>
    </cfRule>
  </conditionalFormatting>
  <conditionalFormatting sqref="H15:H24">
    <cfRule type="cellIs" dxfId="1581" priority="105" operator="equal">
      <formula>0</formula>
    </cfRule>
  </conditionalFormatting>
  <conditionalFormatting sqref="C47:D56 C67:D67">
    <cfRule type="cellIs" dxfId="1580" priority="104" operator="equal">
      <formula>0</formula>
    </cfRule>
  </conditionalFormatting>
  <conditionalFormatting sqref="C57:D66">
    <cfRule type="cellIs" dxfId="1579" priority="103" operator="equal">
      <formula>0</formula>
    </cfRule>
  </conditionalFormatting>
  <conditionalFormatting sqref="C69:D88">
    <cfRule type="cellIs" dxfId="1578" priority="100" operator="equal">
      <formula>0</formula>
    </cfRule>
  </conditionalFormatting>
  <conditionalFormatting sqref="C68:D68">
    <cfRule type="cellIs" dxfId="1577" priority="102" operator="equal">
      <formula>0</formula>
    </cfRule>
  </conditionalFormatting>
  <conditionalFormatting sqref="H77:H88">
    <cfRule type="cellIs" dxfId="1576" priority="101" operator="equal">
      <formula>0</formula>
    </cfRule>
  </conditionalFormatting>
  <conditionalFormatting sqref="F90:H90 H91:H97 F91:G109">
    <cfRule type="cellIs" dxfId="1575" priority="99" operator="equal">
      <formula>0</formula>
    </cfRule>
  </conditionalFormatting>
  <conditionalFormatting sqref="C90:D109">
    <cfRule type="cellIs" dxfId="1574" priority="97" operator="equal">
      <formula>0</formula>
    </cfRule>
  </conditionalFormatting>
  <conditionalFormatting sqref="H98:H99 H101:H109">
    <cfRule type="cellIs" dxfId="1573" priority="98" operator="equal">
      <formula>0</formula>
    </cfRule>
  </conditionalFormatting>
  <conditionalFormatting sqref="C89:D89">
    <cfRule type="cellIs" dxfId="1572" priority="96" operator="equal">
      <formula>0</formula>
    </cfRule>
  </conditionalFormatting>
  <conditionalFormatting sqref="C112:D112">
    <cfRule type="cellIs" dxfId="1571" priority="95" operator="equal">
      <formula>0</formula>
    </cfRule>
  </conditionalFormatting>
  <conditionalFormatting sqref="F113:H113 H114:H120 F114:G132">
    <cfRule type="cellIs" dxfId="1570" priority="94" operator="equal">
      <formula>0</formula>
    </cfRule>
  </conditionalFormatting>
  <conditionalFormatting sqref="C113:D132">
    <cfRule type="cellIs" dxfId="1569" priority="92" operator="equal">
      <formula>0</formula>
    </cfRule>
  </conditionalFormatting>
  <conditionalFormatting sqref="H121:H132">
    <cfRule type="cellIs" dxfId="1568" priority="93" operator="equal">
      <formula>0</formula>
    </cfRule>
  </conditionalFormatting>
  <conditionalFormatting sqref="F134:H134 H135:H141 F135:G153">
    <cfRule type="cellIs" dxfId="1567" priority="91" operator="equal">
      <formula>0</formula>
    </cfRule>
  </conditionalFormatting>
  <conditionalFormatting sqref="H142:H153">
    <cfRule type="cellIs" dxfId="1566" priority="90" operator="equal">
      <formula>0</formula>
    </cfRule>
  </conditionalFormatting>
  <conditionalFormatting sqref="G288:H297">
    <cfRule type="cellIs" dxfId="1565" priority="42" operator="equal">
      <formula>0</formula>
    </cfRule>
  </conditionalFormatting>
  <conditionalFormatting sqref="C309 C299:C300">
    <cfRule type="cellIs" dxfId="1564" priority="41" operator="equal">
      <formula>0</formula>
    </cfRule>
  </conditionalFormatting>
  <conditionalFormatting sqref="F299:H310">
    <cfRule type="cellIs" dxfId="1563" priority="40" operator="equal">
      <formula>0</formula>
    </cfRule>
  </conditionalFormatting>
  <conditionalFormatting sqref="F320:G320">
    <cfRule type="cellIs" dxfId="1562" priority="39" operator="equal">
      <formula>0</formula>
    </cfRule>
  </conditionalFormatting>
  <conditionalFormatting sqref="H320">
    <cfRule type="cellIs" dxfId="1561" priority="38" operator="equal">
      <formula>0</formula>
    </cfRule>
  </conditionalFormatting>
  <conditionalFormatting sqref="F320:H339">
    <cfRule type="cellIs" dxfId="1560" priority="37" operator="equal">
      <formula>0</formula>
    </cfRule>
  </conditionalFormatting>
  <conditionalFormatting sqref="H341">
    <cfRule type="cellIs" dxfId="1559" priority="36" operator="equal">
      <formula>0</formula>
    </cfRule>
  </conditionalFormatting>
  <conditionalFormatting sqref="H341">
    <cfRule type="cellIs" dxfId="1558" priority="35" operator="equal">
      <formula>0</formula>
    </cfRule>
  </conditionalFormatting>
  <conditionalFormatting sqref="G341:G360">
    <cfRule type="cellIs" dxfId="1557" priority="34" operator="equal">
      <formula>0</formula>
    </cfRule>
  </conditionalFormatting>
  <conditionalFormatting sqref="H364:H383">
    <cfRule type="cellIs" dxfId="1556" priority="29" operator="equal">
      <formula>0</formula>
    </cfRule>
  </conditionalFormatting>
  <conditionalFormatting sqref="G374:G383 G385:G396">
    <cfRule type="cellIs" dxfId="1555" priority="25" operator="equal">
      <formula>0</formula>
    </cfRule>
  </conditionalFormatting>
  <conditionalFormatting sqref="H385:H404">
    <cfRule type="cellIs" dxfId="1554" priority="28" operator="equal">
      <formula>0</formula>
    </cfRule>
  </conditionalFormatting>
  <conditionalFormatting sqref="H385:H404">
    <cfRule type="cellIs" dxfId="1553" priority="27" operator="equal">
      <formula>0</formula>
    </cfRule>
  </conditionalFormatting>
  <conditionalFormatting sqref="H385:H404">
    <cfRule type="cellIs" dxfId="1552" priority="26" operator="equal">
      <formula>0</formula>
    </cfRule>
  </conditionalFormatting>
  <conditionalFormatting sqref="I528:I565">
    <cfRule type="cellIs" dxfId="1551" priority="65" operator="equal">
      <formula>TRUE</formula>
    </cfRule>
  </conditionalFormatting>
  <conditionalFormatting sqref="H180:H189">
    <cfRule type="cellIs" dxfId="1550" priority="59" operator="equal">
      <formula>0</formula>
    </cfRule>
  </conditionalFormatting>
  <conditionalFormatting sqref="H191:H200">
    <cfRule type="cellIs" dxfId="1549" priority="58" operator="equal">
      <formula>0</formula>
    </cfRule>
  </conditionalFormatting>
  <conditionalFormatting sqref="H157:H166">
    <cfRule type="cellIs" dxfId="1548" priority="57" operator="equal">
      <formula>0</formula>
    </cfRule>
  </conditionalFormatting>
  <conditionalFormatting sqref="H168:H177">
    <cfRule type="cellIs" dxfId="1547" priority="56" operator="equal">
      <formula>0</formula>
    </cfRule>
  </conditionalFormatting>
  <conditionalFormatting sqref="H203:H212">
    <cfRule type="cellIs" dxfId="1546" priority="55" operator="equal">
      <formula>0</formula>
    </cfRule>
  </conditionalFormatting>
  <conditionalFormatting sqref="H214:H223">
    <cfRule type="cellIs" dxfId="1545" priority="54" operator="equal">
      <formula>0</formula>
    </cfRule>
  </conditionalFormatting>
  <conditionalFormatting sqref="H227:H236 H239:H248 H250:H259">
    <cfRule type="cellIs" dxfId="1544" priority="53" operator="equal">
      <formula>0</formula>
    </cfRule>
  </conditionalFormatting>
  <conditionalFormatting sqref="H100">
    <cfRule type="cellIs" dxfId="1543" priority="52" operator="equal">
      <formula>0</formula>
    </cfRule>
  </conditionalFormatting>
  <conditionalFormatting sqref="I567:I590 I593 I595:I596">
    <cfRule type="cellIs" dxfId="1542" priority="51" operator="equal">
      <formula>TRUE</formula>
    </cfRule>
  </conditionalFormatting>
  <conditionalFormatting sqref="I566">
    <cfRule type="cellIs" dxfId="1541" priority="50" operator="equal">
      <formula>TRUE</formula>
    </cfRule>
  </conditionalFormatting>
  <conditionalFormatting sqref="I591">
    <cfRule type="cellIs" dxfId="1540" priority="49" operator="equal">
      <formula>TRUE</formula>
    </cfRule>
  </conditionalFormatting>
  <conditionalFormatting sqref="I592">
    <cfRule type="cellIs" dxfId="1539" priority="48" operator="equal">
      <formula>TRUE</formula>
    </cfRule>
  </conditionalFormatting>
  <conditionalFormatting sqref="I594">
    <cfRule type="cellIs" dxfId="1538" priority="47" operator="equal">
      <formula>TRUE</formula>
    </cfRule>
  </conditionalFormatting>
  <conditionalFormatting sqref="I597">
    <cfRule type="cellIs" dxfId="1537" priority="46" operator="equal">
      <formula>TRUE</formula>
    </cfRule>
  </conditionalFormatting>
  <conditionalFormatting sqref="C351:C352 C341:C342">
    <cfRule type="cellIs" dxfId="1536" priority="33" operator="equal">
      <formula>0</formula>
    </cfRule>
  </conditionalFormatting>
  <conditionalFormatting sqref="F341:H360">
    <cfRule type="cellIs" dxfId="1535" priority="32" operator="equal">
      <formula>0</formula>
    </cfRule>
  </conditionalFormatting>
  <conditionalFormatting sqref="G374:G383 G385:G396">
    <cfRule type="cellIs" dxfId="1534" priority="24" operator="equal">
      <formula>0</formula>
    </cfRule>
  </conditionalFormatting>
  <conditionalFormatting sqref="H431:H440">
    <cfRule type="cellIs" dxfId="1533" priority="23" operator="equal">
      <formula>0</formula>
    </cfRule>
  </conditionalFormatting>
  <conditionalFormatting sqref="H419:H428">
    <cfRule type="cellIs" dxfId="1532" priority="4" operator="equal">
      <formula>0</formula>
    </cfRule>
  </conditionalFormatting>
  <conditionalFormatting sqref="F311:H318 C314">
    <cfRule type="cellIs" dxfId="1531" priority="45" operator="equal">
      <formula>0</formula>
    </cfRule>
  </conditionalFormatting>
  <conditionalFormatting sqref="H277:H286">
    <cfRule type="cellIs" dxfId="1530" priority="43" operator="equal">
      <formula>0</formula>
    </cfRule>
  </conditionalFormatting>
  <conditionalFormatting sqref="H266:H275">
    <cfRule type="cellIs" dxfId="1529" priority="44" operator="equal">
      <formula>0</formula>
    </cfRule>
  </conditionalFormatting>
  <conditionalFormatting sqref="H364:H383">
    <cfRule type="cellIs" dxfId="1528" priority="31" operator="equal">
      <formula>0</formula>
    </cfRule>
  </conditionalFormatting>
  <conditionalFormatting sqref="H364:H383">
    <cfRule type="cellIs" dxfId="1527" priority="30" operator="equal">
      <formula>0</formula>
    </cfRule>
  </conditionalFormatting>
  <conditionalFormatting sqref="H489:H498">
    <cfRule type="cellIs" dxfId="1526" priority="21" operator="equal">
      <formula>0</formula>
    </cfRule>
  </conditionalFormatting>
  <conditionalFormatting sqref="H453:H462">
    <cfRule type="cellIs" dxfId="1525" priority="22" operator="equal">
      <formula>0</formula>
    </cfRule>
  </conditionalFormatting>
  <conditionalFormatting sqref="C343:C350">
    <cfRule type="cellIs" dxfId="1524" priority="7" operator="equal">
      <formula>0</formula>
    </cfRule>
  </conditionalFormatting>
  <conditionalFormatting sqref="C310:C313 C315:C318">
    <cfRule type="cellIs" dxfId="1523" priority="20" operator="equal">
      <formula>0</formula>
    </cfRule>
  </conditionalFormatting>
  <conditionalFormatting sqref="C330 C320:C321">
    <cfRule type="cellIs" dxfId="1522" priority="19" operator="equal">
      <formula>0</formula>
    </cfRule>
  </conditionalFormatting>
  <conditionalFormatting sqref="C331">
    <cfRule type="cellIs" dxfId="1521" priority="18" operator="equal">
      <formula>0</formula>
    </cfRule>
  </conditionalFormatting>
  <conditionalFormatting sqref="C374:D383">
    <cfRule type="cellIs" dxfId="1520" priority="17" operator="equal">
      <formula>0</formula>
    </cfRule>
  </conditionalFormatting>
  <conditionalFormatting sqref="F376:H383">
    <cfRule type="cellIs" dxfId="1519" priority="16" operator="equal">
      <formula>0</formula>
    </cfRule>
  </conditionalFormatting>
  <conditionalFormatting sqref="C385:D385">
    <cfRule type="cellIs" dxfId="1518" priority="15" operator="equal">
      <formula>0</formula>
    </cfRule>
  </conditionalFormatting>
  <conditionalFormatting sqref="C386:D404">
    <cfRule type="cellIs" dxfId="1517" priority="14" operator="equal">
      <formula>0</formula>
    </cfRule>
  </conditionalFormatting>
  <conditionalFormatting sqref="F385:H404">
    <cfRule type="cellIs" dxfId="1516" priority="13" operator="equal">
      <formula>0</formula>
    </cfRule>
  </conditionalFormatting>
  <conditionalFormatting sqref="C364:D373">
    <cfRule type="cellIs" dxfId="1515" priority="12" operator="equal">
      <formula>0</formula>
    </cfRule>
  </conditionalFormatting>
  <conditionalFormatting sqref="F364:H373">
    <cfRule type="cellIs" dxfId="1514" priority="11" operator="equal">
      <formula>0</formula>
    </cfRule>
  </conditionalFormatting>
  <conditionalFormatting sqref="C353:C360">
    <cfRule type="cellIs" dxfId="1513" priority="6" operator="equal">
      <formula>0</formula>
    </cfRule>
  </conditionalFormatting>
  <conditionalFormatting sqref="C301:C308">
    <cfRule type="cellIs" dxfId="1512" priority="10" operator="equal">
      <formula>0</formula>
    </cfRule>
  </conditionalFormatting>
  <conditionalFormatting sqref="C322:C329">
    <cfRule type="cellIs" dxfId="1511" priority="9" operator="equal">
      <formula>0</formula>
    </cfRule>
  </conditionalFormatting>
  <conditionalFormatting sqref="C332:C339">
    <cfRule type="cellIs" dxfId="1510" priority="8" operator="equal">
      <formula>0</formula>
    </cfRule>
  </conditionalFormatting>
  <conditionalFormatting sqref="H408:H417">
    <cfRule type="cellIs" dxfId="1509" priority="5" operator="equal">
      <formula>0</formula>
    </cfRule>
  </conditionalFormatting>
  <conditionalFormatting sqref="H478:H487">
    <cfRule type="cellIs" dxfId="1508" priority="3" operator="equal">
      <formula>0</formula>
    </cfRule>
  </conditionalFormatting>
  <conditionalFormatting sqref="H466:H475">
    <cfRule type="cellIs" dxfId="1507" priority="2" operator="equal">
      <formula>0</formula>
    </cfRule>
  </conditionalFormatting>
  <conditionalFormatting sqref="H442:H451">
    <cfRule type="cellIs" dxfId="1506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75"/>
  <sheetViews>
    <sheetView zoomScaleNormal="100" workbookViewId="0">
      <pane ySplit="10" topLeftCell="A363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2.7109375" style="1" customWidth="1"/>
    <col min="4" max="4" width="9.7109375" style="1" customWidth="1"/>
    <col min="5" max="5" width="9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32.42578125" style="1" hidden="1" customWidth="1"/>
    <col min="10" max="16384" width="9.140625" style="1"/>
  </cols>
  <sheetData>
    <row r="1" spans="1:9" ht="57.75" customHeight="1" x14ac:dyDescent="0.3">
      <c r="A1" s="337" t="s">
        <v>35</v>
      </c>
      <c r="B1" s="337"/>
      <c r="C1" s="337"/>
      <c r="D1" s="338" t="s">
        <v>454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417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418</v>
      </c>
    </row>
    <row r="5" spans="1:9" x14ac:dyDescent="0.25">
      <c r="A5" s="347" t="s">
        <v>210</v>
      </c>
      <c r="B5" s="347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13.82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10.72</v>
      </c>
    </row>
    <row r="14" spans="1:9" s="2" customFormat="1" ht="25.5" x14ac:dyDescent="0.2">
      <c r="A14" s="290" t="s">
        <v>43</v>
      </c>
      <c r="B14" s="259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8.32</v>
      </c>
    </row>
    <row r="15" spans="1:9" s="2" customFormat="1" ht="12.75" x14ac:dyDescent="0.2">
      <c r="A15" s="290"/>
      <c r="B15" s="260"/>
      <c r="C15" s="305" t="s">
        <v>163</v>
      </c>
      <c r="D15" s="306"/>
      <c r="E15" s="78">
        <v>9</v>
      </c>
      <c r="F15" s="73">
        <v>1397</v>
      </c>
      <c r="G15" s="72">
        <v>1</v>
      </c>
      <c r="H15" s="63">
        <f>ROUNDUP((F15/168*G15),2)</f>
        <v>8.32</v>
      </c>
    </row>
    <row r="16" spans="1:9" s="2" customFormat="1" ht="12.75" hidden="1" customHeight="1" x14ac:dyDescent="0.2">
      <c r="A16" s="290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90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90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90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90"/>
      <c r="B20" s="260"/>
      <c r="C20" s="291"/>
      <c r="D20" s="292"/>
      <c r="E20" s="79"/>
      <c r="F20" s="75"/>
      <c r="G20" s="74"/>
      <c r="H20" s="65">
        <f t="shared" si="0"/>
        <v>0</v>
      </c>
    </row>
    <row r="21" spans="1:8" s="2" customFormat="1" ht="12.75" hidden="1" customHeight="1" x14ac:dyDescent="0.2">
      <c r="A21" s="290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90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90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90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hidden="1" x14ac:dyDescent="0.2">
      <c r="A25" s="290" t="s">
        <v>45</v>
      </c>
      <c r="B25" s="285" t="s">
        <v>46</v>
      </c>
      <c r="C25" s="303" t="s">
        <v>157</v>
      </c>
      <c r="D25" s="304"/>
      <c r="E25" s="53" t="s">
        <v>164</v>
      </c>
      <c r="F25" s="49" t="s">
        <v>40</v>
      </c>
      <c r="G25" s="53" t="s">
        <v>158</v>
      </c>
      <c r="H25" s="59">
        <f>SUM(H26:H35)</f>
        <v>0</v>
      </c>
    </row>
    <row r="26" spans="1:8" s="2" customFormat="1" ht="12.75" hidden="1" x14ac:dyDescent="0.2">
      <c r="A26" s="290"/>
      <c r="B26" s="285"/>
      <c r="C26" s="305"/>
      <c r="D26" s="306"/>
      <c r="E26" s="78"/>
      <c r="F26" s="73"/>
      <c r="G26" s="72"/>
      <c r="H26" s="63">
        <f>ROUNDUP((F26/168*G26),2)</f>
        <v>0</v>
      </c>
    </row>
    <row r="27" spans="1:8" s="2" customFormat="1" ht="12.75" hidden="1" x14ac:dyDescent="0.2">
      <c r="A27" s="290"/>
      <c r="B27" s="285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90"/>
      <c r="B28" s="285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90"/>
      <c r="B29" s="285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90"/>
      <c r="B30" s="285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90"/>
      <c r="B31" s="285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90"/>
      <c r="B32" s="285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90"/>
      <c r="B33" s="285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90"/>
      <c r="B34" s="285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90"/>
      <c r="B35" s="285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90" t="s">
        <v>52</v>
      </c>
      <c r="B36" s="285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0.72</v>
      </c>
    </row>
    <row r="37" spans="1:8" s="2" customFormat="1" ht="12.75" x14ac:dyDescent="0.2">
      <c r="A37" s="290"/>
      <c r="B37" s="285"/>
      <c r="C37" s="308" t="s">
        <v>161</v>
      </c>
      <c r="D37" s="309"/>
      <c r="E37" s="310"/>
      <c r="F37" s="61">
        <v>120</v>
      </c>
      <c r="G37" s="61">
        <f t="shared" ref="G37:G46" si="2">G15</f>
        <v>1</v>
      </c>
      <c r="H37" s="63">
        <f>ROUNDUP((F37/168*G37),2)</f>
        <v>0.72</v>
      </c>
    </row>
    <row r="38" spans="1:8" s="2" customFormat="1" ht="12.75" hidden="1" customHeight="1" x14ac:dyDescent="0.2">
      <c r="A38" s="290"/>
      <c r="B38" s="285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90"/>
      <c r="B39" s="285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90"/>
      <c r="B40" s="285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90"/>
      <c r="B41" s="285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90"/>
      <c r="B42" s="285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90"/>
      <c r="B43" s="285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90"/>
      <c r="B44" s="285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90"/>
      <c r="B45" s="285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90"/>
      <c r="B46" s="285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259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0.42</v>
      </c>
    </row>
    <row r="48" spans="1:8" s="2" customFormat="1" ht="12.75" x14ac:dyDescent="0.2">
      <c r="A48" s="290"/>
      <c r="B48" s="260"/>
      <c r="C48" s="305" t="str">
        <f t="shared" ref="C48:C57" si="4">C15</f>
        <v>Lektors (ar SDP)</v>
      </c>
      <c r="D48" s="306"/>
      <c r="E48" s="298">
        <v>5</v>
      </c>
      <c r="F48" s="61">
        <f>F15</f>
        <v>1397</v>
      </c>
      <c r="G48" s="61">
        <f>G15</f>
        <v>1</v>
      </c>
      <c r="H48" s="63">
        <f>ROUNDUP((F48*$E$48%)/168*G48,2)</f>
        <v>0.42</v>
      </c>
    </row>
    <row r="49" spans="1:8" s="2" customFormat="1" ht="12.75" hidden="1" customHeight="1" x14ac:dyDescent="0.2">
      <c r="A49" s="290"/>
      <c r="B49" s="26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customHeight="1" x14ac:dyDescent="0.2">
      <c r="A50" s="290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90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90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90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90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90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90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90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customHeight="1" x14ac:dyDescent="0.2">
      <c r="A58" s="290"/>
      <c r="B58" s="260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customHeight="1" x14ac:dyDescent="0.2">
      <c r="A59" s="290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90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90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90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90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90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90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90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90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90" t="s">
        <v>56</v>
      </c>
      <c r="B68" s="285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0.42</v>
      </c>
    </row>
    <row r="69" spans="1:8" s="2" customFormat="1" ht="12.75" x14ac:dyDescent="0.2">
      <c r="A69" s="290"/>
      <c r="B69" s="285"/>
      <c r="C69" s="291" t="str">
        <f>C15</f>
        <v>Lektors (ar SDP)</v>
      </c>
      <c r="D69" s="292"/>
      <c r="E69" s="298">
        <v>5</v>
      </c>
      <c r="F69" s="70">
        <f>F15</f>
        <v>1397</v>
      </c>
      <c r="G69" s="70">
        <f>G15</f>
        <v>1</v>
      </c>
      <c r="H69" s="65">
        <f>ROUNDUP((F69*$E$69%)/168*G69,2)</f>
        <v>0.42</v>
      </c>
    </row>
    <row r="70" spans="1:8" s="2" customFormat="1" ht="12.75" hidden="1" x14ac:dyDescent="0.2">
      <c r="A70" s="290"/>
      <c r="B70" s="285"/>
      <c r="C70" s="291">
        <f t="shared" ref="C70:C77" si="9">C17</f>
        <v>0</v>
      </c>
      <c r="D70" s="292"/>
      <c r="E70" s="299"/>
      <c r="F70" s="70">
        <f t="shared" ref="F70:G77" si="10">F17</f>
        <v>0</v>
      </c>
      <c r="G70" s="87">
        <f t="shared" si="10"/>
        <v>0</v>
      </c>
      <c r="H70" s="65">
        <f t="shared" ref="H70:H88" si="11">ROUNDUP((F70*$E$69%)/168*G70,2)</f>
        <v>0</v>
      </c>
    </row>
    <row r="71" spans="1:8" s="2" customFormat="1" ht="12.75" hidden="1" x14ac:dyDescent="0.2">
      <c r="A71" s="290"/>
      <c r="B71" s="285"/>
      <c r="C71" s="291">
        <f t="shared" si="9"/>
        <v>0</v>
      </c>
      <c r="D71" s="292"/>
      <c r="E71" s="299"/>
      <c r="F71" s="70">
        <f t="shared" si="10"/>
        <v>0</v>
      </c>
      <c r="G71" s="87">
        <f t="shared" si="10"/>
        <v>0</v>
      </c>
      <c r="H71" s="65">
        <f t="shared" si="11"/>
        <v>0</v>
      </c>
    </row>
    <row r="72" spans="1:8" s="2" customFormat="1" ht="12.75" hidden="1" x14ac:dyDescent="0.2">
      <c r="A72" s="290"/>
      <c r="B72" s="285"/>
      <c r="C72" s="291">
        <f t="shared" si="9"/>
        <v>0</v>
      </c>
      <c r="D72" s="292"/>
      <c r="E72" s="299"/>
      <c r="F72" s="70">
        <f t="shared" si="10"/>
        <v>0</v>
      </c>
      <c r="G72" s="87">
        <f t="shared" si="10"/>
        <v>0</v>
      </c>
      <c r="H72" s="65">
        <f t="shared" si="11"/>
        <v>0</v>
      </c>
    </row>
    <row r="73" spans="1:8" s="2" customFormat="1" ht="12.75" hidden="1" x14ac:dyDescent="0.2">
      <c r="A73" s="290"/>
      <c r="B73" s="285"/>
      <c r="C73" s="291">
        <f t="shared" si="9"/>
        <v>0</v>
      </c>
      <c r="D73" s="292"/>
      <c r="E73" s="299"/>
      <c r="F73" s="70">
        <f t="shared" si="10"/>
        <v>0</v>
      </c>
      <c r="G73" s="87">
        <f t="shared" si="10"/>
        <v>0</v>
      </c>
      <c r="H73" s="65">
        <f t="shared" si="11"/>
        <v>0</v>
      </c>
    </row>
    <row r="74" spans="1:8" s="2" customFormat="1" ht="12.75" hidden="1" x14ac:dyDescent="0.2">
      <c r="A74" s="290"/>
      <c r="B74" s="285"/>
      <c r="C74" s="291">
        <f t="shared" si="9"/>
        <v>0</v>
      </c>
      <c r="D74" s="292"/>
      <c r="E74" s="299"/>
      <c r="F74" s="70">
        <f t="shared" si="10"/>
        <v>0</v>
      </c>
      <c r="G74" s="87">
        <f t="shared" si="10"/>
        <v>0</v>
      </c>
      <c r="H74" s="65">
        <f t="shared" si="11"/>
        <v>0</v>
      </c>
    </row>
    <row r="75" spans="1:8" s="2" customFormat="1" ht="12.75" hidden="1" x14ac:dyDescent="0.2">
      <c r="A75" s="290"/>
      <c r="B75" s="285"/>
      <c r="C75" s="291">
        <f t="shared" si="9"/>
        <v>0</v>
      </c>
      <c r="D75" s="292"/>
      <c r="E75" s="299"/>
      <c r="F75" s="70">
        <f t="shared" si="10"/>
        <v>0</v>
      </c>
      <c r="G75" s="87">
        <f t="shared" si="10"/>
        <v>0</v>
      </c>
      <c r="H75" s="65">
        <f t="shared" si="11"/>
        <v>0</v>
      </c>
    </row>
    <row r="76" spans="1:8" s="2" customFormat="1" ht="12.75" hidden="1" x14ac:dyDescent="0.2">
      <c r="A76" s="290"/>
      <c r="B76" s="285"/>
      <c r="C76" s="291">
        <f t="shared" si="9"/>
        <v>0</v>
      </c>
      <c r="D76" s="292"/>
      <c r="E76" s="299"/>
      <c r="F76" s="70">
        <f t="shared" si="10"/>
        <v>0</v>
      </c>
      <c r="G76" s="87">
        <f t="shared" si="10"/>
        <v>0</v>
      </c>
      <c r="H76" s="65">
        <f t="shared" si="11"/>
        <v>0</v>
      </c>
    </row>
    <row r="77" spans="1:8" s="2" customFormat="1" ht="12.75" hidden="1" x14ac:dyDescent="0.2">
      <c r="A77" s="290"/>
      <c r="B77" s="285"/>
      <c r="C77" s="291">
        <f t="shared" si="9"/>
        <v>0</v>
      </c>
      <c r="D77" s="292"/>
      <c r="E77" s="299"/>
      <c r="F77" s="70">
        <f t="shared" si="10"/>
        <v>0</v>
      </c>
      <c r="G77" s="87">
        <f t="shared" si="10"/>
        <v>0</v>
      </c>
      <c r="H77" s="65">
        <f t="shared" si="11"/>
        <v>0</v>
      </c>
    </row>
    <row r="78" spans="1:8" s="2" customFormat="1" ht="12.75" hidden="1" x14ac:dyDescent="0.2">
      <c r="A78" s="290"/>
      <c r="B78" s="285"/>
      <c r="C78" s="291">
        <f>C26</f>
        <v>0</v>
      </c>
      <c r="D78" s="292"/>
      <c r="E78" s="299"/>
      <c r="F78" s="70">
        <f>F26</f>
        <v>0</v>
      </c>
      <c r="G78" s="87">
        <f>G26</f>
        <v>0</v>
      </c>
      <c r="H78" s="65">
        <f t="shared" si="11"/>
        <v>0</v>
      </c>
    </row>
    <row r="79" spans="1:8" s="2" customFormat="1" ht="12.75" hidden="1" x14ac:dyDescent="0.2">
      <c r="A79" s="290"/>
      <c r="B79" s="285"/>
      <c r="C79" s="291">
        <f t="shared" ref="C79:C82" si="12">C27</f>
        <v>0</v>
      </c>
      <c r="D79" s="292"/>
      <c r="E79" s="299"/>
      <c r="F79" s="70">
        <f t="shared" ref="F79:G82" si="13">F27</f>
        <v>0</v>
      </c>
      <c r="G79" s="87">
        <f t="shared" si="13"/>
        <v>0</v>
      </c>
      <c r="H79" s="65">
        <f t="shared" si="11"/>
        <v>0</v>
      </c>
    </row>
    <row r="80" spans="1:8" s="2" customFormat="1" ht="12.75" hidden="1" x14ac:dyDescent="0.2">
      <c r="A80" s="290"/>
      <c r="B80" s="285"/>
      <c r="C80" s="291">
        <f t="shared" si="12"/>
        <v>0</v>
      </c>
      <c r="D80" s="292"/>
      <c r="E80" s="299"/>
      <c r="F80" s="70">
        <f t="shared" si="13"/>
        <v>0</v>
      </c>
      <c r="G80" s="87">
        <f t="shared" si="13"/>
        <v>0</v>
      </c>
      <c r="H80" s="65">
        <f t="shared" si="11"/>
        <v>0</v>
      </c>
    </row>
    <row r="81" spans="1:8" s="2" customFormat="1" ht="12.75" hidden="1" x14ac:dyDescent="0.2">
      <c r="A81" s="290"/>
      <c r="B81" s="285"/>
      <c r="C81" s="291">
        <f t="shared" si="12"/>
        <v>0</v>
      </c>
      <c r="D81" s="292"/>
      <c r="E81" s="299"/>
      <c r="F81" s="70">
        <f t="shared" si="13"/>
        <v>0</v>
      </c>
      <c r="G81" s="87">
        <f t="shared" si="13"/>
        <v>0</v>
      </c>
      <c r="H81" s="65">
        <f t="shared" si="11"/>
        <v>0</v>
      </c>
    </row>
    <row r="82" spans="1:8" s="2" customFormat="1" ht="12.75" hidden="1" x14ac:dyDescent="0.2">
      <c r="A82" s="290"/>
      <c r="B82" s="285"/>
      <c r="C82" s="291">
        <f t="shared" si="12"/>
        <v>0</v>
      </c>
      <c r="D82" s="292"/>
      <c r="E82" s="299"/>
      <c r="F82" s="70">
        <f t="shared" si="13"/>
        <v>0</v>
      </c>
      <c r="G82" s="87">
        <f t="shared" si="13"/>
        <v>0</v>
      </c>
      <c r="H82" s="65">
        <f t="shared" si="11"/>
        <v>0</v>
      </c>
    </row>
    <row r="83" spans="1:8" s="2" customFormat="1" ht="12.75" hidden="1" x14ac:dyDescent="0.2">
      <c r="A83" s="290"/>
      <c r="B83" s="285"/>
      <c r="C83" s="291"/>
      <c r="D83" s="292"/>
      <c r="E83" s="299"/>
      <c r="F83" s="70">
        <f t="shared" ref="F83:G83" si="14">F31</f>
        <v>0</v>
      </c>
      <c r="G83" s="87">
        <f t="shared" si="14"/>
        <v>0</v>
      </c>
      <c r="H83" s="65">
        <f t="shared" si="11"/>
        <v>0</v>
      </c>
    </row>
    <row r="84" spans="1:8" s="2" customFormat="1" ht="12.75" hidden="1" x14ac:dyDescent="0.2">
      <c r="A84" s="290"/>
      <c r="B84" s="285"/>
      <c r="C84" s="291">
        <f>C31</f>
        <v>0</v>
      </c>
      <c r="D84" s="292"/>
      <c r="E84" s="299"/>
      <c r="F84" s="70">
        <f t="shared" ref="F84:G84" si="15">F32</f>
        <v>0</v>
      </c>
      <c r="G84" s="87">
        <f t="shared" si="15"/>
        <v>0</v>
      </c>
      <c r="H84" s="65">
        <f t="shared" si="11"/>
        <v>0</v>
      </c>
    </row>
    <row r="85" spans="1:8" s="2" customFormat="1" ht="12.75" hidden="1" x14ac:dyDescent="0.2">
      <c r="A85" s="290"/>
      <c r="B85" s="285"/>
      <c r="C85" s="291">
        <f>C32</f>
        <v>0</v>
      </c>
      <c r="D85" s="292"/>
      <c r="E85" s="299"/>
      <c r="F85" s="70">
        <f t="shared" ref="F85:G88" si="16">F32</f>
        <v>0</v>
      </c>
      <c r="G85" s="87">
        <f t="shared" si="16"/>
        <v>0</v>
      </c>
      <c r="H85" s="65">
        <f t="shared" si="11"/>
        <v>0</v>
      </c>
    </row>
    <row r="86" spans="1:8" s="2" customFormat="1" ht="12.75" hidden="1" x14ac:dyDescent="0.2">
      <c r="A86" s="290"/>
      <c r="B86" s="285"/>
      <c r="C86" s="291">
        <f>C33</f>
        <v>0</v>
      </c>
      <c r="D86" s="292"/>
      <c r="E86" s="299"/>
      <c r="F86" s="70">
        <f t="shared" si="16"/>
        <v>0</v>
      </c>
      <c r="G86" s="87">
        <f t="shared" si="16"/>
        <v>0</v>
      </c>
      <c r="H86" s="65">
        <f t="shared" si="11"/>
        <v>0</v>
      </c>
    </row>
    <row r="87" spans="1:8" s="2" customFormat="1" ht="12.75" hidden="1" x14ac:dyDescent="0.2">
      <c r="A87" s="290"/>
      <c r="B87" s="285"/>
      <c r="C87" s="291">
        <f>C34</f>
        <v>0</v>
      </c>
      <c r="D87" s="292"/>
      <c r="E87" s="299"/>
      <c r="F87" s="70">
        <f t="shared" si="16"/>
        <v>0</v>
      </c>
      <c r="G87" s="87">
        <f t="shared" si="16"/>
        <v>0</v>
      </c>
      <c r="H87" s="65">
        <f t="shared" si="11"/>
        <v>0</v>
      </c>
    </row>
    <row r="88" spans="1:8" s="2" customFormat="1" ht="12.75" hidden="1" x14ac:dyDescent="0.2">
      <c r="A88" s="290"/>
      <c r="B88" s="285"/>
      <c r="C88" s="291">
        <f>C35</f>
        <v>0</v>
      </c>
      <c r="D88" s="292"/>
      <c r="E88" s="299"/>
      <c r="F88" s="70">
        <f t="shared" si="16"/>
        <v>0</v>
      </c>
      <c r="G88" s="87">
        <f t="shared" si="16"/>
        <v>0</v>
      </c>
      <c r="H88" s="65">
        <f t="shared" si="11"/>
        <v>0</v>
      </c>
    </row>
    <row r="89" spans="1:8" s="2" customFormat="1" ht="25.5" x14ac:dyDescent="0.2">
      <c r="A89" s="290" t="s">
        <v>58</v>
      </c>
      <c r="B89" s="285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0.84</v>
      </c>
    </row>
    <row r="90" spans="1:8" s="2" customFormat="1" ht="12.75" x14ac:dyDescent="0.2">
      <c r="A90" s="290"/>
      <c r="B90" s="285"/>
      <c r="C90" s="291" t="str">
        <f t="shared" ref="C90:C99" si="17">C15</f>
        <v>Lektors (ar SDP)</v>
      </c>
      <c r="D90" s="292"/>
      <c r="E90" s="298">
        <v>10</v>
      </c>
      <c r="F90" s="70">
        <f t="shared" ref="F90:G99" si="18">F15</f>
        <v>1397</v>
      </c>
      <c r="G90" s="70">
        <f t="shared" si="18"/>
        <v>1</v>
      </c>
      <c r="H90" s="65">
        <f>ROUNDUP((F90*$E$90%)/168*$G$90,2)</f>
        <v>0.84</v>
      </c>
    </row>
    <row r="91" spans="1:8" s="2" customFormat="1" ht="12.75" hidden="1" x14ac:dyDescent="0.2">
      <c r="A91" s="290"/>
      <c r="B91" s="285"/>
      <c r="C91" s="291">
        <f t="shared" si="17"/>
        <v>0</v>
      </c>
      <c r="D91" s="292"/>
      <c r="E91" s="299"/>
      <c r="F91" s="70">
        <f t="shared" si="18"/>
        <v>0</v>
      </c>
      <c r="G91" s="87">
        <f t="shared" si="18"/>
        <v>0</v>
      </c>
      <c r="H91" s="65">
        <f t="shared" ref="H91:H109" si="19">ROUNDUP((F91*$E$90%)/168*$G$90,2)</f>
        <v>0</v>
      </c>
    </row>
    <row r="92" spans="1:8" s="2" customFormat="1" ht="12.75" hidden="1" x14ac:dyDescent="0.2">
      <c r="A92" s="290"/>
      <c r="B92" s="285"/>
      <c r="C92" s="291">
        <f t="shared" si="17"/>
        <v>0</v>
      </c>
      <c r="D92" s="292"/>
      <c r="E92" s="299"/>
      <c r="F92" s="70">
        <f t="shared" si="18"/>
        <v>0</v>
      </c>
      <c r="G92" s="87">
        <f t="shared" si="18"/>
        <v>0</v>
      </c>
      <c r="H92" s="65">
        <f t="shared" si="19"/>
        <v>0</v>
      </c>
    </row>
    <row r="93" spans="1:8" s="2" customFormat="1" ht="12.75" hidden="1" x14ac:dyDescent="0.2">
      <c r="A93" s="290"/>
      <c r="B93" s="285"/>
      <c r="C93" s="291">
        <f t="shared" si="17"/>
        <v>0</v>
      </c>
      <c r="D93" s="292"/>
      <c r="E93" s="299"/>
      <c r="F93" s="70">
        <f t="shared" si="18"/>
        <v>0</v>
      </c>
      <c r="G93" s="87">
        <f t="shared" si="18"/>
        <v>0</v>
      </c>
      <c r="H93" s="65">
        <f t="shared" si="19"/>
        <v>0</v>
      </c>
    </row>
    <row r="94" spans="1:8" s="2" customFormat="1" ht="12.75" hidden="1" x14ac:dyDescent="0.2">
      <c r="A94" s="290"/>
      <c r="B94" s="285"/>
      <c r="C94" s="291">
        <f t="shared" si="17"/>
        <v>0</v>
      </c>
      <c r="D94" s="292"/>
      <c r="E94" s="299"/>
      <c r="F94" s="70">
        <f t="shared" si="18"/>
        <v>0</v>
      </c>
      <c r="G94" s="87">
        <f t="shared" si="18"/>
        <v>0</v>
      </c>
      <c r="H94" s="65">
        <f t="shared" si="19"/>
        <v>0</v>
      </c>
    </row>
    <row r="95" spans="1:8" s="2" customFormat="1" ht="12.75" hidden="1" x14ac:dyDescent="0.2">
      <c r="A95" s="290"/>
      <c r="B95" s="285"/>
      <c r="C95" s="291">
        <f t="shared" si="17"/>
        <v>0</v>
      </c>
      <c r="D95" s="292"/>
      <c r="E95" s="299"/>
      <c r="F95" s="70">
        <f t="shared" si="18"/>
        <v>0</v>
      </c>
      <c r="G95" s="87">
        <f t="shared" si="18"/>
        <v>0</v>
      </c>
      <c r="H95" s="65">
        <f t="shared" si="19"/>
        <v>0</v>
      </c>
    </row>
    <row r="96" spans="1:8" s="2" customFormat="1" ht="12.75" hidden="1" x14ac:dyDescent="0.2">
      <c r="A96" s="290"/>
      <c r="B96" s="285"/>
      <c r="C96" s="291">
        <f t="shared" si="17"/>
        <v>0</v>
      </c>
      <c r="D96" s="292"/>
      <c r="E96" s="299"/>
      <c r="F96" s="70">
        <f t="shared" si="18"/>
        <v>0</v>
      </c>
      <c r="G96" s="87">
        <f t="shared" si="18"/>
        <v>0</v>
      </c>
      <c r="H96" s="65">
        <f t="shared" si="19"/>
        <v>0</v>
      </c>
    </row>
    <row r="97" spans="1:8" s="2" customFormat="1" ht="12.75" hidden="1" x14ac:dyDescent="0.2">
      <c r="A97" s="290"/>
      <c r="B97" s="285"/>
      <c r="C97" s="291">
        <f t="shared" si="17"/>
        <v>0</v>
      </c>
      <c r="D97" s="292"/>
      <c r="E97" s="299"/>
      <c r="F97" s="70">
        <f t="shared" si="18"/>
        <v>0</v>
      </c>
      <c r="G97" s="87">
        <f t="shared" si="18"/>
        <v>0</v>
      </c>
      <c r="H97" s="65">
        <f t="shared" si="19"/>
        <v>0</v>
      </c>
    </row>
    <row r="98" spans="1:8" s="2" customFormat="1" ht="12.75" hidden="1" x14ac:dyDescent="0.2">
      <c r="A98" s="290"/>
      <c r="B98" s="285"/>
      <c r="C98" s="291">
        <f t="shared" si="17"/>
        <v>0</v>
      </c>
      <c r="D98" s="292"/>
      <c r="E98" s="299"/>
      <c r="F98" s="70">
        <f t="shared" si="18"/>
        <v>0</v>
      </c>
      <c r="G98" s="87">
        <f t="shared" si="18"/>
        <v>0</v>
      </c>
      <c r="H98" s="65">
        <f t="shared" si="19"/>
        <v>0</v>
      </c>
    </row>
    <row r="99" spans="1:8" s="2" customFormat="1" ht="12.75" hidden="1" x14ac:dyDescent="0.2">
      <c r="A99" s="290"/>
      <c r="B99" s="285"/>
      <c r="C99" s="291">
        <f t="shared" si="17"/>
        <v>0</v>
      </c>
      <c r="D99" s="292"/>
      <c r="E99" s="299"/>
      <c r="F99" s="70">
        <f t="shared" si="18"/>
        <v>0</v>
      </c>
      <c r="G99" s="87">
        <f t="shared" si="18"/>
        <v>0</v>
      </c>
      <c r="H99" s="65">
        <f t="shared" si="19"/>
        <v>0</v>
      </c>
    </row>
    <row r="100" spans="1:8" s="2" customFormat="1" ht="12.75" hidden="1" x14ac:dyDescent="0.2">
      <c r="A100" s="290"/>
      <c r="B100" s="285"/>
      <c r="C100" s="291">
        <f t="shared" ref="C100:C109" si="20">C26</f>
        <v>0</v>
      </c>
      <c r="D100" s="292"/>
      <c r="E100" s="299"/>
      <c r="F100" s="70">
        <f t="shared" ref="F100:G109" si="21">F26</f>
        <v>0</v>
      </c>
      <c r="G100" s="70">
        <f t="shared" si="21"/>
        <v>0</v>
      </c>
      <c r="H100" s="65">
        <f t="shared" si="19"/>
        <v>0</v>
      </c>
    </row>
    <row r="101" spans="1:8" s="2" customFormat="1" ht="12.75" hidden="1" x14ac:dyDescent="0.2">
      <c r="A101" s="290"/>
      <c r="B101" s="285"/>
      <c r="C101" s="291">
        <f t="shared" si="20"/>
        <v>0</v>
      </c>
      <c r="D101" s="292"/>
      <c r="E101" s="299"/>
      <c r="F101" s="70">
        <f t="shared" si="21"/>
        <v>0</v>
      </c>
      <c r="G101" s="70">
        <f t="shared" si="21"/>
        <v>0</v>
      </c>
      <c r="H101" s="65">
        <f t="shared" si="19"/>
        <v>0</v>
      </c>
    </row>
    <row r="102" spans="1:8" s="2" customFormat="1" ht="12.75" hidden="1" x14ac:dyDescent="0.2">
      <c r="A102" s="290"/>
      <c r="B102" s="285"/>
      <c r="C102" s="291">
        <f t="shared" si="20"/>
        <v>0</v>
      </c>
      <c r="D102" s="292"/>
      <c r="E102" s="299"/>
      <c r="F102" s="70">
        <f t="shared" si="21"/>
        <v>0</v>
      </c>
      <c r="G102" s="70">
        <f t="shared" si="21"/>
        <v>0</v>
      </c>
      <c r="H102" s="65">
        <f t="shared" si="19"/>
        <v>0</v>
      </c>
    </row>
    <row r="103" spans="1:8" s="2" customFormat="1" ht="12.75" hidden="1" x14ac:dyDescent="0.2">
      <c r="A103" s="290"/>
      <c r="B103" s="285"/>
      <c r="C103" s="291">
        <f t="shared" si="20"/>
        <v>0</v>
      </c>
      <c r="D103" s="292"/>
      <c r="E103" s="299"/>
      <c r="F103" s="70">
        <f t="shared" si="21"/>
        <v>0</v>
      </c>
      <c r="G103" s="70">
        <f t="shared" si="21"/>
        <v>0</v>
      </c>
      <c r="H103" s="65">
        <f t="shared" si="19"/>
        <v>0</v>
      </c>
    </row>
    <row r="104" spans="1:8" s="2" customFormat="1" ht="12.75" hidden="1" x14ac:dyDescent="0.2">
      <c r="A104" s="290"/>
      <c r="B104" s="285"/>
      <c r="C104" s="291">
        <f t="shared" si="20"/>
        <v>0</v>
      </c>
      <c r="D104" s="292"/>
      <c r="E104" s="299"/>
      <c r="F104" s="70">
        <f t="shared" si="21"/>
        <v>0</v>
      </c>
      <c r="G104" s="70">
        <f t="shared" si="21"/>
        <v>0</v>
      </c>
      <c r="H104" s="65">
        <f t="shared" si="19"/>
        <v>0</v>
      </c>
    </row>
    <row r="105" spans="1:8" s="2" customFormat="1" ht="12.75" hidden="1" x14ac:dyDescent="0.2">
      <c r="A105" s="290"/>
      <c r="B105" s="285"/>
      <c r="C105" s="291">
        <f t="shared" si="20"/>
        <v>0</v>
      </c>
      <c r="D105" s="292"/>
      <c r="E105" s="299"/>
      <c r="F105" s="70">
        <f t="shared" si="21"/>
        <v>0</v>
      </c>
      <c r="G105" s="70">
        <f t="shared" si="21"/>
        <v>0</v>
      </c>
      <c r="H105" s="65">
        <f t="shared" si="19"/>
        <v>0</v>
      </c>
    </row>
    <row r="106" spans="1:8" s="2" customFormat="1" ht="12.75" hidden="1" x14ac:dyDescent="0.2">
      <c r="A106" s="290"/>
      <c r="B106" s="285"/>
      <c r="C106" s="291">
        <f t="shared" si="20"/>
        <v>0</v>
      </c>
      <c r="D106" s="292"/>
      <c r="E106" s="299"/>
      <c r="F106" s="70">
        <f t="shared" si="21"/>
        <v>0</v>
      </c>
      <c r="G106" s="70">
        <f t="shared" si="21"/>
        <v>0</v>
      </c>
      <c r="H106" s="65">
        <f t="shared" si="19"/>
        <v>0</v>
      </c>
    </row>
    <row r="107" spans="1:8" s="2" customFormat="1" ht="12.75" hidden="1" x14ac:dyDescent="0.2">
      <c r="A107" s="290"/>
      <c r="B107" s="285"/>
      <c r="C107" s="291">
        <f t="shared" si="20"/>
        <v>0</v>
      </c>
      <c r="D107" s="292"/>
      <c r="E107" s="299"/>
      <c r="F107" s="70">
        <f t="shared" si="21"/>
        <v>0</v>
      </c>
      <c r="G107" s="70">
        <f t="shared" si="21"/>
        <v>0</v>
      </c>
      <c r="H107" s="65">
        <f t="shared" si="19"/>
        <v>0</v>
      </c>
    </row>
    <row r="108" spans="1:8" s="2" customFormat="1" ht="12.75" hidden="1" x14ac:dyDescent="0.2">
      <c r="A108" s="290"/>
      <c r="B108" s="285"/>
      <c r="C108" s="291">
        <f t="shared" si="20"/>
        <v>0</v>
      </c>
      <c r="D108" s="292"/>
      <c r="E108" s="299"/>
      <c r="F108" s="70">
        <f t="shared" si="21"/>
        <v>0</v>
      </c>
      <c r="G108" s="70">
        <f t="shared" si="21"/>
        <v>0</v>
      </c>
      <c r="H108" s="65">
        <f t="shared" si="19"/>
        <v>0</v>
      </c>
    </row>
    <row r="109" spans="1:8" s="2" customFormat="1" ht="12.75" hidden="1" x14ac:dyDescent="0.2">
      <c r="A109" s="290"/>
      <c r="B109" s="285"/>
      <c r="C109" s="291">
        <f t="shared" si="20"/>
        <v>0</v>
      </c>
      <c r="D109" s="292"/>
      <c r="E109" s="300"/>
      <c r="F109" s="70">
        <f t="shared" si="21"/>
        <v>0</v>
      </c>
      <c r="G109" s="70">
        <f t="shared" si="21"/>
        <v>0</v>
      </c>
      <c r="H109" s="65">
        <f t="shared" si="19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3.0999999999999996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2.67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0.34</v>
      </c>
    </row>
    <row r="113" spans="1:8" s="2" customFormat="1" ht="12.75" x14ac:dyDescent="0.2">
      <c r="A113" s="290"/>
      <c r="B113" s="285"/>
      <c r="C113" s="291" t="str">
        <f t="shared" ref="C113:C122" si="22">C15</f>
        <v>Lektors (ar SDP)</v>
      </c>
      <c r="D113" s="292"/>
      <c r="E113" s="298">
        <v>4</v>
      </c>
      <c r="F113" s="70">
        <f t="shared" ref="F113:G122" si="23">F15</f>
        <v>1397</v>
      </c>
      <c r="G113" s="70">
        <f t="shared" si="23"/>
        <v>1</v>
      </c>
      <c r="H113" s="65">
        <f>ROUNDUP((F113*$E$113%)/168*G113,2)</f>
        <v>0.34</v>
      </c>
    </row>
    <row r="114" spans="1:8" s="2" customFormat="1" ht="12.75" hidden="1" x14ac:dyDescent="0.2">
      <c r="A114" s="290"/>
      <c r="B114" s="285"/>
      <c r="C114" s="291">
        <f t="shared" si="22"/>
        <v>0</v>
      </c>
      <c r="D114" s="292"/>
      <c r="E114" s="299"/>
      <c r="F114" s="70">
        <f t="shared" si="23"/>
        <v>0</v>
      </c>
      <c r="G114" s="87">
        <f t="shared" si="23"/>
        <v>0</v>
      </c>
      <c r="H114" s="65">
        <f t="shared" ref="H114:H132" si="24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22"/>
        <v>0</v>
      </c>
      <c r="D115" s="292"/>
      <c r="E115" s="299"/>
      <c r="F115" s="70">
        <f t="shared" si="23"/>
        <v>0</v>
      </c>
      <c r="G115" s="87">
        <f t="shared" si="23"/>
        <v>0</v>
      </c>
      <c r="H115" s="65">
        <f t="shared" si="24"/>
        <v>0</v>
      </c>
    </row>
    <row r="116" spans="1:8" s="2" customFormat="1" ht="12.75" hidden="1" x14ac:dyDescent="0.2">
      <c r="A116" s="290"/>
      <c r="B116" s="285"/>
      <c r="C116" s="291">
        <f t="shared" si="22"/>
        <v>0</v>
      </c>
      <c r="D116" s="292"/>
      <c r="E116" s="299"/>
      <c r="F116" s="70">
        <f t="shared" si="23"/>
        <v>0</v>
      </c>
      <c r="G116" s="87">
        <f t="shared" si="23"/>
        <v>0</v>
      </c>
      <c r="H116" s="65">
        <f t="shared" si="24"/>
        <v>0</v>
      </c>
    </row>
    <row r="117" spans="1:8" s="2" customFormat="1" ht="12.75" hidden="1" x14ac:dyDescent="0.2">
      <c r="A117" s="290"/>
      <c r="B117" s="285"/>
      <c r="C117" s="291">
        <f t="shared" si="22"/>
        <v>0</v>
      </c>
      <c r="D117" s="292"/>
      <c r="E117" s="299"/>
      <c r="F117" s="70">
        <f t="shared" si="23"/>
        <v>0</v>
      </c>
      <c r="G117" s="87">
        <f t="shared" si="23"/>
        <v>0</v>
      </c>
      <c r="H117" s="65">
        <f t="shared" si="24"/>
        <v>0</v>
      </c>
    </row>
    <row r="118" spans="1:8" s="2" customFormat="1" ht="12.75" hidden="1" x14ac:dyDescent="0.2">
      <c r="A118" s="290"/>
      <c r="B118" s="285"/>
      <c r="C118" s="291">
        <f t="shared" si="22"/>
        <v>0</v>
      </c>
      <c r="D118" s="292"/>
      <c r="E118" s="299"/>
      <c r="F118" s="70">
        <f t="shared" si="23"/>
        <v>0</v>
      </c>
      <c r="G118" s="87">
        <f t="shared" si="23"/>
        <v>0</v>
      </c>
      <c r="H118" s="65">
        <f t="shared" si="24"/>
        <v>0</v>
      </c>
    </row>
    <row r="119" spans="1:8" s="2" customFormat="1" ht="12.75" hidden="1" x14ac:dyDescent="0.2">
      <c r="A119" s="290"/>
      <c r="B119" s="285"/>
      <c r="C119" s="291">
        <f t="shared" si="22"/>
        <v>0</v>
      </c>
      <c r="D119" s="292"/>
      <c r="E119" s="299"/>
      <c r="F119" s="70">
        <f t="shared" si="23"/>
        <v>0</v>
      </c>
      <c r="G119" s="87">
        <f t="shared" si="23"/>
        <v>0</v>
      </c>
      <c r="H119" s="65">
        <f t="shared" si="24"/>
        <v>0</v>
      </c>
    </row>
    <row r="120" spans="1:8" s="2" customFormat="1" ht="12.75" hidden="1" x14ac:dyDescent="0.2">
      <c r="A120" s="290"/>
      <c r="B120" s="285"/>
      <c r="C120" s="291">
        <f t="shared" si="22"/>
        <v>0</v>
      </c>
      <c r="D120" s="292"/>
      <c r="E120" s="299"/>
      <c r="F120" s="70">
        <f t="shared" si="23"/>
        <v>0</v>
      </c>
      <c r="G120" s="87">
        <f t="shared" si="23"/>
        <v>0</v>
      </c>
      <c r="H120" s="65">
        <f t="shared" si="24"/>
        <v>0</v>
      </c>
    </row>
    <row r="121" spans="1:8" s="2" customFormat="1" ht="12.75" hidden="1" x14ac:dyDescent="0.2">
      <c r="A121" s="290"/>
      <c r="B121" s="285"/>
      <c r="C121" s="291">
        <f t="shared" si="22"/>
        <v>0</v>
      </c>
      <c r="D121" s="292"/>
      <c r="E121" s="299"/>
      <c r="F121" s="70">
        <f t="shared" si="23"/>
        <v>0</v>
      </c>
      <c r="G121" s="87">
        <f t="shared" si="23"/>
        <v>0</v>
      </c>
      <c r="H121" s="65">
        <f t="shared" si="24"/>
        <v>0</v>
      </c>
    </row>
    <row r="122" spans="1:8" s="2" customFormat="1" ht="12.75" hidden="1" x14ac:dyDescent="0.2">
      <c r="A122" s="290"/>
      <c r="B122" s="285"/>
      <c r="C122" s="291">
        <f t="shared" si="22"/>
        <v>0</v>
      </c>
      <c r="D122" s="292"/>
      <c r="E122" s="299"/>
      <c r="F122" s="70">
        <f t="shared" si="23"/>
        <v>0</v>
      </c>
      <c r="G122" s="87">
        <f t="shared" si="23"/>
        <v>0</v>
      </c>
      <c r="H122" s="65">
        <f t="shared" si="24"/>
        <v>0</v>
      </c>
    </row>
    <row r="123" spans="1:8" s="2" customFormat="1" ht="12.75" hidden="1" x14ac:dyDescent="0.2">
      <c r="A123" s="290"/>
      <c r="B123" s="285"/>
      <c r="C123" s="291">
        <f t="shared" ref="C123:C132" si="25">C26</f>
        <v>0</v>
      </c>
      <c r="D123" s="292"/>
      <c r="E123" s="299"/>
      <c r="F123" s="70">
        <f t="shared" ref="F123:G132" si="26">F26</f>
        <v>0</v>
      </c>
      <c r="G123" s="70">
        <f t="shared" si="26"/>
        <v>0</v>
      </c>
      <c r="H123" s="65">
        <f t="shared" si="24"/>
        <v>0</v>
      </c>
    </row>
    <row r="124" spans="1:8" s="2" customFormat="1" ht="12.75" hidden="1" x14ac:dyDescent="0.2">
      <c r="A124" s="290"/>
      <c r="B124" s="285"/>
      <c r="C124" s="291">
        <f t="shared" si="25"/>
        <v>0</v>
      </c>
      <c r="D124" s="292"/>
      <c r="E124" s="299"/>
      <c r="F124" s="70">
        <f t="shared" si="26"/>
        <v>0</v>
      </c>
      <c r="G124" s="70">
        <f t="shared" si="26"/>
        <v>0</v>
      </c>
      <c r="H124" s="65">
        <f t="shared" si="24"/>
        <v>0</v>
      </c>
    </row>
    <row r="125" spans="1:8" s="2" customFormat="1" ht="12.75" hidden="1" x14ac:dyDescent="0.2">
      <c r="A125" s="290"/>
      <c r="B125" s="285"/>
      <c r="C125" s="291">
        <f t="shared" si="25"/>
        <v>0</v>
      </c>
      <c r="D125" s="292"/>
      <c r="E125" s="299"/>
      <c r="F125" s="70">
        <f t="shared" si="26"/>
        <v>0</v>
      </c>
      <c r="G125" s="70">
        <f t="shared" si="26"/>
        <v>0</v>
      </c>
      <c r="H125" s="65">
        <f t="shared" si="24"/>
        <v>0</v>
      </c>
    </row>
    <row r="126" spans="1:8" s="2" customFormat="1" ht="12.75" hidden="1" x14ac:dyDescent="0.2">
      <c r="A126" s="290"/>
      <c r="B126" s="285"/>
      <c r="C126" s="291">
        <f t="shared" si="25"/>
        <v>0</v>
      </c>
      <c r="D126" s="292"/>
      <c r="E126" s="299"/>
      <c r="F126" s="70">
        <f t="shared" si="26"/>
        <v>0</v>
      </c>
      <c r="G126" s="70">
        <f t="shared" si="26"/>
        <v>0</v>
      </c>
      <c r="H126" s="65">
        <f t="shared" si="24"/>
        <v>0</v>
      </c>
    </row>
    <row r="127" spans="1:8" s="2" customFormat="1" ht="12.75" hidden="1" x14ac:dyDescent="0.2">
      <c r="A127" s="290"/>
      <c r="B127" s="285"/>
      <c r="C127" s="291">
        <f t="shared" si="25"/>
        <v>0</v>
      </c>
      <c r="D127" s="292"/>
      <c r="E127" s="299"/>
      <c r="F127" s="70">
        <f t="shared" si="26"/>
        <v>0</v>
      </c>
      <c r="G127" s="70">
        <f t="shared" si="26"/>
        <v>0</v>
      </c>
      <c r="H127" s="65">
        <f t="shared" si="24"/>
        <v>0</v>
      </c>
    </row>
    <row r="128" spans="1:8" s="2" customFormat="1" ht="12.75" hidden="1" x14ac:dyDescent="0.2">
      <c r="A128" s="290"/>
      <c r="B128" s="285"/>
      <c r="C128" s="291">
        <f t="shared" si="25"/>
        <v>0</v>
      </c>
      <c r="D128" s="292"/>
      <c r="E128" s="299"/>
      <c r="F128" s="70">
        <f t="shared" si="26"/>
        <v>0</v>
      </c>
      <c r="G128" s="70">
        <f t="shared" si="26"/>
        <v>0</v>
      </c>
      <c r="H128" s="65">
        <f t="shared" si="24"/>
        <v>0</v>
      </c>
    </row>
    <row r="129" spans="1:8" s="2" customFormat="1" ht="12.75" hidden="1" x14ac:dyDescent="0.2">
      <c r="A129" s="290"/>
      <c r="B129" s="285"/>
      <c r="C129" s="291">
        <f t="shared" si="25"/>
        <v>0</v>
      </c>
      <c r="D129" s="292"/>
      <c r="E129" s="299"/>
      <c r="F129" s="70">
        <f t="shared" si="26"/>
        <v>0</v>
      </c>
      <c r="G129" s="70">
        <f t="shared" si="26"/>
        <v>0</v>
      </c>
      <c r="H129" s="65">
        <f t="shared" si="24"/>
        <v>0</v>
      </c>
    </row>
    <row r="130" spans="1:8" s="2" customFormat="1" ht="12.75" hidden="1" x14ac:dyDescent="0.2">
      <c r="A130" s="290"/>
      <c r="B130" s="285"/>
      <c r="C130" s="291">
        <f t="shared" si="25"/>
        <v>0</v>
      </c>
      <c r="D130" s="292"/>
      <c r="E130" s="299"/>
      <c r="F130" s="70">
        <f t="shared" si="26"/>
        <v>0</v>
      </c>
      <c r="G130" s="70">
        <f t="shared" si="26"/>
        <v>0</v>
      </c>
      <c r="H130" s="65">
        <f t="shared" si="24"/>
        <v>0</v>
      </c>
    </row>
    <row r="131" spans="1:8" s="2" customFormat="1" ht="12.75" hidden="1" x14ac:dyDescent="0.2">
      <c r="A131" s="290"/>
      <c r="B131" s="285"/>
      <c r="C131" s="291">
        <f t="shared" si="25"/>
        <v>0</v>
      </c>
      <c r="D131" s="292"/>
      <c r="E131" s="299"/>
      <c r="F131" s="70">
        <f t="shared" si="26"/>
        <v>0</v>
      </c>
      <c r="G131" s="70">
        <f t="shared" si="26"/>
        <v>0</v>
      </c>
      <c r="H131" s="65">
        <f t="shared" si="24"/>
        <v>0</v>
      </c>
    </row>
    <row r="132" spans="1:8" s="2" customFormat="1" ht="12.75" hidden="1" x14ac:dyDescent="0.2">
      <c r="A132" s="290"/>
      <c r="B132" s="285"/>
      <c r="C132" s="291">
        <f t="shared" si="25"/>
        <v>0</v>
      </c>
      <c r="D132" s="292"/>
      <c r="E132" s="300"/>
      <c r="F132" s="70">
        <f t="shared" si="26"/>
        <v>0</v>
      </c>
      <c r="G132" s="70">
        <f t="shared" si="26"/>
        <v>0</v>
      </c>
      <c r="H132" s="65">
        <f t="shared" si="24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0.09</v>
      </c>
    </row>
    <row r="134" spans="1:8" s="2" customFormat="1" ht="12.75" x14ac:dyDescent="0.2">
      <c r="A134" s="290"/>
      <c r="B134" s="285"/>
      <c r="C134" s="291" t="str">
        <f t="shared" ref="C134:C143" si="27">C15</f>
        <v>Lektors (ar SDP)</v>
      </c>
      <c r="D134" s="292"/>
      <c r="E134" s="298">
        <v>1</v>
      </c>
      <c r="F134" s="70">
        <f t="shared" ref="F134:G143" si="28">F15</f>
        <v>1397</v>
      </c>
      <c r="G134" s="70">
        <f t="shared" si="28"/>
        <v>1</v>
      </c>
      <c r="H134" s="65">
        <f>ROUNDUP((F134*$E$134%)/168*G134,2)</f>
        <v>0.09</v>
      </c>
    </row>
    <row r="135" spans="1:8" s="2" customFormat="1" ht="12.75" hidden="1" x14ac:dyDescent="0.2">
      <c r="A135" s="290"/>
      <c r="B135" s="285"/>
      <c r="C135" s="291">
        <f t="shared" si="27"/>
        <v>0</v>
      </c>
      <c r="D135" s="292"/>
      <c r="E135" s="299"/>
      <c r="F135" s="70">
        <f t="shared" si="28"/>
        <v>0</v>
      </c>
      <c r="G135" s="87">
        <f t="shared" si="28"/>
        <v>0</v>
      </c>
      <c r="H135" s="65">
        <f t="shared" ref="H135:H153" si="29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27"/>
        <v>0</v>
      </c>
      <c r="D136" s="292"/>
      <c r="E136" s="299"/>
      <c r="F136" s="70">
        <f t="shared" si="28"/>
        <v>0</v>
      </c>
      <c r="G136" s="87">
        <f t="shared" si="28"/>
        <v>0</v>
      </c>
      <c r="H136" s="65">
        <f t="shared" si="29"/>
        <v>0</v>
      </c>
    </row>
    <row r="137" spans="1:8" s="2" customFormat="1" ht="12.75" hidden="1" x14ac:dyDescent="0.2">
      <c r="A137" s="290"/>
      <c r="B137" s="285"/>
      <c r="C137" s="291">
        <f t="shared" si="27"/>
        <v>0</v>
      </c>
      <c r="D137" s="292"/>
      <c r="E137" s="299"/>
      <c r="F137" s="70">
        <f t="shared" si="28"/>
        <v>0</v>
      </c>
      <c r="G137" s="87">
        <f t="shared" si="28"/>
        <v>0</v>
      </c>
      <c r="H137" s="65">
        <f t="shared" si="29"/>
        <v>0</v>
      </c>
    </row>
    <row r="138" spans="1:8" s="2" customFormat="1" ht="12.75" hidden="1" x14ac:dyDescent="0.2">
      <c r="A138" s="290"/>
      <c r="B138" s="285"/>
      <c r="C138" s="291">
        <f t="shared" si="27"/>
        <v>0</v>
      </c>
      <c r="D138" s="292"/>
      <c r="E138" s="299"/>
      <c r="F138" s="70">
        <f t="shared" si="28"/>
        <v>0</v>
      </c>
      <c r="G138" s="87">
        <f t="shared" si="28"/>
        <v>0</v>
      </c>
      <c r="H138" s="65">
        <f t="shared" si="29"/>
        <v>0</v>
      </c>
    </row>
    <row r="139" spans="1:8" s="2" customFormat="1" ht="12.75" hidden="1" x14ac:dyDescent="0.2">
      <c r="A139" s="290"/>
      <c r="B139" s="285"/>
      <c r="C139" s="291">
        <f t="shared" si="27"/>
        <v>0</v>
      </c>
      <c r="D139" s="292"/>
      <c r="E139" s="299"/>
      <c r="F139" s="70">
        <f t="shared" si="28"/>
        <v>0</v>
      </c>
      <c r="G139" s="87">
        <f t="shared" si="28"/>
        <v>0</v>
      </c>
      <c r="H139" s="65">
        <f t="shared" si="29"/>
        <v>0</v>
      </c>
    </row>
    <row r="140" spans="1:8" s="2" customFormat="1" ht="12.75" hidden="1" x14ac:dyDescent="0.2">
      <c r="A140" s="290"/>
      <c r="B140" s="285"/>
      <c r="C140" s="291">
        <f t="shared" si="27"/>
        <v>0</v>
      </c>
      <c r="D140" s="292"/>
      <c r="E140" s="299"/>
      <c r="F140" s="70">
        <f t="shared" si="28"/>
        <v>0</v>
      </c>
      <c r="G140" s="87">
        <f t="shared" si="28"/>
        <v>0</v>
      </c>
      <c r="H140" s="65">
        <f t="shared" si="29"/>
        <v>0</v>
      </c>
    </row>
    <row r="141" spans="1:8" s="2" customFormat="1" ht="12.75" hidden="1" x14ac:dyDescent="0.2">
      <c r="A141" s="290"/>
      <c r="B141" s="285"/>
      <c r="C141" s="291">
        <f t="shared" si="27"/>
        <v>0</v>
      </c>
      <c r="D141" s="292"/>
      <c r="E141" s="299"/>
      <c r="F141" s="70">
        <f t="shared" si="28"/>
        <v>0</v>
      </c>
      <c r="G141" s="87">
        <f t="shared" si="28"/>
        <v>0</v>
      </c>
      <c r="H141" s="65">
        <f t="shared" si="29"/>
        <v>0</v>
      </c>
    </row>
    <row r="142" spans="1:8" s="2" customFormat="1" ht="12.75" hidden="1" x14ac:dyDescent="0.2">
      <c r="A142" s="290"/>
      <c r="B142" s="285"/>
      <c r="C142" s="291">
        <f t="shared" si="27"/>
        <v>0</v>
      </c>
      <c r="D142" s="292"/>
      <c r="E142" s="299"/>
      <c r="F142" s="70">
        <f t="shared" si="28"/>
        <v>0</v>
      </c>
      <c r="G142" s="87">
        <f t="shared" si="28"/>
        <v>0</v>
      </c>
      <c r="H142" s="65">
        <f t="shared" si="29"/>
        <v>0</v>
      </c>
    </row>
    <row r="143" spans="1:8" s="2" customFormat="1" ht="12.75" hidden="1" x14ac:dyDescent="0.2">
      <c r="A143" s="290"/>
      <c r="B143" s="285"/>
      <c r="C143" s="291">
        <f t="shared" si="27"/>
        <v>0</v>
      </c>
      <c r="D143" s="292"/>
      <c r="E143" s="299"/>
      <c r="F143" s="70">
        <f t="shared" si="28"/>
        <v>0</v>
      </c>
      <c r="G143" s="87">
        <f t="shared" si="28"/>
        <v>0</v>
      </c>
      <c r="H143" s="65">
        <f t="shared" si="29"/>
        <v>0</v>
      </c>
    </row>
    <row r="144" spans="1:8" s="2" customFormat="1" ht="12.75" hidden="1" x14ac:dyDescent="0.2">
      <c r="A144" s="290"/>
      <c r="B144" s="285"/>
      <c r="C144" s="291">
        <f t="shared" ref="C144:C153" si="30">C26</f>
        <v>0</v>
      </c>
      <c r="D144" s="292"/>
      <c r="E144" s="299"/>
      <c r="F144" s="70">
        <f t="shared" ref="F144:G153" si="31">F26</f>
        <v>0</v>
      </c>
      <c r="G144" s="70">
        <f t="shared" si="31"/>
        <v>0</v>
      </c>
      <c r="H144" s="65">
        <f t="shared" si="29"/>
        <v>0</v>
      </c>
    </row>
    <row r="145" spans="1:8" s="2" customFormat="1" ht="12.75" hidden="1" x14ac:dyDescent="0.2">
      <c r="A145" s="290"/>
      <c r="B145" s="285"/>
      <c r="C145" s="291">
        <f t="shared" si="30"/>
        <v>0</v>
      </c>
      <c r="D145" s="292"/>
      <c r="E145" s="299"/>
      <c r="F145" s="70">
        <f t="shared" si="31"/>
        <v>0</v>
      </c>
      <c r="G145" s="70">
        <f t="shared" si="31"/>
        <v>0</v>
      </c>
      <c r="H145" s="65">
        <f t="shared" si="29"/>
        <v>0</v>
      </c>
    </row>
    <row r="146" spans="1:8" s="2" customFormat="1" ht="12.75" hidden="1" x14ac:dyDescent="0.2">
      <c r="A146" s="290"/>
      <c r="B146" s="285"/>
      <c r="C146" s="291">
        <f t="shared" si="30"/>
        <v>0</v>
      </c>
      <c r="D146" s="292"/>
      <c r="E146" s="299"/>
      <c r="F146" s="70">
        <f t="shared" si="31"/>
        <v>0</v>
      </c>
      <c r="G146" s="70">
        <f t="shared" si="31"/>
        <v>0</v>
      </c>
      <c r="H146" s="65">
        <f t="shared" si="29"/>
        <v>0</v>
      </c>
    </row>
    <row r="147" spans="1:8" s="2" customFormat="1" ht="12.75" hidden="1" x14ac:dyDescent="0.2">
      <c r="A147" s="290"/>
      <c r="B147" s="285"/>
      <c r="C147" s="291">
        <f t="shared" si="30"/>
        <v>0</v>
      </c>
      <c r="D147" s="292"/>
      <c r="E147" s="299"/>
      <c r="F147" s="70">
        <f t="shared" si="31"/>
        <v>0</v>
      </c>
      <c r="G147" s="70">
        <f t="shared" si="31"/>
        <v>0</v>
      </c>
      <c r="H147" s="65">
        <f t="shared" si="29"/>
        <v>0</v>
      </c>
    </row>
    <row r="148" spans="1:8" s="2" customFormat="1" ht="12.75" hidden="1" x14ac:dyDescent="0.2">
      <c r="A148" s="290"/>
      <c r="B148" s="285"/>
      <c r="C148" s="291">
        <f t="shared" si="30"/>
        <v>0</v>
      </c>
      <c r="D148" s="292"/>
      <c r="E148" s="299"/>
      <c r="F148" s="70">
        <f t="shared" si="31"/>
        <v>0</v>
      </c>
      <c r="G148" s="70">
        <f t="shared" si="31"/>
        <v>0</v>
      </c>
      <c r="H148" s="65">
        <f t="shared" si="29"/>
        <v>0</v>
      </c>
    </row>
    <row r="149" spans="1:8" s="2" customFormat="1" ht="12.75" hidden="1" x14ac:dyDescent="0.2">
      <c r="A149" s="290"/>
      <c r="B149" s="285"/>
      <c r="C149" s="291">
        <f t="shared" si="30"/>
        <v>0</v>
      </c>
      <c r="D149" s="292"/>
      <c r="E149" s="299"/>
      <c r="F149" s="70">
        <f t="shared" si="31"/>
        <v>0</v>
      </c>
      <c r="G149" s="70">
        <f t="shared" si="31"/>
        <v>0</v>
      </c>
      <c r="H149" s="65">
        <f t="shared" si="29"/>
        <v>0</v>
      </c>
    </row>
    <row r="150" spans="1:8" s="2" customFormat="1" ht="12.75" hidden="1" x14ac:dyDescent="0.2">
      <c r="A150" s="290"/>
      <c r="B150" s="285"/>
      <c r="C150" s="291">
        <f t="shared" si="30"/>
        <v>0</v>
      </c>
      <c r="D150" s="292"/>
      <c r="E150" s="299"/>
      <c r="F150" s="70">
        <f t="shared" si="31"/>
        <v>0</v>
      </c>
      <c r="G150" s="70">
        <f t="shared" si="31"/>
        <v>0</v>
      </c>
      <c r="H150" s="65">
        <f t="shared" si="29"/>
        <v>0</v>
      </c>
    </row>
    <row r="151" spans="1:8" s="2" customFormat="1" ht="12.75" hidden="1" x14ac:dyDescent="0.2">
      <c r="A151" s="290"/>
      <c r="B151" s="285"/>
      <c r="C151" s="291">
        <f t="shared" si="30"/>
        <v>0</v>
      </c>
      <c r="D151" s="292"/>
      <c r="E151" s="299"/>
      <c r="F151" s="70">
        <f t="shared" si="31"/>
        <v>0</v>
      </c>
      <c r="G151" s="70">
        <f t="shared" si="31"/>
        <v>0</v>
      </c>
      <c r="H151" s="65">
        <f t="shared" si="29"/>
        <v>0</v>
      </c>
    </row>
    <row r="152" spans="1:8" s="2" customFormat="1" ht="12.75" hidden="1" x14ac:dyDescent="0.2">
      <c r="A152" s="290"/>
      <c r="B152" s="285"/>
      <c r="C152" s="291">
        <f t="shared" si="30"/>
        <v>0</v>
      </c>
      <c r="D152" s="292"/>
      <c r="E152" s="299"/>
      <c r="F152" s="70">
        <f t="shared" si="31"/>
        <v>0</v>
      </c>
      <c r="G152" s="70">
        <f t="shared" si="31"/>
        <v>0</v>
      </c>
      <c r="H152" s="65">
        <f t="shared" si="29"/>
        <v>0</v>
      </c>
    </row>
    <row r="153" spans="1:8" s="2" customFormat="1" ht="12.75" hidden="1" x14ac:dyDescent="0.2">
      <c r="A153" s="290"/>
      <c r="B153" s="285"/>
      <c r="C153" s="291">
        <f t="shared" si="30"/>
        <v>0</v>
      </c>
      <c r="D153" s="292"/>
      <c r="E153" s="300"/>
      <c r="F153" s="70">
        <f t="shared" si="31"/>
        <v>0</v>
      </c>
      <c r="G153" s="70">
        <f t="shared" si="31"/>
        <v>0</v>
      </c>
      <c r="H153" s="65">
        <f t="shared" si="29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10.780000000000001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 t="s">
        <v>171</v>
      </c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32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32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32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32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32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32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32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32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33">ROUNDUP(F192/168*G192,2)</f>
        <v>0</v>
      </c>
    </row>
    <row r="193" spans="1:9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33"/>
        <v>0</v>
      </c>
    </row>
    <row r="194" spans="1:9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33"/>
        <v>0</v>
      </c>
    </row>
    <row r="195" spans="1:9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33"/>
        <v>0</v>
      </c>
    </row>
    <row r="196" spans="1:9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33"/>
        <v>0</v>
      </c>
    </row>
    <row r="197" spans="1:9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33"/>
        <v>0</v>
      </c>
    </row>
    <row r="198" spans="1:9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33"/>
        <v>0</v>
      </c>
    </row>
    <row r="199" spans="1:9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33"/>
        <v>0</v>
      </c>
    </row>
    <row r="200" spans="1:9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33"/>
        <v>0</v>
      </c>
    </row>
    <row r="201" spans="1:9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10.780000000000001</v>
      </c>
    </row>
    <row r="202" spans="1:9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10.780000000000001</v>
      </c>
    </row>
    <row r="203" spans="1:9" s="2" customFormat="1" ht="36" x14ac:dyDescent="0.2">
      <c r="A203" s="257"/>
      <c r="B203" s="260"/>
      <c r="C203" s="262" t="s">
        <v>225</v>
      </c>
      <c r="D203" s="263"/>
      <c r="E203" s="297"/>
      <c r="F203" s="88">
        <v>0.01</v>
      </c>
      <c r="G203" s="88">
        <v>120</v>
      </c>
      <c r="H203" s="89">
        <f>ROUND(F203*G203,2)</f>
        <v>1.2</v>
      </c>
      <c r="I203" s="194" t="s">
        <v>414</v>
      </c>
    </row>
    <row r="204" spans="1:9" s="2" customFormat="1" ht="12.75" customHeight="1" x14ac:dyDescent="0.2">
      <c r="A204" s="257"/>
      <c r="B204" s="260"/>
      <c r="C204" s="264" t="s">
        <v>370</v>
      </c>
      <c r="D204" s="265"/>
      <c r="E204" s="293"/>
      <c r="F204" s="90">
        <v>0.129</v>
      </c>
      <c r="G204" s="90">
        <v>20</v>
      </c>
      <c r="H204" s="91">
        <f>ROUND(F204*G204,2)</f>
        <v>2.58</v>
      </c>
      <c r="I204" s="2" t="s">
        <v>345</v>
      </c>
    </row>
    <row r="205" spans="1:9" s="2" customFormat="1" ht="12" customHeight="1" x14ac:dyDescent="0.2">
      <c r="A205" s="257"/>
      <c r="B205" s="260"/>
      <c r="C205" s="264" t="s">
        <v>173</v>
      </c>
      <c r="D205" s="265"/>
      <c r="E205" s="293"/>
      <c r="F205" s="90">
        <v>0.05</v>
      </c>
      <c r="G205" s="90">
        <v>140</v>
      </c>
      <c r="H205" s="91">
        <f t="shared" ref="H205:H212" si="34">ROUND(F205*G205,2)</f>
        <v>7</v>
      </c>
    </row>
    <row r="206" spans="1:9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4"/>
        <v>0</v>
      </c>
    </row>
    <row r="207" spans="1:9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4"/>
        <v>0</v>
      </c>
    </row>
    <row r="208" spans="1:9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4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4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4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4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4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5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5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5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5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5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5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5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5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5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6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6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6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6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6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6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6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6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6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7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7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7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7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7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7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7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7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7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8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8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8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8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8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8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8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8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8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24.6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38.25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29.630000000000003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142" t="s">
        <v>40</v>
      </c>
      <c r="G265" s="53" t="s">
        <v>158</v>
      </c>
      <c r="H265" s="135">
        <f>SUM(H266:H275)</f>
        <v>10.92</v>
      </c>
    </row>
    <row r="266" spans="1:9" s="2" customFormat="1" ht="24" x14ac:dyDescent="0.2">
      <c r="A266" s="257"/>
      <c r="B266" s="260"/>
      <c r="C266" s="305" t="s">
        <v>193</v>
      </c>
      <c r="D266" s="306"/>
      <c r="E266" s="138">
        <v>16</v>
      </c>
      <c r="F266" s="73">
        <v>3105</v>
      </c>
      <c r="G266" s="72">
        <v>0.33400000000000002</v>
      </c>
      <c r="H266" s="63">
        <f>ROUNDUP((F266/168*G266),2)</f>
        <v>6.18</v>
      </c>
      <c r="I266" s="194" t="s">
        <v>368</v>
      </c>
    </row>
    <row r="267" spans="1:9" s="2" customFormat="1" ht="36" x14ac:dyDescent="0.2">
      <c r="A267" s="257"/>
      <c r="B267" s="260"/>
      <c r="C267" s="291" t="s">
        <v>367</v>
      </c>
      <c r="D267" s="292"/>
      <c r="E267" s="139">
        <v>6</v>
      </c>
      <c r="F267" s="75">
        <v>1060</v>
      </c>
      <c r="G267" s="74">
        <v>0.75</v>
      </c>
      <c r="H267" s="65">
        <f t="shared" ref="H267:H286" si="39">ROUNDUP((F267/168*G267),2)</f>
        <v>4.74</v>
      </c>
      <c r="I267" s="194" t="s">
        <v>369</v>
      </c>
    </row>
    <row r="268" spans="1:9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9"/>
        <v>0</v>
      </c>
    </row>
    <row r="269" spans="1:9" s="2" customFormat="1" ht="12.75" hidden="1" x14ac:dyDescent="0.2">
      <c r="A269" s="257"/>
      <c r="B269" s="260"/>
      <c r="C269" s="291"/>
      <c r="D269" s="292"/>
      <c r="E269" s="139"/>
      <c r="F269" s="75"/>
      <c r="G269" s="74"/>
      <c r="H269" s="65">
        <f t="shared" si="39"/>
        <v>0</v>
      </c>
    </row>
    <row r="270" spans="1:9" s="2" customFormat="1" ht="12.75" hidden="1" x14ac:dyDescent="0.2">
      <c r="A270" s="257"/>
      <c r="B270" s="260"/>
      <c r="C270" s="291"/>
      <c r="D270" s="292"/>
      <c r="E270" s="139"/>
      <c r="F270" s="75"/>
      <c r="G270" s="74"/>
      <c r="H270" s="65">
        <f t="shared" si="39"/>
        <v>0</v>
      </c>
    </row>
    <row r="271" spans="1:9" s="2" customFormat="1" ht="12.75" hidden="1" x14ac:dyDescent="0.2">
      <c r="A271" s="257"/>
      <c r="B271" s="260"/>
      <c r="C271" s="291"/>
      <c r="D271" s="292"/>
      <c r="E271" s="139"/>
      <c r="F271" s="75"/>
      <c r="G271" s="74"/>
      <c r="H271" s="65">
        <f t="shared" si="39"/>
        <v>0</v>
      </c>
    </row>
    <row r="272" spans="1:9" s="2" customFormat="1" ht="12.75" hidden="1" x14ac:dyDescent="0.2">
      <c r="A272" s="257"/>
      <c r="B272" s="260"/>
      <c r="C272" s="291"/>
      <c r="D272" s="292"/>
      <c r="E272" s="139"/>
      <c r="F272" s="75"/>
      <c r="G272" s="74"/>
      <c r="H272" s="65">
        <f t="shared" si="39"/>
        <v>0</v>
      </c>
    </row>
    <row r="273" spans="1:9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9"/>
        <v>0</v>
      </c>
    </row>
    <row r="274" spans="1:9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9"/>
        <v>0</v>
      </c>
    </row>
    <row r="275" spans="1:9" s="2" customFormat="1" ht="12.75" hidden="1" x14ac:dyDescent="0.2">
      <c r="A275" s="258"/>
      <c r="B275" s="261"/>
      <c r="C275" s="301"/>
      <c r="D275" s="302"/>
      <c r="E275" s="140"/>
      <c r="F275" s="77"/>
      <c r="G275" s="76"/>
      <c r="H275" s="67">
        <f t="shared" si="39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142" t="s">
        <v>40</v>
      </c>
      <c r="G276" s="53" t="s">
        <v>158</v>
      </c>
      <c r="H276" s="135">
        <f>SUM(H277:H286)</f>
        <v>13.100000000000001</v>
      </c>
    </row>
    <row r="277" spans="1:9" s="2" customFormat="1" ht="12.75" hidden="1" x14ac:dyDescent="0.2">
      <c r="A277" s="257"/>
      <c r="B277" s="260"/>
      <c r="C277" s="291"/>
      <c r="D277" s="292"/>
      <c r="E277" s="139"/>
      <c r="F277" s="75"/>
      <c r="G277" s="74"/>
      <c r="H277" s="63">
        <f t="shared" si="39"/>
        <v>0</v>
      </c>
    </row>
    <row r="278" spans="1:9" s="2" customFormat="1" ht="24" x14ac:dyDescent="0.2">
      <c r="A278" s="257"/>
      <c r="B278" s="260"/>
      <c r="C278" s="291" t="s">
        <v>200</v>
      </c>
      <c r="D278" s="292"/>
      <c r="E278" s="139">
        <v>9</v>
      </c>
      <c r="F278" s="75">
        <v>1190</v>
      </c>
      <c r="G278" s="74">
        <v>1.667</v>
      </c>
      <c r="H278" s="65">
        <f t="shared" si="39"/>
        <v>11.81</v>
      </c>
      <c r="I278" s="194" t="s">
        <v>201</v>
      </c>
    </row>
    <row r="279" spans="1:9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9"/>
        <v>0</v>
      </c>
    </row>
    <row r="280" spans="1:9" s="2" customFormat="1" ht="12.75" hidden="1" x14ac:dyDescent="0.2">
      <c r="A280" s="257"/>
      <c r="B280" s="260"/>
      <c r="C280" s="291"/>
      <c r="D280" s="292"/>
      <c r="E280" s="139"/>
      <c r="F280" s="75"/>
      <c r="G280" s="74"/>
      <c r="H280" s="65">
        <f t="shared" si="39"/>
        <v>0</v>
      </c>
    </row>
    <row r="281" spans="1:9" s="2" customFormat="1" ht="12.75" hidden="1" x14ac:dyDescent="0.2">
      <c r="A281" s="257"/>
      <c r="B281" s="260"/>
      <c r="C281" s="291"/>
      <c r="D281" s="292"/>
      <c r="E281" s="139"/>
      <c r="F281" s="75"/>
      <c r="G281" s="74"/>
      <c r="H281" s="65">
        <f t="shared" si="39"/>
        <v>0</v>
      </c>
    </row>
    <row r="282" spans="1:9" s="2" customFormat="1" ht="12.75" hidden="1" x14ac:dyDescent="0.2">
      <c r="A282" s="257"/>
      <c r="B282" s="260"/>
      <c r="C282" s="291"/>
      <c r="D282" s="292"/>
      <c r="E282" s="139"/>
      <c r="F282" s="75"/>
      <c r="G282" s="74"/>
      <c r="H282" s="65">
        <f t="shared" si="39"/>
        <v>0</v>
      </c>
    </row>
    <row r="283" spans="1:9" s="2" customFormat="1" ht="12.75" hidden="1" x14ac:dyDescent="0.2">
      <c r="A283" s="257"/>
      <c r="B283" s="260"/>
      <c r="C283" s="291"/>
      <c r="D283" s="292"/>
      <c r="E283" s="139"/>
      <c r="F283" s="75"/>
      <c r="G283" s="74"/>
      <c r="H283" s="65">
        <f t="shared" si="39"/>
        <v>0</v>
      </c>
    </row>
    <row r="284" spans="1:9" s="2" customFormat="1" ht="12.75" hidden="1" x14ac:dyDescent="0.2">
      <c r="A284" s="257"/>
      <c r="B284" s="260"/>
      <c r="C284" s="291"/>
      <c r="D284" s="292"/>
      <c r="E284" s="139"/>
      <c r="F284" s="75"/>
      <c r="G284" s="74"/>
      <c r="H284" s="65">
        <f t="shared" si="39"/>
        <v>0</v>
      </c>
    </row>
    <row r="285" spans="1:9" s="2" customFormat="1" ht="12.75" hidden="1" x14ac:dyDescent="0.2">
      <c r="A285" s="257"/>
      <c r="B285" s="260"/>
      <c r="C285" s="291"/>
      <c r="D285" s="292"/>
      <c r="E285" s="139"/>
      <c r="F285" s="75"/>
      <c r="G285" s="74"/>
      <c r="H285" s="65">
        <f t="shared" si="39"/>
        <v>0</v>
      </c>
    </row>
    <row r="286" spans="1:9" s="2" customFormat="1" ht="24" x14ac:dyDescent="0.2">
      <c r="A286" s="258"/>
      <c r="B286" s="261"/>
      <c r="C286" s="301" t="s">
        <v>374</v>
      </c>
      <c r="D286" s="302"/>
      <c r="E286" s="140">
        <v>7</v>
      </c>
      <c r="F286" s="77">
        <v>996</v>
      </c>
      <c r="G286" s="76">
        <v>0.217</v>
      </c>
      <c r="H286" s="67">
        <f t="shared" si="39"/>
        <v>1.29</v>
      </c>
      <c r="I286" s="194" t="s">
        <v>412</v>
      </c>
    </row>
    <row r="287" spans="1:9" s="2" customFormat="1" ht="25.5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0.75</v>
      </c>
    </row>
    <row r="288" spans="1:9" s="2" customFormat="1" ht="12.75" x14ac:dyDescent="0.2">
      <c r="A288" s="257"/>
      <c r="B288" s="260"/>
      <c r="C288" s="305" t="s">
        <v>179</v>
      </c>
      <c r="D288" s="330"/>
      <c r="E288" s="306"/>
      <c r="F288" s="73">
        <v>135</v>
      </c>
      <c r="G288" s="72">
        <f t="shared" ref="G288:G297" si="40">G266</f>
        <v>0.33400000000000002</v>
      </c>
      <c r="H288" s="63">
        <f>ROUNDUP((F288/168*G288),2)</f>
        <v>0.27</v>
      </c>
    </row>
    <row r="289" spans="1:8" s="2" customFormat="1" ht="12.75" x14ac:dyDescent="0.2">
      <c r="A289" s="257"/>
      <c r="B289" s="260"/>
      <c r="C289" s="291" t="s">
        <v>186</v>
      </c>
      <c r="D289" s="328"/>
      <c r="E289" s="292"/>
      <c r="F289" s="75">
        <v>106</v>
      </c>
      <c r="G289" s="74">
        <f t="shared" si="40"/>
        <v>0.75</v>
      </c>
      <c r="H289" s="65">
        <f t="shared" ref="H289:H297" si="41">ROUNDUP((F289/168*G289),2)</f>
        <v>0.48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40"/>
        <v>0</v>
      </c>
      <c r="H290" s="65">
        <f t="shared" si="41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40"/>
        <v>0</v>
      </c>
      <c r="H291" s="65">
        <f t="shared" si="41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40"/>
        <v>0</v>
      </c>
      <c r="H292" s="65">
        <f t="shared" si="41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40"/>
        <v>0</v>
      </c>
      <c r="H293" s="65">
        <f t="shared" si="41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40"/>
        <v>0</v>
      </c>
      <c r="H294" s="65">
        <f t="shared" si="41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40"/>
        <v>0</v>
      </c>
      <c r="H295" s="65">
        <f t="shared" si="41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40"/>
        <v>0</v>
      </c>
      <c r="H296" s="65">
        <f t="shared" si="41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40"/>
        <v>0</v>
      </c>
      <c r="H297" s="67">
        <f t="shared" si="41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142" t="s">
        <v>40</v>
      </c>
      <c r="G298" s="53" t="s">
        <v>158</v>
      </c>
      <c r="H298" s="135">
        <f>SUM(H299:H318)</f>
        <v>1.22</v>
      </c>
    </row>
    <row r="299" spans="1:8" s="2" customFormat="1" ht="12.75" x14ac:dyDescent="0.2">
      <c r="A299" s="290"/>
      <c r="B299" s="285"/>
      <c r="C299" s="308" t="str">
        <f t="shared" ref="C299:C308" si="42">C266</f>
        <v>VP koledžas direktors</v>
      </c>
      <c r="D299" s="310"/>
      <c r="E299" s="298">
        <v>5</v>
      </c>
      <c r="F299" s="61">
        <f t="shared" ref="F299:G308" si="43">F266</f>
        <v>3105</v>
      </c>
      <c r="G299" s="62">
        <f t="shared" si="43"/>
        <v>0.33400000000000002</v>
      </c>
      <c r="H299" s="63">
        <f>ROUNDUP((F299*$E$299%)/168*G299,2)</f>
        <v>0.31</v>
      </c>
    </row>
    <row r="300" spans="1:8" s="2" customFormat="1" ht="12.75" x14ac:dyDescent="0.2">
      <c r="A300" s="290"/>
      <c r="B300" s="285"/>
      <c r="C300" s="283" t="str">
        <f t="shared" si="42"/>
        <v>Vecākais inspektors Profesionālās pilnveides nodaļā</v>
      </c>
      <c r="D300" s="284"/>
      <c r="E300" s="299"/>
      <c r="F300" s="70">
        <f t="shared" si="43"/>
        <v>1060</v>
      </c>
      <c r="G300" s="64">
        <f t="shared" si="43"/>
        <v>0.75</v>
      </c>
      <c r="H300" s="65">
        <f t="shared" ref="H300:H315" si="44">ROUNDUP((F300*$E$299%)/168*G300,2)</f>
        <v>0.24000000000000002</v>
      </c>
    </row>
    <row r="301" spans="1:8" s="2" customFormat="1" ht="12.75" hidden="1" x14ac:dyDescent="0.2">
      <c r="A301" s="290"/>
      <c r="B301" s="285"/>
      <c r="C301" s="283">
        <f t="shared" si="42"/>
        <v>0</v>
      </c>
      <c r="D301" s="284"/>
      <c r="E301" s="299"/>
      <c r="F301" s="70">
        <f t="shared" si="43"/>
        <v>0</v>
      </c>
      <c r="G301" s="64">
        <f t="shared" si="43"/>
        <v>0</v>
      </c>
      <c r="H301" s="65">
        <f t="shared" si="44"/>
        <v>0</v>
      </c>
    </row>
    <row r="302" spans="1:8" s="2" customFormat="1" ht="12.75" hidden="1" x14ac:dyDescent="0.2">
      <c r="A302" s="290"/>
      <c r="B302" s="285"/>
      <c r="C302" s="283">
        <f t="shared" si="42"/>
        <v>0</v>
      </c>
      <c r="D302" s="284"/>
      <c r="E302" s="299"/>
      <c r="F302" s="70">
        <f t="shared" si="43"/>
        <v>0</v>
      </c>
      <c r="G302" s="64">
        <f t="shared" si="43"/>
        <v>0</v>
      </c>
      <c r="H302" s="65">
        <f t="shared" si="44"/>
        <v>0</v>
      </c>
    </row>
    <row r="303" spans="1:8" s="2" customFormat="1" ht="12.75" hidden="1" x14ac:dyDescent="0.2">
      <c r="A303" s="290"/>
      <c r="B303" s="285"/>
      <c r="C303" s="283">
        <f t="shared" si="42"/>
        <v>0</v>
      </c>
      <c r="D303" s="284"/>
      <c r="E303" s="299"/>
      <c r="F303" s="70">
        <f t="shared" si="43"/>
        <v>0</v>
      </c>
      <c r="G303" s="64">
        <f t="shared" si="43"/>
        <v>0</v>
      </c>
      <c r="H303" s="65">
        <f t="shared" si="44"/>
        <v>0</v>
      </c>
    </row>
    <row r="304" spans="1:8" s="2" customFormat="1" ht="12.75" hidden="1" x14ac:dyDescent="0.2">
      <c r="A304" s="290"/>
      <c r="B304" s="285"/>
      <c r="C304" s="283">
        <f t="shared" si="42"/>
        <v>0</v>
      </c>
      <c r="D304" s="284"/>
      <c r="E304" s="299"/>
      <c r="F304" s="70">
        <f t="shared" si="43"/>
        <v>0</v>
      </c>
      <c r="G304" s="64">
        <f t="shared" si="43"/>
        <v>0</v>
      </c>
      <c r="H304" s="65">
        <f t="shared" si="44"/>
        <v>0</v>
      </c>
    </row>
    <row r="305" spans="1:8" s="2" customFormat="1" ht="12.75" hidden="1" x14ac:dyDescent="0.2">
      <c r="A305" s="290"/>
      <c r="B305" s="285"/>
      <c r="C305" s="283">
        <f t="shared" si="42"/>
        <v>0</v>
      </c>
      <c r="D305" s="284"/>
      <c r="E305" s="299"/>
      <c r="F305" s="70">
        <f t="shared" si="43"/>
        <v>0</v>
      </c>
      <c r="G305" s="64">
        <f t="shared" si="43"/>
        <v>0</v>
      </c>
      <c r="H305" s="65">
        <f t="shared" si="44"/>
        <v>0</v>
      </c>
    </row>
    <row r="306" spans="1:8" s="2" customFormat="1" ht="12.75" hidden="1" x14ac:dyDescent="0.2">
      <c r="A306" s="290"/>
      <c r="B306" s="285"/>
      <c r="C306" s="283">
        <f t="shared" si="42"/>
        <v>0</v>
      </c>
      <c r="D306" s="284"/>
      <c r="E306" s="299"/>
      <c r="F306" s="70">
        <f t="shared" si="43"/>
        <v>0</v>
      </c>
      <c r="G306" s="64">
        <f t="shared" si="43"/>
        <v>0</v>
      </c>
      <c r="H306" s="65">
        <f t="shared" si="44"/>
        <v>0</v>
      </c>
    </row>
    <row r="307" spans="1:8" s="2" customFormat="1" ht="12.75" hidden="1" x14ac:dyDescent="0.2">
      <c r="A307" s="290"/>
      <c r="B307" s="285"/>
      <c r="C307" s="283">
        <f t="shared" si="42"/>
        <v>0</v>
      </c>
      <c r="D307" s="284"/>
      <c r="E307" s="299"/>
      <c r="F307" s="70">
        <f t="shared" si="43"/>
        <v>0</v>
      </c>
      <c r="G307" s="64">
        <f t="shared" si="43"/>
        <v>0</v>
      </c>
      <c r="H307" s="65">
        <f t="shared" si="44"/>
        <v>0</v>
      </c>
    </row>
    <row r="308" spans="1:8" s="2" customFormat="1" ht="12.75" hidden="1" x14ac:dyDescent="0.2">
      <c r="A308" s="290"/>
      <c r="B308" s="285"/>
      <c r="C308" s="283">
        <f t="shared" si="42"/>
        <v>0</v>
      </c>
      <c r="D308" s="284"/>
      <c r="E308" s="299"/>
      <c r="F308" s="70">
        <f t="shared" si="43"/>
        <v>0</v>
      </c>
      <c r="G308" s="64">
        <f t="shared" si="43"/>
        <v>0</v>
      </c>
      <c r="H308" s="65">
        <f t="shared" si="44"/>
        <v>0</v>
      </c>
    </row>
    <row r="309" spans="1:8" s="2" customFormat="1" ht="12.75" hidden="1" x14ac:dyDescent="0.2">
      <c r="A309" s="290"/>
      <c r="B309" s="285"/>
      <c r="C309" s="283">
        <f t="shared" ref="C309:C317" si="45">C277</f>
        <v>0</v>
      </c>
      <c r="D309" s="284"/>
      <c r="E309" s="299"/>
      <c r="F309" s="70">
        <f t="shared" ref="F309:G318" si="46">F277</f>
        <v>0</v>
      </c>
      <c r="G309" s="64">
        <f t="shared" si="46"/>
        <v>0</v>
      </c>
      <c r="H309" s="65">
        <f t="shared" si="44"/>
        <v>0</v>
      </c>
    </row>
    <row r="310" spans="1:8" s="2" customFormat="1" ht="12.75" x14ac:dyDescent="0.2">
      <c r="A310" s="290"/>
      <c r="B310" s="285"/>
      <c r="C310" s="283" t="str">
        <f t="shared" si="45"/>
        <v xml:space="preserve">Grāmatvedis </v>
      </c>
      <c r="D310" s="284"/>
      <c r="E310" s="299"/>
      <c r="F310" s="70">
        <f t="shared" si="46"/>
        <v>1190</v>
      </c>
      <c r="G310" s="64">
        <f t="shared" si="46"/>
        <v>1.667</v>
      </c>
      <c r="H310" s="65">
        <f>ROUNDUP((F310*$E$299%)/168*G310,2)</f>
        <v>0.6</v>
      </c>
    </row>
    <row r="311" spans="1:8" s="2" customFormat="1" ht="12.75" hidden="1" x14ac:dyDescent="0.2">
      <c r="A311" s="290"/>
      <c r="B311" s="285"/>
      <c r="C311" s="283">
        <f t="shared" si="45"/>
        <v>0</v>
      </c>
      <c r="D311" s="284"/>
      <c r="E311" s="299"/>
      <c r="F311" s="70">
        <f t="shared" si="46"/>
        <v>0</v>
      </c>
      <c r="G311" s="64">
        <f t="shared" si="46"/>
        <v>0</v>
      </c>
      <c r="H311" s="65">
        <f t="shared" si="44"/>
        <v>0</v>
      </c>
    </row>
    <row r="312" spans="1:8" s="2" customFormat="1" ht="12.75" hidden="1" x14ac:dyDescent="0.2">
      <c r="A312" s="290"/>
      <c r="B312" s="285"/>
      <c r="C312" s="283">
        <f t="shared" si="45"/>
        <v>0</v>
      </c>
      <c r="D312" s="284"/>
      <c r="E312" s="299"/>
      <c r="F312" s="70">
        <f t="shared" si="46"/>
        <v>0</v>
      </c>
      <c r="G312" s="64">
        <f t="shared" si="46"/>
        <v>0</v>
      </c>
      <c r="H312" s="65">
        <f t="shared" si="44"/>
        <v>0</v>
      </c>
    </row>
    <row r="313" spans="1:8" s="2" customFormat="1" ht="12.75" hidden="1" x14ac:dyDescent="0.2">
      <c r="A313" s="290"/>
      <c r="B313" s="285"/>
      <c r="C313" s="283">
        <f t="shared" si="45"/>
        <v>0</v>
      </c>
      <c r="D313" s="284"/>
      <c r="E313" s="299"/>
      <c r="F313" s="70">
        <f t="shared" si="46"/>
        <v>0</v>
      </c>
      <c r="G313" s="64">
        <f t="shared" si="46"/>
        <v>0</v>
      </c>
      <c r="H313" s="65">
        <f t="shared" si="44"/>
        <v>0</v>
      </c>
    </row>
    <row r="314" spans="1:8" s="2" customFormat="1" ht="12.75" hidden="1" x14ac:dyDescent="0.2">
      <c r="A314" s="290"/>
      <c r="B314" s="285"/>
      <c r="C314" s="283">
        <f t="shared" si="45"/>
        <v>0</v>
      </c>
      <c r="D314" s="284"/>
      <c r="E314" s="299"/>
      <c r="F314" s="70">
        <f t="shared" si="46"/>
        <v>0</v>
      </c>
      <c r="G314" s="64">
        <f t="shared" si="46"/>
        <v>0</v>
      </c>
      <c r="H314" s="65">
        <f t="shared" si="44"/>
        <v>0</v>
      </c>
    </row>
    <row r="315" spans="1:8" s="2" customFormat="1" ht="12.75" hidden="1" x14ac:dyDescent="0.2">
      <c r="A315" s="290"/>
      <c r="B315" s="285"/>
      <c r="C315" s="283">
        <f t="shared" si="45"/>
        <v>0</v>
      </c>
      <c r="D315" s="284"/>
      <c r="E315" s="299"/>
      <c r="F315" s="70">
        <f t="shared" si="46"/>
        <v>0</v>
      </c>
      <c r="G315" s="64">
        <f t="shared" si="46"/>
        <v>0</v>
      </c>
      <c r="H315" s="65">
        <f t="shared" si="44"/>
        <v>0</v>
      </c>
    </row>
    <row r="316" spans="1:8" s="2" customFormat="1" ht="12.75" hidden="1" x14ac:dyDescent="0.2">
      <c r="A316" s="290"/>
      <c r="B316" s="285"/>
      <c r="C316" s="283">
        <f t="shared" si="45"/>
        <v>0</v>
      </c>
      <c r="D316" s="284"/>
      <c r="E316" s="299"/>
      <c r="F316" s="70">
        <f t="shared" si="46"/>
        <v>0</v>
      </c>
      <c r="G316" s="64">
        <f t="shared" si="46"/>
        <v>0</v>
      </c>
      <c r="H316" s="65">
        <f t="shared" ref="H316:H318" si="47">ROUNDUP((F316*$E$299%)/168*G316,2)</f>
        <v>0</v>
      </c>
    </row>
    <row r="317" spans="1:8" s="2" customFormat="1" ht="12" hidden="1" customHeight="1" x14ac:dyDescent="0.2">
      <c r="A317" s="290"/>
      <c r="B317" s="285"/>
      <c r="C317" s="283">
        <f t="shared" si="45"/>
        <v>0</v>
      </c>
      <c r="D317" s="284"/>
      <c r="E317" s="299"/>
      <c r="F317" s="70">
        <f t="shared" si="46"/>
        <v>0</v>
      </c>
      <c r="G317" s="64">
        <f t="shared" si="46"/>
        <v>0</v>
      </c>
      <c r="H317" s="65">
        <f t="shared" si="47"/>
        <v>0</v>
      </c>
    </row>
    <row r="318" spans="1:8" s="2" customFormat="1" ht="12.75" x14ac:dyDescent="0.2">
      <c r="A318" s="290"/>
      <c r="B318" s="285"/>
      <c r="C318" s="331" t="s">
        <v>374</v>
      </c>
      <c r="D318" s="332"/>
      <c r="E318" s="299"/>
      <c r="F318" s="128">
        <f t="shared" si="46"/>
        <v>996</v>
      </c>
      <c r="G318" s="129">
        <f t="shared" si="46"/>
        <v>0.217</v>
      </c>
      <c r="H318" s="130">
        <f t="shared" si="47"/>
        <v>6.9999999999999993E-2</v>
      </c>
    </row>
    <row r="319" spans="1:8" s="2" customFormat="1" ht="25.5" x14ac:dyDescent="0.2">
      <c r="A319" s="256" t="s">
        <v>56</v>
      </c>
      <c r="B319" s="259" t="s">
        <v>57</v>
      </c>
      <c r="C319" s="303" t="s">
        <v>438</v>
      </c>
      <c r="D319" s="304"/>
      <c r="E319" s="53" t="s">
        <v>162</v>
      </c>
      <c r="F319" s="156" t="s">
        <v>40</v>
      </c>
      <c r="G319" s="53" t="s">
        <v>158</v>
      </c>
      <c r="H319" s="135">
        <f>SUM(H320:H339)</f>
        <v>1.22</v>
      </c>
    </row>
    <row r="320" spans="1:8" s="2" customFormat="1" ht="12.75" x14ac:dyDescent="0.2">
      <c r="A320" s="257"/>
      <c r="B320" s="260"/>
      <c r="C320" s="308" t="str">
        <f t="shared" ref="C320:C329" si="48">C266</f>
        <v>VP koledžas direktors</v>
      </c>
      <c r="D320" s="310"/>
      <c r="E320" s="315">
        <v>5</v>
      </c>
      <c r="F320" s="61">
        <f t="shared" ref="F320:G329" si="49">F266</f>
        <v>3105</v>
      </c>
      <c r="G320" s="86">
        <f t="shared" si="49"/>
        <v>0.33400000000000002</v>
      </c>
      <c r="H320" s="63">
        <f>ROUNDUP((F320*$E$320%)/168*G320,2)</f>
        <v>0.31</v>
      </c>
    </row>
    <row r="321" spans="1:8" s="2" customFormat="1" ht="12.75" x14ac:dyDescent="0.2">
      <c r="A321" s="257"/>
      <c r="B321" s="260"/>
      <c r="C321" s="283" t="str">
        <f t="shared" si="48"/>
        <v>Vecākais inspektors Profesionālās pilnveides nodaļā</v>
      </c>
      <c r="D321" s="284"/>
      <c r="E321" s="316"/>
      <c r="F321" s="70">
        <f t="shared" si="49"/>
        <v>1060</v>
      </c>
      <c r="G321" s="64">
        <f t="shared" si="49"/>
        <v>0.75</v>
      </c>
      <c r="H321" s="65">
        <f t="shared" ref="H321:H339" si="50">ROUNDUP((F321*$E$320%)/168*G321,2)</f>
        <v>0.24000000000000002</v>
      </c>
    </row>
    <row r="322" spans="1:8" s="2" customFormat="1" ht="12.75" hidden="1" x14ac:dyDescent="0.2">
      <c r="A322" s="257"/>
      <c r="B322" s="260"/>
      <c r="C322" s="283">
        <f t="shared" si="48"/>
        <v>0</v>
      </c>
      <c r="D322" s="284"/>
      <c r="E322" s="316"/>
      <c r="F322" s="70">
        <f t="shared" si="49"/>
        <v>0</v>
      </c>
      <c r="G322" s="64">
        <f t="shared" si="49"/>
        <v>0</v>
      </c>
      <c r="H322" s="65">
        <f t="shared" si="50"/>
        <v>0</v>
      </c>
    </row>
    <row r="323" spans="1:8" s="2" customFormat="1" ht="12.75" hidden="1" x14ac:dyDescent="0.2">
      <c r="A323" s="257"/>
      <c r="B323" s="260"/>
      <c r="C323" s="283">
        <f t="shared" si="48"/>
        <v>0</v>
      </c>
      <c r="D323" s="284"/>
      <c r="E323" s="316"/>
      <c r="F323" s="70">
        <f t="shared" si="49"/>
        <v>0</v>
      </c>
      <c r="G323" s="64">
        <f t="shared" si="49"/>
        <v>0</v>
      </c>
      <c r="H323" s="65">
        <f t="shared" si="50"/>
        <v>0</v>
      </c>
    </row>
    <row r="324" spans="1:8" s="2" customFormat="1" ht="12.75" hidden="1" x14ac:dyDescent="0.2">
      <c r="A324" s="257"/>
      <c r="B324" s="260"/>
      <c r="C324" s="283">
        <f t="shared" si="48"/>
        <v>0</v>
      </c>
      <c r="D324" s="284"/>
      <c r="E324" s="316"/>
      <c r="F324" s="70">
        <f t="shared" si="49"/>
        <v>0</v>
      </c>
      <c r="G324" s="64">
        <f t="shared" si="49"/>
        <v>0</v>
      </c>
      <c r="H324" s="65">
        <f t="shared" si="50"/>
        <v>0</v>
      </c>
    </row>
    <row r="325" spans="1:8" s="2" customFormat="1" ht="12.75" hidden="1" x14ac:dyDescent="0.2">
      <c r="A325" s="257"/>
      <c r="B325" s="260"/>
      <c r="C325" s="283">
        <f t="shared" si="48"/>
        <v>0</v>
      </c>
      <c r="D325" s="284"/>
      <c r="E325" s="316"/>
      <c r="F325" s="70">
        <f t="shared" si="49"/>
        <v>0</v>
      </c>
      <c r="G325" s="64">
        <f t="shared" si="49"/>
        <v>0</v>
      </c>
      <c r="H325" s="65">
        <f t="shared" si="50"/>
        <v>0</v>
      </c>
    </row>
    <row r="326" spans="1:8" s="2" customFormat="1" ht="12.75" hidden="1" x14ac:dyDescent="0.2">
      <c r="A326" s="257"/>
      <c r="B326" s="260"/>
      <c r="C326" s="283">
        <f t="shared" si="48"/>
        <v>0</v>
      </c>
      <c r="D326" s="284"/>
      <c r="E326" s="316"/>
      <c r="F326" s="70">
        <f t="shared" si="49"/>
        <v>0</v>
      </c>
      <c r="G326" s="64">
        <f t="shared" si="49"/>
        <v>0</v>
      </c>
      <c r="H326" s="65">
        <f t="shared" si="50"/>
        <v>0</v>
      </c>
    </row>
    <row r="327" spans="1:8" s="2" customFormat="1" ht="12.75" hidden="1" x14ac:dyDescent="0.2">
      <c r="A327" s="257"/>
      <c r="B327" s="260"/>
      <c r="C327" s="283">
        <f t="shared" si="48"/>
        <v>0</v>
      </c>
      <c r="D327" s="284"/>
      <c r="E327" s="316"/>
      <c r="F327" s="70">
        <f t="shared" si="49"/>
        <v>0</v>
      </c>
      <c r="G327" s="64">
        <f t="shared" si="49"/>
        <v>0</v>
      </c>
      <c r="H327" s="65">
        <f t="shared" si="50"/>
        <v>0</v>
      </c>
    </row>
    <row r="328" spans="1:8" s="2" customFormat="1" ht="12.75" hidden="1" x14ac:dyDescent="0.2">
      <c r="A328" s="257"/>
      <c r="B328" s="260"/>
      <c r="C328" s="283">
        <f t="shared" si="48"/>
        <v>0</v>
      </c>
      <c r="D328" s="284"/>
      <c r="E328" s="316"/>
      <c r="F328" s="70">
        <f t="shared" si="49"/>
        <v>0</v>
      </c>
      <c r="G328" s="64">
        <f t="shared" si="49"/>
        <v>0</v>
      </c>
      <c r="H328" s="65">
        <f t="shared" si="50"/>
        <v>0</v>
      </c>
    </row>
    <row r="329" spans="1:8" s="2" customFormat="1" ht="12.75" hidden="1" x14ac:dyDescent="0.2">
      <c r="A329" s="257"/>
      <c r="B329" s="260"/>
      <c r="C329" s="283">
        <f t="shared" si="48"/>
        <v>0</v>
      </c>
      <c r="D329" s="284"/>
      <c r="E329" s="316"/>
      <c r="F329" s="70">
        <f t="shared" si="49"/>
        <v>0</v>
      </c>
      <c r="G329" s="64">
        <f t="shared" si="49"/>
        <v>0</v>
      </c>
      <c r="H329" s="65">
        <f t="shared" si="50"/>
        <v>0</v>
      </c>
    </row>
    <row r="330" spans="1:8" s="2" customFormat="1" ht="12.75" hidden="1" x14ac:dyDescent="0.2">
      <c r="A330" s="257"/>
      <c r="B330" s="260"/>
      <c r="C330" s="283">
        <f t="shared" ref="C330:C339" si="51">C277</f>
        <v>0</v>
      </c>
      <c r="D330" s="284"/>
      <c r="E330" s="316"/>
      <c r="F330" s="70">
        <f t="shared" ref="F330:G339" si="52">F277</f>
        <v>0</v>
      </c>
      <c r="G330" s="64">
        <f t="shared" si="52"/>
        <v>0</v>
      </c>
      <c r="H330" s="65">
        <f t="shared" si="50"/>
        <v>0</v>
      </c>
    </row>
    <row r="331" spans="1:8" s="2" customFormat="1" ht="12.75" x14ac:dyDescent="0.2">
      <c r="A331" s="257"/>
      <c r="B331" s="260"/>
      <c r="C331" s="283" t="str">
        <f t="shared" si="51"/>
        <v xml:space="preserve">Grāmatvedis </v>
      </c>
      <c r="D331" s="284"/>
      <c r="E331" s="316"/>
      <c r="F331" s="70">
        <f t="shared" si="52"/>
        <v>1190</v>
      </c>
      <c r="G331" s="64">
        <f t="shared" si="52"/>
        <v>1.667</v>
      </c>
      <c r="H331" s="65">
        <f t="shared" si="50"/>
        <v>0.6</v>
      </c>
    </row>
    <row r="332" spans="1:8" s="2" customFormat="1" ht="12.75" hidden="1" x14ac:dyDescent="0.2">
      <c r="A332" s="257"/>
      <c r="B332" s="260"/>
      <c r="C332" s="283">
        <f t="shared" si="51"/>
        <v>0</v>
      </c>
      <c r="D332" s="284"/>
      <c r="E332" s="316"/>
      <c r="F332" s="70">
        <f t="shared" si="52"/>
        <v>0</v>
      </c>
      <c r="G332" s="64">
        <f t="shared" si="52"/>
        <v>0</v>
      </c>
      <c r="H332" s="65">
        <f t="shared" si="50"/>
        <v>0</v>
      </c>
    </row>
    <row r="333" spans="1:8" s="2" customFormat="1" ht="12.75" hidden="1" x14ac:dyDescent="0.2">
      <c r="A333" s="257"/>
      <c r="B333" s="260"/>
      <c r="C333" s="283">
        <f t="shared" si="51"/>
        <v>0</v>
      </c>
      <c r="D333" s="284"/>
      <c r="E333" s="316"/>
      <c r="F333" s="70">
        <f t="shared" si="52"/>
        <v>0</v>
      </c>
      <c r="G333" s="64">
        <f t="shared" si="52"/>
        <v>0</v>
      </c>
      <c r="H333" s="65">
        <f t="shared" si="50"/>
        <v>0</v>
      </c>
    </row>
    <row r="334" spans="1:8" s="2" customFormat="1" ht="12.75" hidden="1" x14ac:dyDescent="0.2">
      <c r="A334" s="257"/>
      <c r="B334" s="260"/>
      <c r="C334" s="283">
        <f t="shared" si="51"/>
        <v>0</v>
      </c>
      <c r="D334" s="284"/>
      <c r="E334" s="316"/>
      <c r="F334" s="70">
        <f t="shared" si="52"/>
        <v>0</v>
      </c>
      <c r="G334" s="64">
        <f t="shared" si="52"/>
        <v>0</v>
      </c>
      <c r="H334" s="65">
        <f t="shared" si="50"/>
        <v>0</v>
      </c>
    </row>
    <row r="335" spans="1:8" s="2" customFormat="1" ht="12.75" hidden="1" x14ac:dyDescent="0.2">
      <c r="A335" s="257"/>
      <c r="B335" s="260"/>
      <c r="C335" s="283">
        <f t="shared" si="51"/>
        <v>0</v>
      </c>
      <c r="D335" s="284"/>
      <c r="E335" s="316"/>
      <c r="F335" s="70">
        <f t="shared" si="52"/>
        <v>0</v>
      </c>
      <c r="G335" s="64">
        <f t="shared" si="52"/>
        <v>0</v>
      </c>
      <c r="H335" s="65">
        <f t="shared" si="50"/>
        <v>0</v>
      </c>
    </row>
    <row r="336" spans="1:8" s="2" customFormat="1" ht="12.75" hidden="1" x14ac:dyDescent="0.2">
      <c r="A336" s="257"/>
      <c r="B336" s="260"/>
      <c r="C336" s="283">
        <f t="shared" si="51"/>
        <v>0</v>
      </c>
      <c r="D336" s="284"/>
      <c r="E336" s="316"/>
      <c r="F336" s="70">
        <f t="shared" si="52"/>
        <v>0</v>
      </c>
      <c r="G336" s="64">
        <f t="shared" si="52"/>
        <v>0</v>
      </c>
      <c r="H336" s="65">
        <f t="shared" si="50"/>
        <v>0</v>
      </c>
    </row>
    <row r="337" spans="1:8" s="2" customFormat="1" ht="12.75" hidden="1" x14ac:dyDescent="0.2">
      <c r="A337" s="257"/>
      <c r="B337" s="260"/>
      <c r="C337" s="283">
        <f t="shared" si="51"/>
        <v>0</v>
      </c>
      <c r="D337" s="284"/>
      <c r="E337" s="316"/>
      <c r="F337" s="70">
        <f t="shared" si="52"/>
        <v>0</v>
      </c>
      <c r="G337" s="64">
        <f t="shared" si="52"/>
        <v>0</v>
      </c>
      <c r="H337" s="65">
        <f t="shared" si="50"/>
        <v>0</v>
      </c>
    </row>
    <row r="338" spans="1:8" s="2" customFormat="1" ht="12.75" hidden="1" x14ac:dyDescent="0.2">
      <c r="A338" s="257"/>
      <c r="B338" s="260"/>
      <c r="C338" s="283">
        <f t="shared" si="51"/>
        <v>0</v>
      </c>
      <c r="D338" s="284"/>
      <c r="E338" s="316"/>
      <c r="F338" s="70">
        <f t="shared" si="52"/>
        <v>0</v>
      </c>
      <c r="G338" s="64">
        <f t="shared" si="52"/>
        <v>0</v>
      </c>
      <c r="H338" s="65">
        <f t="shared" si="50"/>
        <v>0</v>
      </c>
    </row>
    <row r="339" spans="1:8" s="2" customFormat="1" ht="12.75" x14ac:dyDescent="0.2">
      <c r="A339" s="258"/>
      <c r="B339" s="261"/>
      <c r="C339" s="283" t="str">
        <f t="shared" si="51"/>
        <v>Lietvede</v>
      </c>
      <c r="D339" s="284"/>
      <c r="E339" s="317"/>
      <c r="F339" s="71">
        <f t="shared" si="52"/>
        <v>996</v>
      </c>
      <c r="G339" s="66">
        <f t="shared" si="52"/>
        <v>0.217</v>
      </c>
      <c r="H339" s="67">
        <f t="shared" si="50"/>
        <v>6.9999999999999993E-2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142" t="s">
        <v>40</v>
      </c>
      <c r="G340" s="53" t="s">
        <v>158</v>
      </c>
      <c r="H340" s="135">
        <f>SUM(H341:H360)</f>
        <v>2.42</v>
      </c>
    </row>
    <row r="341" spans="1:8" s="2" customFormat="1" ht="12.75" x14ac:dyDescent="0.2">
      <c r="A341" s="257"/>
      <c r="B341" s="260"/>
      <c r="C341" s="318" t="str">
        <f t="shared" ref="C341:C350" si="53">C266</f>
        <v>VP koledžas direktors</v>
      </c>
      <c r="D341" s="319"/>
      <c r="E341" s="278">
        <v>10</v>
      </c>
      <c r="F341" s="81">
        <f t="shared" ref="F341:G350" si="54">F266</f>
        <v>3105</v>
      </c>
      <c r="G341" s="62">
        <f t="shared" si="54"/>
        <v>0.33400000000000002</v>
      </c>
      <c r="H341" s="63">
        <f>ROUNDUP((F341*$E$341%)/168*G341,2)</f>
        <v>0.62</v>
      </c>
    </row>
    <row r="342" spans="1:8" s="2" customFormat="1" ht="12.75" x14ac:dyDescent="0.2">
      <c r="A342" s="257"/>
      <c r="B342" s="260"/>
      <c r="C342" s="320" t="str">
        <f t="shared" si="53"/>
        <v>Vecākais inspektors Profesionālās pilnveides nodaļā</v>
      </c>
      <c r="D342" s="321"/>
      <c r="E342" s="279"/>
      <c r="F342" s="82">
        <f t="shared" si="54"/>
        <v>1060</v>
      </c>
      <c r="G342" s="64">
        <f t="shared" si="54"/>
        <v>0.75</v>
      </c>
      <c r="H342" s="65">
        <f t="shared" ref="H342:H360" si="55">ROUNDUP((F342*$E$341%)/168*G342,2)</f>
        <v>0.48</v>
      </c>
    </row>
    <row r="343" spans="1:8" s="2" customFormat="1" ht="12.75" hidden="1" x14ac:dyDescent="0.2">
      <c r="A343" s="257"/>
      <c r="B343" s="260"/>
      <c r="C343" s="320">
        <f t="shared" si="53"/>
        <v>0</v>
      </c>
      <c r="D343" s="321"/>
      <c r="E343" s="279"/>
      <c r="F343" s="82">
        <f t="shared" si="54"/>
        <v>0</v>
      </c>
      <c r="G343" s="64">
        <f t="shared" si="54"/>
        <v>0</v>
      </c>
      <c r="H343" s="65">
        <f t="shared" si="55"/>
        <v>0</v>
      </c>
    </row>
    <row r="344" spans="1:8" s="2" customFormat="1" ht="12.75" hidden="1" x14ac:dyDescent="0.2">
      <c r="A344" s="257"/>
      <c r="B344" s="260"/>
      <c r="C344" s="320">
        <f t="shared" si="53"/>
        <v>0</v>
      </c>
      <c r="D344" s="321"/>
      <c r="E344" s="279"/>
      <c r="F344" s="82">
        <f t="shared" si="54"/>
        <v>0</v>
      </c>
      <c r="G344" s="64">
        <f t="shared" si="54"/>
        <v>0</v>
      </c>
      <c r="H344" s="65">
        <f t="shared" si="55"/>
        <v>0</v>
      </c>
    </row>
    <row r="345" spans="1:8" s="2" customFormat="1" ht="12.75" hidden="1" x14ac:dyDescent="0.2">
      <c r="A345" s="257"/>
      <c r="B345" s="260"/>
      <c r="C345" s="320">
        <f t="shared" si="53"/>
        <v>0</v>
      </c>
      <c r="D345" s="321"/>
      <c r="E345" s="279"/>
      <c r="F345" s="82">
        <f t="shared" si="54"/>
        <v>0</v>
      </c>
      <c r="G345" s="64">
        <f t="shared" si="54"/>
        <v>0</v>
      </c>
      <c r="H345" s="65">
        <f t="shared" si="55"/>
        <v>0</v>
      </c>
    </row>
    <row r="346" spans="1:8" s="2" customFormat="1" ht="12.75" hidden="1" x14ac:dyDescent="0.2">
      <c r="A346" s="257"/>
      <c r="B346" s="260"/>
      <c r="C346" s="320">
        <f t="shared" si="53"/>
        <v>0</v>
      </c>
      <c r="D346" s="321"/>
      <c r="E346" s="279"/>
      <c r="F346" s="82">
        <f t="shared" si="54"/>
        <v>0</v>
      </c>
      <c r="G346" s="64">
        <f t="shared" si="54"/>
        <v>0</v>
      </c>
      <c r="H346" s="65">
        <f t="shared" si="55"/>
        <v>0</v>
      </c>
    </row>
    <row r="347" spans="1:8" s="2" customFormat="1" ht="12.75" hidden="1" x14ac:dyDescent="0.2">
      <c r="A347" s="257"/>
      <c r="B347" s="260"/>
      <c r="C347" s="320">
        <f t="shared" si="53"/>
        <v>0</v>
      </c>
      <c r="D347" s="321"/>
      <c r="E347" s="279"/>
      <c r="F347" s="82">
        <f t="shared" si="54"/>
        <v>0</v>
      </c>
      <c r="G347" s="64">
        <f t="shared" si="54"/>
        <v>0</v>
      </c>
      <c r="H347" s="65">
        <f t="shared" si="55"/>
        <v>0</v>
      </c>
    </row>
    <row r="348" spans="1:8" s="2" customFormat="1" ht="12.75" hidden="1" x14ac:dyDescent="0.2">
      <c r="A348" s="257"/>
      <c r="B348" s="260"/>
      <c r="C348" s="320">
        <f t="shared" si="53"/>
        <v>0</v>
      </c>
      <c r="D348" s="321"/>
      <c r="E348" s="279"/>
      <c r="F348" s="82">
        <f t="shared" si="54"/>
        <v>0</v>
      </c>
      <c r="G348" s="64">
        <f t="shared" si="54"/>
        <v>0</v>
      </c>
      <c r="H348" s="65">
        <f t="shared" si="55"/>
        <v>0</v>
      </c>
    </row>
    <row r="349" spans="1:8" s="2" customFormat="1" ht="12.75" hidden="1" x14ac:dyDescent="0.2">
      <c r="A349" s="257"/>
      <c r="B349" s="260"/>
      <c r="C349" s="320">
        <f t="shared" si="53"/>
        <v>0</v>
      </c>
      <c r="D349" s="321"/>
      <c r="E349" s="279"/>
      <c r="F349" s="82">
        <f t="shared" si="54"/>
        <v>0</v>
      </c>
      <c r="G349" s="64">
        <f t="shared" si="54"/>
        <v>0</v>
      </c>
      <c r="H349" s="65">
        <f t="shared" si="55"/>
        <v>0</v>
      </c>
    </row>
    <row r="350" spans="1:8" s="2" customFormat="1" ht="12.75" hidden="1" x14ac:dyDescent="0.2">
      <c r="A350" s="257"/>
      <c r="B350" s="260"/>
      <c r="C350" s="320">
        <f t="shared" si="53"/>
        <v>0</v>
      </c>
      <c r="D350" s="321"/>
      <c r="E350" s="279"/>
      <c r="F350" s="82">
        <f t="shared" si="54"/>
        <v>0</v>
      </c>
      <c r="G350" s="64">
        <f t="shared" si="54"/>
        <v>0</v>
      </c>
      <c r="H350" s="65">
        <f t="shared" si="55"/>
        <v>0</v>
      </c>
    </row>
    <row r="351" spans="1:8" s="2" customFormat="1" ht="12.75" hidden="1" x14ac:dyDescent="0.2">
      <c r="A351" s="257"/>
      <c r="B351" s="260"/>
      <c r="C351" s="291">
        <f t="shared" ref="C351:C360" si="56">C277</f>
        <v>0</v>
      </c>
      <c r="D351" s="292"/>
      <c r="E351" s="279"/>
      <c r="F351" s="83">
        <f t="shared" ref="F351:G360" si="57">F277</f>
        <v>0</v>
      </c>
      <c r="G351" s="64">
        <f t="shared" si="57"/>
        <v>0</v>
      </c>
      <c r="H351" s="65">
        <f t="shared" si="55"/>
        <v>0</v>
      </c>
    </row>
    <row r="352" spans="1:8" s="2" customFormat="1" ht="12.75" x14ac:dyDescent="0.2">
      <c r="A352" s="257"/>
      <c r="B352" s="260"/>
      <c r="C352" s="291" t="str">
        <f t="shared" si="56"/>
        <v xml:space="preserve">Grāmatvedis </v>
      </c>
      <c r="D352" s="292"/>
      <c r="E352" s="279"/>
      <c r="F352" s="83">
        <f t="shared" si="57"/>
        <v>1190</v>
      </c>
      <c r="G352" s="64">
        <f t="shared" si="57"/>
        <v>1.667</v>
      </c>
      <c r="H352" s="65">
        <f t="shared" si="55"/>
        <v>1.19</v>
      </c>
    </row>
    <row r="353" spans="1:8" s="2" customFormat="1" ht="12.75" hidden="1" customHeight="1" x14ac:dyDescent="0.2">
      <c r="A353" s="257"/>
      <c r="B353" s="260"/>
      <c r="C353" s="320">
        <f t="shared" si="56"/>
        <v>0</v>
      </c>
      <c r="D353" s="321"/>
      <c r="E353" s="279"/>
      <c r="F353" s="83">
        <f t="shared" si="57"/>
        <v>0</v>
      </c>
      <c r="G353" s="64">
        <f t="shared" si="57"/>
        <v>0</v>
      </c>
      <c r="H353" s="65">
        <f t="shared" si="55"/>
        <v>0</v>
      </c>
    </row>
    <row r="354" spans="1:8" s="2" customFormat="1" ht="12.75" hidden="1" customHeight="1" x14ac:dyDescent="0.2">
      <c r="A354" s="257"/>
      <c r="B354" s="260"/>
      <c r="C354" s="320">
        <f t="shared" si="56"/>
        <v>0</v>
      </c>
      <c r="D354" s="321"/>
      <c r="E354" s="279"/>
      <c r="F354" s="83">
        <f t="shared" si="57"/>
        <v>0</v>
      </c>
      <c r="G354" s="64">
        <f t="shared" si="57"/>
        <v>0</v>
      </c>
      <c r="H354" s="65">
        <f t="shared" si="55"/>
        <v>0</v>
      </c>
    </row>
    <row r="355" spans="1:8" s="2" customFormat="1" ht="12.75" hidden="1" customHeight="1" x14ac:dyDescent="0.2">
      <c r="A355" s="257"/>
      <c r="B355" s="260"/>
      <c r="C355" s="320">
        <f t="shared" si="56"/>
        <v>0</v>
      </c>
      <c r="D355" s="321"/>
      <c r="E355" s="279"/>
      <c r="F355" s="83">
        <f t="shared" si="57"/>
        <v>0</v>
      </c>
      <c r="G355" s="64">
        <f t="shared" si="57"/>
        <v>0</v>
      </c>
      <c r="H355" s="65">
        <f t="shared" si="55"/>
        <v>0</v>
      </c>
    </row>
    <row r="356" spans="1:8" s="2" customFormat="1" ht="12.75" hidden="1" customHeight="1" x14ac:dyDescent="0.2">
      <c r="A356" s="257"/>
      <c r="B356" s="260"/>
      <c r="C356" s="320">
        <f t="shared" si="56"/>
        <v>0</v>
      </c>
      <c r="D356" s="321"/>
      <c r="E356" s="279"/>
      <c r="F356" s="83">
        <f t="shared" si="57"/>
        <v>0</v>
      </c>
      <c r="G356" s="64">
        <f t="shared" si="57"/>
        <v>0</v>
      </c>
      <c r="H356" s="65">
        <f t="shared" si="55"/>
        <v>0</v>
      </c>
    </row>
    <row r="357" spans="1:8" s="2" customFormat="1" ht="12.75" hidden="1" customHeight="1" x14ac:dyDescent="0.2">
      <c r="A357" s="257"/>
      <c r="B357" s="260"/>
      <c r="C357" s="320">
        <f t="shared" si="56"/>
        <v>0</v>
      </c>
      <c r="D357" s="321"/>
      <c r="E357" s="279"/>
      <c r="F357" s="83">
        <f t="shared" si="57"/>
        <v>0</v>
      </c>
      <c r="G357" s="64">
        <f t="shared" si="57"/>
        <v>0</v>
      </c>
      <c r="H357" s="65">
        <f t="shared" si="55"/>
        <v>0</v>
      </c>
    </row>
    <row r="358" spans="1:8" s="2" customFormat="1" ht="12.75" hidden="1" customHeight="1" x14ac:dyDescent="0.2">
      <c r="A358" s="257"/>
      <c r="B358" s="260"/>
      <c r="C358" s="320">
        <f t="shared" si="56"/>
        <v>0</v>
      </c>
      <c r="D358" s="321"/>
      <c r="E358" s="279"/>
      <c r="F358" s="83">
        <f t="shared" si="57"/>
        <v>0</v>
      </c>
      <c r="G358" s="64">
        <f t="shared" si="57"/>
        <v>0</v>
      </c>
      <c r="H358" s="65">
        <f t="shared" si="55"/>
        <v>0</v>
      </c>
    </row>
    <row r="359" spans="1:8" s="2" customFormat="1" ht="12.75" hidden="1" customHeight="1" x14ac:dyDescent="0.2">
      <c r="A359" s="257"/>
      <c r="B359" s="260"/>
      <c r="C359" s="320">
        <f t="shared" si="56"/>
        <v>0</v>
      </c>
      <c r="D359" s="321"/>
      <c r="E359" s="279"/>
      <c r="F359" s="83">
        <f t="shared" si="57"/>
        <v>0</v>
      </c>
      <c r="G359" s="64">
        <f t="shared" si="57"/>
        <v>0</v>
      </c>
      <c r="H359" s="65">
        <f t="shared" si="55"/>
        <v>0</v>
      </c>
    </row>
    <row r="360" spans="1:8" s="2" customFormat="1" ht="12.75" x14ac:dyDescent="0.2">
      <c r="A360" s="258"/>
      <c r="B360" s="261"/>
      <c r="C360" s="320" t="str">
        <f t="shared" si="56"/>
        <v>Lietvede</v>
      </c>
      <c r="D360" s="321"/>
      <c r="E360" s="280"/>
      <c r="F360" s="85">
        <f t="shared" si="57"/>
        <v>996</v>
      </c>
      <c r="G360" s="66">
        <f t="shared" si="57"/>
        <v>0.217</v>
      </c>
      <c r="H360" s="67">
        <f t="shared" si="55"/>
        <v>0.13</v>
      </c>
    </row>
    <row r="361" spans="1:8" s="2" customFormat="1" ht="12.75" customHeight="1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8.6199999999999992</v>
      </c>
    </row>
    <row r="362" spans="1:8" s="2" customFormat="1" ht="12.75" customHeight="1" x14ac:dyDescent="0.2">
      <c r="A362" s="14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7.38</v>
      </c>
    </row>
    <row r="363" spans="1:8" s="2" customFormat="1" ht="25.5" customHeight="1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142" t="s">
        <v>40</v>
      </c>
      <c r="G363" s="53" t="s">
        <v>158</v>
      </c>
      <c r="H363" s="135">
        <f>SUM(H364:H383)</f>
        <v>0.98</v>
      </c>
    </row>
    <row r="364" spans="1:8" s="2" customFormat="1" ht="12.75" x14ac:dyDescent="0.2">
      <c r="A364" s="257"/>
      <c r="B364" s="260"/>
      <c r="C364" s="305" t="str">
        <f t="shared" ref="C364:C373" si="58">C266</f>
        <v>VP koledžas direktors</v>
      </c>
      <c r="D364" s="306"/>
      <c r="E364" s="312">
        <v>4</v>
      </c>
      <c r="F364" s="73">
        <f t="shared" ref="F364:G373" si="59">F266</f>
        <v>3105</v>
      </c>
      <c r="G364" s="104">
        <f t="shared" si="59"/>
        <v>0.33400000000000002</v>
      </c>
      <c r="H364" s="63">
        <f>ROUNDUP((F364*$E$364%)/168*G364,2)</f>
        <v>0.25</v>
      </c>
    </row>
    <row r="365" spans="1:8" s="2" customFormat="1" ht="12.75" x14ac:dyDescent="0.2">
      <c r="A365" s="257"/>
      <c r="B365" s="260"/>
      <c r="C365" s="291" t="str">
        <f t="shared" si="58"/>
        <v>Vecākais inspektors Profesionālās pilnveides nodaļā</v>
      </c>
      <c r="D365" s="292"/>
      <c r="E365" s="313"/>
      <c r="F365" s="75">
        <f t="shared" si="59"/>
        <v>1060</v>
      </c>
      <c r="G365" s="193">
        <f t="shared" si="59"/>
        <v>0.75</v>
      </c>
      <c r="H365" s="65">
        <f t="shared" ref="H365:H372" si="60">ROUNDUP((F365*$E$364%)/168*G365,2)</f>
        <v>0.19</v>
      </c>
    </row>
    <row r="366" spans="1:8" s="2" customFormat="1" ht="12.75" hidden="1" x14ac:dyDescent="0.2">
      <c r="A366" s="257"/>
      <c r="B366" s="260"/>
      <c r="C366" s="291">
        <f t="shared" si="58"/>
        <v>0</v>
      </c>
      <c r="D366" s="292"/>
      <c r="E366" s="313"/>
      <c r="F366" s="75">
        <f t="shared" si="59"/>
        <v>0</v>
      </c>
      <c r="G366" s="75">
        <f t="shared" si="59"/>
        <v>0</v>
      </c>
      <c r="H366" s="65">
        <f t="shared" si="60"/>
        <v>0</v>
      </c>
    </row>
    <row r="367" spans="1:8" s="2" customFormat="1" ht="12.75" hidden="1" x14ac:dyDescent="0.2">
      <c r="A367" s="257"/>
      <c r="B367" s="260"/>
      <c r="C367" s="291">
        <f t="shared" si="58"/>
        <v>0</v>
      </c>
      <c r="D367" s="292"/>
      <c r="E367" s="313"/>
      <c r="F367" s="75">
        <f t="shared" si="59"/>
        <v>0</v>
      </c>
      <c r="G367" s="75">
        <f t="shared" si="59"/>
        <v>0</v>
      </c>
      <c r="H367" s="65">
        <f t="shared" si="60"/>
        <v>0</v>
      </c>
    </row>
    <row r="368" spans="1:8" s="2" customFormat="1" ht="12.75" hidden="1" x14ac:dyDescent="0.2">
      <c r="A368" s="257"/>
      <c r="B368" s="260"/>
      <c r="C368" s="291">
        <f t="shared" si="58"/>
        <v>0</v>
      </c>
      <c r="D368" s="292"/>
      <c r="E368" s="313"/>
      <c r="F368" s="75">
        <f t="shared" si="59"/>
        <v>0</v>
      </c>
      <c r="G368" s="75">
        <f t="shared" si="59"/>
        <v>0</v>
      </c>
      <c r="H368" s="65">
        <f t="shared" si="60"/>
        <v>0</v>
      </c>
    </row>
    <row r="369" spans="1:8" s="2" customFormat="1" ht="12.75" hidden="1" x14ac:dyDescent="0.2">
      <c r="A369" s="257"/>
      <c r="B369" s="260"/>
      <c r="C369" s="291">
        <f t="shared" si="58"/>
        <v>0</v>
      </c>
      <c r="D369" s="292"/>
      <c r="E369" s="313"/>
      <c r="F369" s="75">
        <f t="shared" si="59"/>
        <v>0</v>
      </c>
      <c r="G369" s="75">
        <f t="shared" si="59"/>
        <v>0</v>
      </c>
      <c r="H369" s="65">
        <f t="shared" si="60"/>
        <v>0</v>
      </c>
    </row>
    <row r="370" spans="1:8" s="2" customFormat="1" ht="12.75" hidden="1" x14ac:dyDescent="0.2">
      <c r="A370" s="257"/>
      <c r="B370" s="260"/>
      <c r="C370" s="291">
        <f t="shared" si="58"/>
        <v>0</v>
      </c>
      <c r="D370" s="292"/>
      <c r="E370" s="313"/>
      <c r="F370" s="75">
        <f t="shared" si="59"/>
        <v>0</v>
      </c>
      <c r="G370" s="75">
        <f t="shared" si="59"/>
        <v>0</v>
      </c>
      <c r="H370" s="65">
        <f t="shared" si="60"/>
        <v>0</v>
      </c>
    </row>
    <row r="371" spans="1:8" s="2" customFormat="1" ht="12.75" hidden="1" x14ac:dyDescent="0.2">
      <c r="A371" s="257"/>
      <c r="B371" s="260"/>
      <c r="C371" s="291">
        <f t="shared" si="58"/>
        <v>0</v>
      </c>
      <c r="D371" s="292"/>
      <c r="E371" s="313"/>
      <c r="F371" s="75">
        <f t="shared" si="59"/>
        <v>0</v>
      </c>
      <c r="G371" s="75">
        <f t="shared" si="59"/>
        <v>0</v>
      </c>
      <c r="H371" s="65">
        <f t="shared" si="60"/>
        <v>0</v>
      </c>
    </row>
    <row r="372" spans="1:8" s="2" customFormat="1" ht="12.75" hidden="1" x14ac:dyDescent="0.2">
      <c r="A372" s="257"/>
      <c r="B372" s="260"/>
      <c r="C372" s="291">
        <f t="shared" si="58"/>
        <v>0</v>
      </c>
      <c r="D372" s="292"/>
      <c r="E372" s="313"/>
      <c r="F372" s="75">
        <f t="shared" si="59"/>
        <v>0</v>
      </c>
      <c r="G372" s="75">
        <f t="shared" si="59"/>
        <v>0</v>
      </c>
      <c r="H372" s="65">
        <f t="shared" si="60"/>
        <v>0</v>
      </c>
    </row>
    <row r="373" spans="1:8" s="2" customFormat="1" ht="12.75" hidden="1" x14ac:dyDescent="0.2">
      <c r="A373" s="257"/>
      <c r="B373" s="260"/>
      <c r="C373" s="291">
        <f t="shared" si="58"/>
        <v>0</v>
      </c>
      <c r="D373" s="292"/>
      <c r="E373" s="313"/>
      <c r="F373" s="75">
        <f t="shared" si="59"/>
        <v>0</v>
      </c>
      <c r="G373" s="75">
        <f t="shared" si="59"/>
        <v>0</v>
      </c>
      <c r="H373" s="65">
        <f>ROUNDUP((F373*$E$364%)/168*G373,2)</f>
        <v>0</v>
      </c>
    </row>
    <row r="374" spans="1:8" s="2" customFormat="1" ht="12.75" hidden="1" x14ac:dyDescent="0.2">
      <c r="A374" s="257"/>
      <c r="B374" s="260"/>
      <c r="C374" s="291">
        <f t="shared" ref="C374:C383" si="61">C277</f>
        <v>0</v>
      </c>
      <c r="D374" s="292"/>
      <c r="E374" s="313"/>
      <c r="F374" s="75">
        <f t="shared" ref="F374:G383" si="62">F277</f>
        <v>0</v>
      </c>
      <c r="G374" s="64">
        <f t="shared" si="62"/>
        <v>0</v>
      </c>
      <c r="H374" s="65">
        <f>ROUNDUP((F374*$E$364%)/168*G374,2)</f>
        <v>0</v>
      </c>
    </row>
    <row r="375" spans="1:8" s="2" customFormat="1" ht="12.75" x14ac:dyDescent="0.2">
      <c r="A375" s="257"/>
      <c r="B375" s="260"/>
      <c r="C375" s="291" t="str">
        <f t="shared" si="61"/>
        <v xml:space="preserve">Grāmatvedis </v>
      </c>
      <c r="D375" s="292"/>
      <c r="E375" s="313"/>
      <c r="F375" s="75">
        <f t="shared" si="62"/>
        <v>1190</v>
      </c>
      <c r="G375" s="64">
        <f t="shared" si="62"/>
        <v>1.667</v>
      </c>
      <c r="H375" s="65">
        <f t="shared" ref="H375:H383" si="63">ROUNDUP((F375*$E$364%)/168*G375,2)</f>
        <v>0.48</v>
      </c>
    </row>
    <row r="376" spans="1:8" s="2" customFormat="1" ht="12.75" hidden="1" x14ac:dyDescent="0.2">
      <c r="A376" s="257"/>
      <c r="B376" s="260"/>
      <c r="C376" s="291">
        <f t="shared" si="61"/>
        <v>0</v>
      </c>
      <c r="D376" s="292"/>
      <c r="E376" s="313"/>
      <c r="F376" s="75">
        <f t="shared" si="62"/>
        <v>0</v>
      </c>
      <c r="G376" s="64">
        <f t="shared" si="62"/>
        <v>0</v>
      </c>
      <c r="H376" s="65">
        <f t="shared" si="63"/>
        <v>0</v>
      </c>
    </row>
    <row r="377" spans="1:8" s="2" customFormat="1" ht="12.75" hidden="1" x14ac:dyDescent="0.2">
      <c r="A377" s="257"/>
      <c r="B377" s="260"/>
      <c r="C377" s="291">
        <f t="shared" si="61"/>
        <v>0</v>
      </c>
      <c r="D377" s="292"/>
      <c r="E377" s="313"/>
      <c r="F377" s="75">
        <f t="shared" si="62"/>
        <v>0</v>
      </c>
      <c r="G377" s="64">
        <f t="shared" si="62"/>
        <v>0</v>
      </c>
      <c r="H377" s="65">
        <f t="shared" si="63"/>
        <v>0</v>
      </c>
    </row>
    <row r="378" spans="1:8" s="2" customFormat="1" ht="12.75" hidden="1" x14ac:dyDescent="0.2">
      <c r="A378" s="257"/>
      <c r="B378" s="260"/>
      <c r="C378" s="291">
        <f t="shared" si="61"/>
        <v>0</v>
      </c>
      <c r="D378" s="292"/>
      <c r="E378" s="313"/>
      <c r="F378" s="75">
        <f t="shared" si="62"/>
        <v>0</v>
      </c>
      <c r="G378" s="64">
        <f t="shared" si="62"/>
        <v>0</v>
      </c>
      <c r="H378" s="65">
        <f t="shared" si="63"/>
        <v>0</v>
      </c>
    </row>
    <row r="379" spans="1:8" s="2" customFormat="1" ht="12.75" hidden="1" x14ac:dyDescent="0.2">
      <c r="A379" s="257"/>
      <c r="B379" s="260"/>
      <c r="C379" s="291">
        <f t="shared" si="61"/>
        <v>0</v>
      </c>
      <c r="D379" s="292"/>
      <c r="E379" s="313"/>
      <c r="F379" s="75">
        <f t="shared" si="62"/>
        <v>0</v>
      </c>
      <c r="G379" s="64">
        <f t="shared" si="62"/>
        <v>0</v>
      </c>
      <c r="H379" s="65">
        <f t="shared" si="63"/>
        <v>0</v>
      </c>
    </row>
    <row r="380" spans="1:8" s="2" customFormat="1" ht="12.75" hidden="1" x14ac:dyDescent="0.2">
      <c r="A380" s="257"/>
      <c r="B380" s="260"/>
      <c r="C380" s="291">
        <f t="shared" si="61"/>
        <v>0</v>
      </c>
      <c r="D380" s="292"/>
      <c r="E380" s="313"/>
      <c r="F380" s="75">
        <f t="shared" si="62"/>
        <v>0</v>
      </c>
      <c r="G380" s="64">
        <f t="shared" si="62"/>
        <v>0</v>
      </c>
      <c r="H380" s="65">
        <f t="shared" si="63"/>
        <v>0</v>
      </c>
    </row>
    <row r="381" spans="1:8" s="2" customFormat="1" ht="12.75" hidden="1" x14ac:dyDescent="0.2">
      <c r="A381" s="257"/>
      <c r="B381" s="260"/>
      <c r="C381" s="291">
        <f t="shared" si="61"/>
        <v>0</v>
      </c>
      <c r="D381" s="292"/>
      <c r="E381" s="313"/>
      <c r="F381" s="75">
        <f t="shared" si="62"/>
        <v>0</v>
      </c>
      <c r="G381" s="64">
        <f t="shared" si="62"/>
        <v>0</v>
      </c>
      <c r="H381" s="65">
        <f t="shared" si="63"/>
        <v>0</v>
      </c>
    </row>
    <row r="382" spans="1:8" s="2" customFormat="1" ht="12.75" hidden="1" x14ac:dyDescent="0.2">
      <c r="A382" s="257"/>
      <c r="B382" s="260"/>
      <c r="C382" s="291">
        <f t="shared" si="61"/>
        <v>0</v>
      </c>
      <c r="D382" s="292"/>
      <c r="E382" s="313"/>
      <c r="F382" s="75">
        <f t="shared" si="62"/>
        <v>0</v>
      </c>
      <c r="G382" s="64">
        <f t="shared" si="62"/>
        <v>0</v>
      </c>
      <c r="H382" s="65">
        <f t="shared" si="63"/>
        <v>0</v>
      </c>
    </row>
    <row r="383" spans="1:8" s="2" customFormat="1" ht="12.75" x14ac:dyDescent="0.2">
      <c r="A383" s="258"/>
      <c r="B383" s="261"/>
      <c r="C383" s="291" t="str">
        <f t="shared" si="61"/>
        <v>Lietvede</v>
      </c>
      <c r="D383" s="292"/>
      <c r="E383" s="314"/>
      <c r="F383" s="77">
        <f t="shared" si="62"/>
        <v>996</v>
      </c>
      <c r="G383" s="64">
        <f t="shared" si="62"/>
        <v>0.217</v>
      </c>
      <c r="H383" s="67">
        <f t="shared" si="63"/>
        <v>6.0000000000000005E-2</v>
      </c>
    </row>
    <row r="384" spans="1:8" s="2" customFormat="1" ht="25.5" customHeight="1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142" t="s">
        <v>40</v>
      </c>
      <c r="G384" s="53" t="s">
        <v>158</v>
      </c>
      <c r="H384" s="135">
        <f>SUM(H385:H404)</f>
        <v>0.26</v>
      </c>
    </row>
    <row r="385" spans="1:8" s="2" customFormat="1" ht="12.75" x14ac:dyDescent="0.2">
      <c r="A385" s="257"/>
      <c r="B385" s="260"/>
      <c r="C385" s="305" t="str">
        <f t="shared" ref="C385:C394" si="64">C266</f>
        <v>VP koledžas direktors</v>
      </c>
      <c r="D385" s="306"/>
      <c r="E385" s="312">
        <v>1</v>
      </c>
      <c r="F385" s="73">
        <f t="shared" ref="F385:G394" si="65">F266</f>
        <v>3105</v>
      </c>
      <c r="G385" s="64">
        <f t="shared" si="65"/>
        <v>0.33400000000000002</v>
      </c>
      <c r="H385" s="63">
        <f>ROUNDUP((F385*$E$385%)/168*G385,2)</f>
        <v>6.9999999999999993E-2</v>
      </c>
    </row>
    <row r="386" spans="1:8" s="2" customFormat="1" ht="12.75" x14ac:dyDescent="0.2">
      <c r="A386" s="257"/>
      <c r="B386" s="260"/>
      <c r="C386" s="291" t="str">
        <f t="shared" si="64"/>
        <v>Vecākais inspektors Profesionālās pilnveides nodaļā</v>
      </c>
      <c r="D386" s="292"/>
      <c r="E386" s="313"/>
      <c r="F386" s="75">
        <f t="shared" si="65"/>
        <v>1060</v>
      </c>
      <c r="G386" s="64">
        <f t="shared" si="65"/>
        <v>0.75</v>
      </c>
      <c r="H386" s="65">
        <f t="shared" ref="H386:H391" si="66">ROUNDUP((F386*$E$385%)/168*G386,2)</f>
        <v>0.05</v>
      </c>
    </row>
    <row r="387" spans="1:8" s="2" customFormat="1" ht="12.75" hidden="1" x14ac:dyDescent="0.2">
      <c r="A387" s="257"/>
      <c r="B387" s="260"/>
      <c r="C387" s="291">
        <f t="shared" si="64"/>
        <v>0</v>
      </c>
      <c r="D387" s="292"/>
      <c r="E387" s="313"/>
      <c r="F387" s="75">
        <f t="shared" si="65"/>
        <v>0</v>
      </c>
      <c r="G387" s="64">
        <f t="shared" si="65"/>
        <v>0</v>
      </c>
      <c r="H387" s="65">
        <f t="shared" si="66"/>
        <v>0</v>
      </c>
    </row>
    <row r="388" spans="1:8" s="2" customFormat="1" ht="12.75" hidden="1" x14ac:dyDescent="0.2">
      <c r="A388" s="257"/>
      <c r="B388" s="260"/>
      <c r="C388" s="291">
        <f t="shared" si="64"/>
        <v>0</v>
      </c>
      <c r="D388" s="292"/>
      <c r="E388" s="313"/>
      <c r="F388" s="75">
        <f t="shared" si="65"/>
        <v>0</v>
      </c>
      <c r="G388" s="64">
        <f t="shared" si="65"/>
        <v>0</v>
      </c>
      <c r="H388" s="65">
        <f t="shared" si="66"/>
        <v>0</v>
      </c>
    </row>
    <row r="389" spans="1:8" s="2" customFormat="1" ht="12.75" hidden="1" x14ac:dyDescent="0.2">
      <c r="A389" s="257"/>
      <c r="B389" s="260"/>
      <c r="C389" s="291">
        <f t="shared" si="64"/>
        <v>0</v>
      </c>
      <c r="D389" s="292"/>
      <c r="E389" s="313"/>
      <c r="F389" s="75">
        <f t="shared" si="65"/>
        <v>0</v>
      </c>
      <c r="G389" s="64">
        <f t="shared" si="65"/>
        <v>0</v>
      </c>
      <c r="H389" s="65">
        <f t="shared" si="66"/>
        <v>0</v>
      </c>
    </row>
    <row r="390" spans="1:8" s="2" customFormat="1" ht="12.75" hidden="1" x14ac:dyDescent="0.2">
      <c r="A390" s="257"/>
      <c r="B390" s="260"/>
      <c r="C390" s="291">
        <f t="shared" si="64"/>
        <v>0</v>
      </c>
      <c r="D390" s="292"/>
      <c r="E390" s="313"/>
      <c r="F390" s="75">
        <f t="shared" si="65"/>
        <v>0</v>
      </c>
      <c r="G390" s="64">
        <f t="shared" si="65"/>
        <v>0</v>
      </c>
      <c r="H390" s="65">
        <f t="shared" si="66"/>
        <v>0</v>
      </c>
    </row>
    <row r="391" spans="1:8" s="2" customFormat="1" ht="12.75" hidden="1" x14ac:dyDescent="0.2">
      <c r="A391" s="257"/>
      <c r="B391" s="260"/>
      <c r="C391" s="291">
        <f t="shared" si="64"/>
        <v>0</v>
      </c>
      <c r="D391" s="292"/>
      <c r="E391" s="313"/>
      <c r="F391" s="75">
        <f t="shared" si="65"/>
        <v>0</v>
      </c>
      <c r="G391" s="64">
        <f t="shared" si="65"/>
        <v>0</v>
      </c>
      <c r="H391" s="65">
        <f t="shared" si="66"/>
        <v>0</v>
      </c>
    </row>
    <row r="392" spans="1:8" s="2" customFormat="1" ht="12.75" hidden="1" x14ac:dyDescent="0.2">
      <c r="A392" s="257"/>
      <c r="B392" s="260"/>
      <c r="C392" s="291">
        <f t="shared" si="64"/>
        <v>0</v>
      </c>
      <c r="D392" s="292"/>
      <c r="E392" s="313"/>
      <c r="F392" s="75">
        <f t="shared" si="65"/>
        <v>0</v>
      </c>
      <c r="G392" s="64">
        <f t="shared" si="65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64"/>
        <v>0</v>
      </c>
      <c r="D393" s="292"/>
      <c r="E393" s="313"/>
      <c r="F393" s="75">
        <f t="shared" si="65"/>
        <v>0</v>
      </c>
      <c r="G393" s="64">
        <f t="shared" si="65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64"/>
        <v>0</v>
      </c>
      <c r="D394" s="292"/>
      <c r="E394" s="313"/>
      <c r="F394" s="75">
        <f t="shared" si="65"/>
        <v>0</v>
      </c>
      <c r="G394" s="64">
        <f t="shared" si="65"/>
        <v>0</v>
      </c>
      <c r="H394" s="65">
        <f>ROUNDUP((F394*$E$385%)/168*G394,2)</f>
        <v>0</v>
      </c>
    </row>
    <row r="395" spans="1:8" s="2" customFormat="1" ht="12.75" hidden="1" x14ac:dyDescent="0.2">
      <c r="A395" s="257"/>
      <c r="B395" s="260"/>
      <c r="C395" s="291">
        <f t="shared" ref="C395:C404" si="67">C277</f>
        <v>0</v>
      </c>
      <c r="D395" s="292"/>
      <c r="E395" s="313"/>
      <c r="F395" s="75">
        <f t="shared" ref="F395:G404" si="68">F277</f>
        <v>0</v>
      </c>
      <c r="G395" s="64">
        <f t="shared" si="68"/>
        <v>0</v>
      </c>
      <c r="H395" s="65">
        <f>ROUNDUP((F395*$E$385%)/168*G395,2)</f>
        <v>0</v>
      </c>
    </row>
    <row r="396" spans="1:8" s="2" customFormat="1" ht="12.75" x14ac:dyDescent="0.2">
      <c r="A396" s="257"/>
      <c r="B396" s="260"/>
      <c r="C396" s="291" t="str">
        <f t="shared" si="67"/>
        <v xml:space="preserve">Grāmatvedis </v>
      </c>
      <c r="D396" s="292"/>
      <c r="E396" s="313"/>
      <c r="F396" s="75">
        <f t="shared" si="68"/>
        <v>1190</v>
      </c>
      <c r="G396" s="64">
        <f t="shared" si="68"/>
        <v>1.667</v>
      </c>
      <c r="H396" s="65">
        <f t="shared" ref="H396:H404" si="69">ROUNDUP((F396*$E$385%)/168*G396,2)</f>
        <v>0.12</v>
      </c>
    </row>
    <row r="397" spans="1:8" s="2" customFormat="1" ht="12.75" hidden="1" x14ac:dyDescent="0.2">
      <c r="A397" s="257"/>
      <c r="B397" s="260"/>
      <c r="C397" s="291">
        <f t="shared" si="67"/>
        <v>0</v>
      </c>
      <c r="D397" s="292"/>
      <c r="E397" s="313"/>
      <c r="F397" s="75">
        <f t="shared" si="68"/>
        <v>0</v>
      </c>
      <c r="G397" s="75">
        <f t="shared" si="68"/>
        <v>0</v>
      </c>
      <c r="H397" s="65">
        <f t="shared" si="69"/>
        <v>0</v>
      </c>
    </row>
    <row r="398" spans="1:8" s="2" customFormat="1" ht="12.75" hidden="1" x14ac:dyDescent="0.2">
      <c r="A398" s="257"/>
      <c r="B398" s="260"/>
      <c r="C398" s="291">
        <f t="shared" si="67"/>
        <v>0</v>
      </c>
      <c r="D398" s="292"/>
      <c r="E398" s="313"/>
      <c r="F398" s="75">
        <f t="shared" si="68"/>
        <v>0</v>
      </c>
      <c r="G398" s="75">
        <f t="shared" si="68"/>
        <v>0</v>
      </c>
      <c r="H398" s="65">
        <f t="shared" si="69"/>
        <v>0</v>
      </c>
    </row>
    <row r="399" spans="1:8" s="2" customFormat="1" ht="12.75" hidden="1" x14ac:dyDescent="0.2">
      <c r="A399" s="257"/>
      <c r="B399" s="260"/>
      <c r="C399" s="291">
        <f t="shared" si="67"/>
        <v>0</v>
      </c>
      <c r="D399" s="292"/>
      <c r="E399" s="313"/>
      <c r="F399" s="75">
        <f t="shared" si="68"/>
        <v>0</v>
      </c>
      <c r="G399" s="75">
        <f t="shared" si="68"/>
        <v>0</v>
      </c>
      <c r="H399" s="65">
        <f t="shared" si="69"/>
        <v>0</v>
      </c>
    </row>
    <row r="400" spans="1:8" s="2" customFormat="1" ht="12.75" hidden="1" x14ac:dyDescent="0.2">
      <c r="A400" s="257"/>
      <c r="B400" s="260"/>
      <c r="C400" s="291">
        <f t="shared" si="67"/>
        <v>0</v>
      </c>
      <c r="D400" s="292"/>
      <c r="E400" s="313"/>
      <c r="F400" s="75">
        <f t="shared" si="68"/>
        <v>0</v>
      </c>
      <c r="G400" s="75">
        <f t="shared" si="68"/>
        <v>0</v>
      </c>
      <c r="H400" s="65">
        <f t="shared" si="69"/>
        <v>0</v>
      </c>
    </row>
    <row r="401" spans="1:9" s="2" customFormat="1" ht="12.75" hidden="1" x14ac:dyDescent="0.2">
      <c r="A401" s="257"/>
      <c r="B401" s="260"/>
      <c r="C401" s="291">
        <f t="shared" si="67"/>
        <v>0</v>
      </c>
      <c r="D401" s="292"/>
      <c r="E401" s="313"/>
      <c r="F401" s="75">
        <f t="shared" si="68"/>
        <v>0</v>
      </c>
      <c r="G401" s="75">
        <f t="shared" si="68"/>
        <v>0</v>
      </c>
      <c r="H401" s="65">
        <f t="shared" si="69"/>
        <v>0</v>
      </c>
    </row>
    <row r="402" spans="1:9" s="2" customFormat="1" ht="12.75" hidden="1" x14ac:dyDescent="0.2">
      <c r="A402" s="257"/>
      <c r="B402" s="260"/>
      <c r="C402" s="291">
        <f t="shared" si="67"/>
        <v>0</v>
      </c>
      <c r="D402" s="292"/>
      <c r="E402" s="313"/>
      <c r="F402" s="75">
        <f t="shared" si="68"/>
        <v>0</v>
      </c>
      <c r="G402" s="75">
        <f t="shared" si="68"/>
        <v>0</v>
      </c>
      <c r="H402" s="65">
        <f t="shared" si="69"/>
        <v>0</v>
      </c>
    </row>
    <row r="403" spans="1:9" s="2" customFormat="1" ht="12.75" hidden="1" x14ac:dyDescent="0.2">
      <c r="A403" s="257"/>
      <c r="B403" s="260"/>
      <c r="C403" s="291">
        <f t="shared" si="67"/>
        <v>0</v>
      </c>
      <c r="D403" s="292"/>
      <c r="E403" s="313"/>
      <c r="F403" s="75">
        <f t="shared" si="68"/>
        <v>0</v>
      </c>
      <c r="G403" s="75">
        <f t="shared" si="68"/>
        <v>0</v>
      </c>
      <c r="H403" s="65">
        <f t="shared" si="69"/>
        <v>0</v>
      </c>
    </row>
    <row r="404" spans="1:9" s="2" customFormat="1" ht="12.75" x14ac:dyDescent="0.2">
      <c r="A404" s="258"/>
      <c r="B404" s="261"/>
      <c r="C404" s="301" t="str">
        <f t="shared" si="67"/>
        <v>Lietvede</v>
      </c>
      <c r="D404" s="302"/>
      <c r="E404" s="314"/>
      <c r="F404" s="77">
        <f t="shared" si="68"/>
        <v>996</v>
      </c>
      <c r="G404" s="205">
        <f t="shared" si="68"/>
        <v>0.217</v>
      </c>
      <c r="H404" s="67">
        <f t="shared" si="69"/>
        <v>0.02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5.23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0.16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0.16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G15+G266+G267+G278</f>
        <v>3.7510000000000003</v>
      </c>
      <c r="H408" s="89">
        <f>ROUNDUP(F408/168*G408,2)</f>
        <v>0.16</v>
      </c>
      <c r="I408" s="2" t="s">
        <v>207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70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70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70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70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70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70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70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70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70"/>
        <v>0</v>
      </c>
    </row>
    <row r="418" spans="1:9" s="2" customFormat="1" ht="12" hidden="1" customHeight="1" x14ac:dyDescent="0.2">
      <c r="A418" s="256"/>
      <c r="B418" s="259"/>
      <c r="C418" s="266"/>
      <c r="D418" s="267"/>
      <c r="E418" s="307"/>
      <c r="F418" s="53"/>
      <c r="G418" s="53"/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71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71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71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71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71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71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71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71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71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5.07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3.6</v>
      </c>
    </row>
    <row r="431" spans="1:9" s="2" customFormat="1" ht="24" x14ac:dyDescent="0.2">
      <c r="A431" s="257"/>
      <c r="B431" s="260"/>
      <c r="C431" s="262" t="s">
        <v>194</v>
      </c>
      <c r="D431" s="263"/>
      <c r="E431" s="297"/>
      <c r="F431" s="88">
        <v>0.01</v>
      </c>
      <c r="G431" s="88">
        <v>60</v>
      </c>
      <c r="H431" s="89">
        <f>ROUND(F431*G431,2)</f>
        <v>0.6</v>
      </c>
      <c r="I431" s="208" t="s">
        <v>415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60</v>
      </c>
      <c r="H432" s="91">
        <f>ROUND(F432*G432,2)</f>
        <v>3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72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72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72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72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72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72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72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72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0.08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G267+G278</f>
        <v>2.4169999999999998</v>
      </c>
      <c r="H442" s="89">
        <f>ROUNDUP(E442/F442/12/168*G442,2)</f>
        <v>0.04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2.4169999999999998</v>
      </c>
      <c r="H443" s="91">
        <f>ROUNDUP(E443/F443/12/168*G443,2)</f>
        <v>0.04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73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73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73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73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73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73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73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73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1.39</v>
      </c>
    </row>
    <row r="453" spans="1:9" s="2" customFormat="1" ht="26.25" customHeight="1" x14ac:dyDescent="0.2">
      <c r="A453" s="257"/>
      <c r="B453" s="260"/>
      <c r="C453" s="262" t="s">
        <v>203</v>
      </c>
      <c r="D453" s="263"/>
      <c r="E453" s="297"/>
      <c r="F453" s="88">
        <v>85</v>
      </c>
      <c r="G453" s="88">
        <v>2.4169999999999998</v>
      </c>
      <c r="H453" s="89">
        <f>ROUNDUP(F453/168*G453,2)</f>
        <v>1.23</v>
      </c>
      <c r="I453" s="2" t="s">
        <v>206</v>
      </c>
    </row>
    <row r="454" spans="1:9" s="2" customFormat="1" ht="12.75" x14ac:dyDescent="0.2">
      <c r="A454" s="257"/>
      <c r="B454" s="260"/>
      <c r="C454" s="264" t="s">
        <v>205</v>
      </c>
      <c r="D454" s="265"/>
      <c r="E454" s="293"/>
      <c r="F454" s="90">
        <v>7</v>
      </c>
      <c r="G454" s="90">
        <v>3.7509999999999999</v>
      </c>
      <c r="H454" s="91">
        <f t="shared" ref="H454:H462" si="74">ROUNDUP(F454/168*G454,2)</f>
        <v>0.16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74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74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74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74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74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74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74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74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0.36000000000000004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75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75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75"/>
        <v>0</v>
      </c>
    </row>
    <row r="471" spans="1:8" s="2" customFormat="1" ht="12.7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75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75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75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75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75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0.36000000000000004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0.36000000000000004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2.4169999999999998</v>
      </c>
      <c r="H478" s="63">
        <f>ROUNDUP(F478*$E$478%/12/168*G478,2)</f>
        <v>0.28000000000000003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1.667</v>
      </c>
      <c r="H479" s="65">
        <f>ROUNDUP(F479*$E$478%/12/168*G479,2)</f>
        <v>0.08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76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76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76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76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76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76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76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76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142" t="s">
        <v>171</v>
      </c>
      <c r="D488" s="53" t="s">
        <v>170</v>
      </c>
      <c r="E488" s="142" t="s">
        <v>166</v>
      </c>
      <c r="F488" s="142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/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/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/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/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/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/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/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/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2"/>
      <c r="H498" s="65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43.84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68.44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1:9" hidden="1" x14ac:dyDescent="0.25">
      <c r="H513" s="30"/>
    </row>
    <row r="514" spans="1:9" hidden="1" x14ac:dyDescent="0.25">
      <c r="H514" s="30"/>
    </row>
    <row r="515" spans="1:9" hidden="1" x14ac:dyDescent="0.25">
      <c r="H515" s="30"/>
    </row>
    <row r="516" spans="1:9" hidden="1" x14ac:dyDescent="0.25">
      <c r="H516" s="30"/>
    </row>
    <row r="517" spans="1:9" hidden="1" x14ac:dyDescent="0.25">
      <c r="H517" s="30"/>
    </row>
    <row r="518" spans="1:9" hidden="1" x14ac:dyDescent="0.25">
      <c r="H518" s="30"/>
    </row>
    <row r="519" spans="1:9" hidden="1" x14ac:dyDescent="0.25">
      <c r="H519" s="30"/>
    </row>
    <row r="520" spans="1:9" hidden="1" x14ac:dyDescent="0.25">
      <c r="H520" s="30"/>
    </row>
    <row r="521" spans="1:9" hidden="1" x14ac:dyDescent="0.25">
      <c r="H521" s="30"/>
    </row>
    <row r="522" spans="1:9" hidden="1" x14ac:dyDescent="0.25">
      <c r="H522" s="30"/>
    </row>
    <row r="523" spans="1:9" hidden="1" x14ac:dyDescent="0.25">
      <c r="H523" s="30"/>
    </row>
    <row r="524" spans="1:9" hidden="1" x14ac:dyDescent="0.25">
      <c r="H524" s="30"/>
    </row>
    <row r="525" spans="1:9" hidden="1" x14ac:dyDescent="0.25">
      <c r="H525" s="30"/>
    </row>
    <row r="526" spans="1:9" hidden="1" x14ac:dyDescent="0.25">
      <c r="H526" s="30"/>
    </row>
    <row r="527" spans="1:9" hidden="1" x14ac:dyDescent="0.25">
      <c r="H527" s="30"/>
    </row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H529+H541+H552</f>
        <v>24.6</v>
      </c>
      <c r="I528" s="127" t="b">
        <f ca="1">H528=H260</f>
        <v>1</v>
      </c>
    </row>
    <row r="529" spans="1:8" hidden="1" x14ac:dyDescent="0.25">
      <c r="A529" s="119">
        <v>1000</v>
      </c>
      <c r="B529" s="118"/>
      <c r="H529" s="122">
        <f ca="1">SUM(H530,H537)</f>
        <v>13.82</v>
      </c>
    </row>
    <row r="530" spans="1:8" hidden="1" x14ac:dyDescent="0.25">
      <c r="A530" s="134">
        <v>1100</v>
      </c>
      <c r="B530" s="118"/>
      <c r="H530" s="121">
        <f ca="1">SUM(H531:H536)</f>
        <v>10.72</v>
      </c>
    </row>
    <row r="531" spans="1:8" hidden="1" x14ac:dyDescent="0.25">
      <c r="A531" s="1">
        <v>1116</v>
      </c>
      <c r="B531" s="118"/>
      <c r="H531" s="120">
        <f t="shared" ref="H531:H536" ca="1" si="77">SUMIF($A$14:$H$260,A531,$H$14:$H$260)</f>
        <v>8.32</v>
      </c>
    </row>
    <row r="532" spans="1:8" hidden="1" x14ac:dyDescent="0.25">
      <c r="A532" s="1">
        <v>1119</v>
      </c>
      <c r="B532" s="118"/>
      <c r="H532" s="120">
        <f t="shared" ca="1" si="77"/>
        <v>0</v>
      </c>
    </row>
    <row r="533" spans="1:8" hidden="1" x14ac:dyDescent="0.25">
      <c r="A533" s="1">
        <v>1143</v>
      </c>
      <c r="B533" s="118"/>
      <c r="H533" s="120">
        <f t="shared" ca="1" si="77"/>
        <v>0.72</v>
      </c>
    </row>
    <row r="534" spans="1:8" hidden="1" x14ac:dyDescent="0.25">
      <c r="A534" s="1">
        <v>1146</v>
      </c>
      <c r="B534" s="118"/>
      <c r="H534" s="120">
        <f t="shared" ca="1" si="77"/>
        <v>0.42</v>
      </c>
    </row>
    <row r="535" spans="1:8" hidden="1" x14ac:dyDescent="0.25">
      <c r="A535" s="1">
        <v>1147</v>
      </c>
      <c r="B535" s="118"/>
      <c r="H535" s="120">
        <f t="shared" ca="1" si="77"/>
        <v>0.42</v>
      </c>
    </row>
    <row r="536" spans="1:8" hidden="1" x14ac:dyDescent="0.25">
      <c r="A536" s="1">
        <v>1148</v>
      </c>
      <c r="B536" s="118"/>
      <c r="H536" s="120">
        <f t="shared" ca="1" si="77"/>
        <v>0.84</v>
      </c>
    </row>
    <row r="537" spans="1:8" hidden="1" x14ac:dyDescent="0.25">
      <c r="A537" s="134">
        <v>1200</v>
      </c>
      <c r="B537" s="118"/>
      <c r="H537" s="121">
        <f ca="1">SUM(H538:H540)</f>
        <v>3.0999999999999996</v>
      </c>
    </row>
    <row r="538" spans="1:8" hidden="1" x14ac:dyDescent="0.25">
      <c r="A538" s="1">
        <v>1210</v>
      </c>
      <c r="B538" s="118"/>
      <c r="H538" s="120">
        <f ca="1">SUMIF($A$14:$H$260,A538,$H$14:$H$260)</f>
        <v>2.67</v>
      </c>
    </row>
    <row r="539" spans="1:8" hidden="1" x14ac:dyDescent="0.25">
      <c r="A539" s="1">
        <v>1221</v>
      </c>
      <c r="B539" s="118"/>
      <c r="H539" s="120">
        <f ca="1">SUMIF($A$14:$H$260,A539,$H$14:$H$260)</f>
        <v>0.34</v>
      </c>
    </row>
    <row r="540" spans="1:8" hidden="1" x14ac:dyDescent="0.25">
      <c r="A540" s="1">
        <v>1228</v>
      </c>
      <c r="B540" s="118"/>
      <c r="H540" s="120">
        <f ca="1">SUMIF($A$14:$H$260,A540,$H$14:$H$260)</f>
        <v>0.09</v>
      </c>
    </row>
    <row r="541" spans="1:8" hidden="1" x14ac:dyDescent="0.25">
      <c r="A541" s="119">
        <v>2000</v>
      </c>
      <c r="B541" s="118"/>
      <c r="H541" s="122">
        <f ca="1">H542+H545+H547</f>
        <v>10.780000000000001</v>
      </c>
    </row>
    <row r="542" spans="1:8" hidden="1" x14ac:dyDescent="0.25">
      <c r="A542" s="134">
        <v>2100</v>
      </c>
      <c r="B542" s="118"/>
      <c r="H542" s="121">
        <f ca="1">SUM(H543:H544)</f>
        <v>0</v>
      </c>
    </row>
    <row r="543" spans="1:8" hidden="1" x14ac:dyDescent="0.25">
      <c r="A543" s="1">
        <v>2111</v>
      </c>
      <c r="B543" s="118"/>
      <c r="H543" s="120">
        <f ca="1">SUMIF($A$14:$H$260,A543,$H$14:$H$260)</f>
        <v>0</v>
      </c>
    </row>
    <row r="544" spans="1:8" hidden="1" x14ac:dyDescent="0.25">
      <c r="A544" s="1">
        <v>2112</v>
      </c>
      <c r="B544" s="118"/>
      <c r="H544" s="120">
        <f ca="1">SUMIF($A$14:$H$260,A544,$H$14:$H$260)</f>
        <v>0</v>
      </c>
    </row>
    <row r="545" spans="1:9" hidden="1" x14ac:dyDescent="0.25">
      <c r="A545" s="134">
        <v>2200</v>
      </c>
      <c r="B545" s="118"/>
      <c r="H545" s="121">
        <f ca="1">SUM(H546)</f>
        <v>0</v>
      </c>
    </row>
    <row r="546" spans="1:9" hidden="1" x14ac:dyDescent="0.25">
      <c r="A546" s="1">
        <v>2220</v>
      </c>
      <c r="B546" s="118"/>
      <c r="H546" s="120">
        <f ca="1">SUMIF($A$14:$H$260,A546,$H$14:$H$260)</f>
        <v>0</v>
      </c>
    </row>
    <row r="547" spans="1:9" hidden="1" x14ac:dyDescent="0.25">
      <c r="A547" s="134">
        <v>2300</v>
      </c>
      <c r="B547" s="118"/>
      <c r="H547" s="121">
        <f ca="1">SUM(H548:H551)</f>
        <v>10.780000000000001</v>
      </c>
    </row>
    <row r="548" spans="1:9" hidden="1" x14ac:dyDescent="0.25">
      <c r="A548" s="1">
        <v>2311</v>
      </c>
      <c r="B548" s="118"/>
      <c r="H548" s="120">
        <f ca="1">SUMIF($A$14:$H$260,A548,$H$14:$H$260)</f>
        <v>10.780000000000001</v>
      </c>
    </row>
    <row r="549" spans="1:9" hidden="1" x14ac:dyDescent="0.25">
      <c r="A549" s="1">
        <v>2322</v>
      </c>
      <c r="B549" s="118"/>
      <c r="H549" s="120">
        <f ca="1">SUMIF($A$14:$H$260,A549,$H$14:$H$260)</f>
        <v>0</v>
      </c>
    </row>
    <row r="550" spans="1:9" hidden="1" x14ac:dyDescent="0.25">
      <c r="A550" s="1">
        <v>2329</v>
      </c>
      <c r="B550" s="118"/>
      <c r="H550" s="120">
        <f ca="1">SUMIF($A$14:$H$260,A550,$H$14:$H$260)</f>
        <v>0</v>
      </c>
    </row>
    <row r="551" spans="1:9" hidden="1" x14ac:dyDescent="0.25">
      <c r="A551" s="1">
        <v>2350</v>
      </c>
      <c r="B551" s="118"/>
      <c r="H551" s="120">
        <f ca="1">SUMIF($A$14:$H$260,A551,$H$14:$H$260)</f>
        <v>0</v>
      </c>
    </row>
    <row r="552" spans="1:9" hidden="1" x14ac:dyDescent="0.25">
      <c r="A552" s="119">
        <v>5000</v>
      </c>
      <c r="B552" s="118"/>
      <c r="H552" s="123"/>
    </row>
    <row r="553" spans="1:9" hidden="1" x14ac:dyDescent="0.25">
      <c r="A553" s="134">
        <v>5200</v>
      </c>
      <c r="B553" s="118"/>
      <c r="H553" s="124"/>
    </row>
    <row r="554" spans="1:9" hidden="1" x14ac:dyDescent="0.25">
      <c r="A554" s="1">
        <v>5231</v>
      </c>
      <c r="B554" s="118"/>
      <c r="H554" s="120">
        <f ca="1">SUMIF(A46:H225,A554,H46:H198)</f>
        <v>0</v>
      </c>
    </row>
    <row r="555" spans="1:9" hidden="1" x14ac:dyDescent="0.25">
      <c r="B555" s="118"/>
    </row>
    <row r="556" spans="1:9" hidden="1" x14ac:dyDescent="0.25">
      <c r="B556" s="118"/>
    </row>
    <row r="557" spans="1:9" hidden="1" x14ac:dyDescent="0.25">
      <c r="B557" s="118"/>
    </row>
    <row r="558" spans="1:9" s="127" customFormat="1" ht="15.75" hidden="1" x14ac:dyDescent="0.25">
      <c r="A558" s="125" t="s">
        <v>19</v>
      </c>
      <c r="B558" s="125"/>
      <c r="C558" s="125"/>
      <c r="D558" s="125"/>
      <c r="E558" s="125"/>
      <c r="F558" s="125"/>
      <c r="G558" s="125"/>
      <c r="H558" s="126">
        <f ca="1">H559+H571+H583</f>
        <v>43.84</v>
      </c>
      <c r="I558" s="127" t="b">
        <f ca="1">H558=H499</f>
        <v>1</v>
      </c>
    </row>
    <row r="559" spans="1:9" hidden="1" x14ac:dyDescent="0.25">
      <c r="A559" s="119">
        <v>1000</v>
      </c>
      <c r="B559" s="118"/>
      <c r="H559" s="122">
        <f ca="1">SUM(H560,H567)</f>
        <v>38.25</v>
      </c>
    </row>
    <row r="560" spans="1:9" hidden="1" x14ac:dyDescent="0.25">
      <c r="A560" s="143">
        <v>1100</v>
      </c>
      <c r="B560" s="118"/>
      <c r="H560" s="121">
        <f ca="1">SUM(H561:H566)</f>
        <v>29.630000000000003</v>
      </c>
    </row>
    <row r="561" spans="1:8" hidden="1" x14ac:dyDescent="0.25">
      <c r="A561" s="1">
        <v>1116</v>
      </c>
      <c r="B561" s="118"/>
      <c r="H561" s="120">
        <f t="shared" ref="H561:H566" ca="1" si="78">SUMIF($A$265:$H$505,A561,$H$265:$H$505)</f>
        <v>10.92</v>
      </c>
    </row>
    <row r="562" spans="1:8" hidden="1" x14ac:dyDescent="0.25">
      <c r="A562" s="1">
        <v>1119</v>
      </c>
      <c r="B562" s="118"/>
      <c r="H562" s="120">
        <f t="shared" ca="1" si="78"/>
        <v>13.100000000000001</v>
      </c>
    </row>
    <row r="563" spans="1:8" hidden="1" x14ac:dyDescent="0.25">
      <c r="A563" s="1">
        <v>1143</v>
      </c>
      <c r="B563" s="118"/>
      <c r="H563" s="120">
        <f t="shared" ca="1" si="78"/>
        <v>0.75</v>
      </c>
    </row>
    <row r="564" spans="1:8" hidden="1" x14ac:dyDescent="0.25">
      <c r="A564" s="1">
        <v>1146</v>
      </c>
      <c r="B564" s="118"/>
      <c r="H564" s="120">
        <f t="shared" ca="1" si="78"/>
        <v>1.22</v>
      </c>
    </row>
    <row r="565" spans="1:8" hidden="1" x14ac:dyDescent="0.25">
      <c r="A565" s="1">
        <v>1147</v>
      </c>
      <c r="B565" s="118"/>
      <c r="H565" s="120">
        <f t="shared" ca="1" si="78"/>
        <v>1.22</v>
      </c>
    </row>
    <row r="566" spans="1:8" hidden="1" x14ac:dyDescent="0.25">
      <c r="A566" s="1">
        <v>1148</v>
      </c>
      <c r="B566" s="118"/>
      <c r="H566" s="120">
        <f t="shared" ca="1" si="78"/>
        <v>2.42</v>
      </c>
    </row>
    <row r="567" spans="1:8" hidden="1" x14ac:dyDescent="0.25">
      <c r="A567" s="143">
        <v>1200</v>
      </c>
      <c r="B567" s="118"/>
      <c r="H567" s="121">
        <f ca="1">SUM(H568:H570)</f>
        <v>8.6199999999999992</v>
      </c>
    </row>
    <row r="568" spans="1:8" hidden="1" x14ac:dyDescent="0.25">
      <c r="A568" s="1">
        <v>1210</v>
      </c>
      <c r="B568" s="118"/>
      <c r="H568" s="120">
        <f ca="1">SUMIF($A$265:$H$505,A568,$H$265:$H$505)</f>
        <v>7.38</v>
      </c>
    </row>
    <row r="569" spans="1:8" hidden="1" x14ac:dyDescent="0.25">
      <c r="A569" s="1">
        <v>1221</v>
      </c>
      <c r="B569" s="118"/>
      <c r="H569" s="120">
        <f ca="1">SUMIF($A$265:$H$505,A569,$H$265:$H$505)</f>
        <v>0.98</v>
      </c>
    </row>
    <row r="570" spans="1:8" hidden="1" x14ac:dyDescent="0.25">
      <c r="A570" s="1">
        <v>1228</v>
      </c>
      <c r="B570" s="118"/>
      <c r="H570" s="120">
        <f ca="1">SUMIF($A$265:$H$505,A570,$H$265:$H$505)</f>
        <v>0.26</v>
      </c>
    </row>
    <row r="571" spans="1:8" hidden="1" x14ac:dyDescent="0.25">
      <c r="A571" s="119">
        <v>2000</v>
      </c>
      <c r="B571" s="118"/>
      <c r="H571" s="122">
        <f ca="1">H572+H575+H577</f>
        <v>5.23</v>
      </c>
    </row>
    <row r="572" spans="1:8" hidden="1" x14ac:dyDescent="0.25">
      <c r="A572" s="143">
        <v>2100</v>
      </c>
      <c r="B572" s="118"/>
      <c r="H572" s="124">
        <f ca="1">SUM(H573:H574)</f>
        <v>0</v>
      </c>
    </row>
    <row r="573" spans="1:8" hidden="1" x14ac:dyDescent="0.25">
      <c r="A573" s="1">
        <v>2111</v>
      </c>
      <c r="B573" s="118"/>
      <c r="H573" s="2">
        <f ca="1">SUMIF($A$265:$H$505,A573,$H$265:$H$505)</f>
        <v>0</v>
      </c>
    </row>
    <row r="574" spans="1:8" hidden="1" x14ac:dyDescent="0.25">
      <c r="A574" s="1">
        <v>2112</v>
      </c>
      <c r="B574" s="118"/>
      <c r="H574" s="2">
        <f ca="1">SUMIF($A$265:$H$505,A574,$H$265:$H$505)</f>
        <v>0</v>
      </c>
    </row>
    <row r="575" spans="1:8" hidden="1" x14ac:dyDescent="0.25">
      <c r="A575" s="143">
        <v>2200</v>
      </c>
      <c r="B575" s="118"/>
      <c r="H575" s="121">
        <f ca="1">SUM(H576)</f>
        <v>0.16</v>
      </c>
    </row>
    <row r="576" spans="1:8" hidden="1" x14ac:dyDescent="0.25">
      <c r="A576" s="1">
        <v>2220</v>
      </c>
      <c r="B576" s="118"/>
      <c r="H576" s="120">
        <f ca="1">SUMIF($A$265:$H$505,A576,$H$265:$H$505)</f>
        <v>0.16</v>
      </c>
    </row>
    <row r="577" spans="1:9" hidden="1" x14ac:dyDescent="0.25">
      <c r="A577" s="143">
        <v>2300</v>
      </c>
      <c r="B577" s="118"/>
      <c r="H577" s="121">
        <f ca="1">SUM(H578:H582)</f>
        <v>5.07</v>
      </c>
    </row>
    <row r="578" spans="1:9" hidden="1" x14ac:dyDescent="0.25">
      <c r="A578" s="1">
        <v>2311</v>
      </c>
      <c r="B578" s="118"/>
      <c r="H578" s="120">
        <f ca="1">SUMIF($A$265:$H$505,A578,$H$265:$H$505)</f>
        <v>3.6</v>
      </c>
    </row>
    <row r="579" spans="1:9" hidden="1" x14ac:dyDescent="0.25">
      <c r="A579" s="1">
        <v>2312</v>
      </c>
      <c r="B579" s="118"/>
      <c r="H579" s="120">
        <f ca="1">SUMIF($A$265:$H$505,A579,$H$265:$H$505)</f>
        <v>0.08</v>
      </c>
    </row>
    <row r="580" spans="1:9" hidden="1" x14ac:dyDescent="0.25">
      <c r="A580" s="1">
        <v>2322</v>
      </c>
      <c r="B580" s="118"/>
      <c r="H580" s="2">
        <f ca="1">SUMIF($A$265:$H$505,A580,$H$265:$H$505)</f>
        <v>0</v>
      </c>
    </row>
    <row r="581" spans="1:9" hidden="1" x14ac:dyDescent="0.25">
      <c r="A581" s="1">
        <v>2329</v>
      </c>
      <c r="B581" s="118"/>
      <c r="H581" s="2">
        <f ca="1">SUMIF($A$265:$H$505,A581,$H$265:$H$505)</f>
        <v>0</v>
      </c>
    </row>
    <row r="582" spans="1:9" hidden="1" x14ac:dyDescent="0.25">
      <c r="A582" s="1">
        <v>2350</v>
      </c>
      <c r="B582" s="118"/>
      <c r="H582" s="120">
        <f ca="1">SUMIF($A$265:$H$505,A582,$H$265:$H$505)</f>
        <v>1.39</v>
      </c>
    </row>
    <row r="583" spans="1:9" hidden="1" x14ac:dyDescent="0.25">
      <c r="A583" s="119">
        <v>5000</v>
      </c>
      <c r="B583" s="118"/>
      <c r="H583" s="122">
        <f ca="1">H584+H586</f>
        <v>0.36000000000000004</v>
      </c>
    </row>
    <row r="584" spans="1:9" hidden="1" x14ac:dyDescent="0.25">
      <c r="A584" s="143">
        <v>5100</v>
      </c>
      <c r="B584" s="118"/>
      <c r="H584" s="121">
        <f ca="1">SUM(H585)</f>
        <v>0</v>
      </c>
    </row>
    <row r="585" spans="1:9" hidden="1" x14ac:dyDescent="0.25">
      <c r="A585" s="1">
        <v>5121</v>
      </c>
      <c r="B585" s="118"/>
      <c r="H585" s="120">
        <f ca="1">SUMIF($A$265:$H$505,A585,$H$265:$H$505)</f>
        <v>0</v>
      </c>
    </row>
    <row r="586" spans="1:9" hidden="1" x14ac:dyDescent="0.25">
      <c r="A586" s="143">
        <v>5200</v>
      </c>
      <c r="B586" s="118"/>
      <c r="H586" s="121">
        <f ca="1">SUM(H587:H588)</f>
        <v>0.36000000000000004</v>
      </c>
    </row>
    <row r="587" spans="1:9" hidden="1" x14ac:dyDescent="0.25">
      <c r="A587" s="1">
        <v>5238</v>
      </c>
      <c r="B587" s="118"/>
      <c r="H587" s="120">
        <f ca="1">SUMIF($A$265:$H$505,A587,$H$265:$H$505)</f>
        <v>0.36000000000000004</v>
      </c>
    </row>
    <row r="588" spans="1:9" hidden="1" x14ac:dyDescent="0.25">
      <c r="A588" s="1">
        <v>5239</v>
      </c>
      <c r="B588" s="118"/>
      <c r="H588" s="120">
        <f ca="1">SUMIF($A$265:$H$505,A588,$H$265:$H$505)</f>
        <v>0</v>
      </c>
    </row>
    <row r="589" spans="1:9" s="127" customFormat="1" ht="15.75" hidden="1" x14ac:dyDescent="0.25">
      <c r="A589" s="125" t="s">
        <v>340</v>
      </c>
      <c r="B589" s="125"/>
      <c r="C589" s="125"/>
      <c r="D589" s="125"/>
      <c r="E589" s="125"/>
      <c r="F589" s="125"/>
      <c r="G589" s="125"/>
      <c r="H589" s="126">
        <f ca="1">H558+H528</f>
        <v>68.44</v>
      </c>
      <c r="I589" s="127" t="b">
        <f ca="1">H589=H500</f>
        <v>1</v>
      </c>
    </row>
    <row r="590" spans="1:9" hidden="1" x14ac:dyDescent="0.25"/>
    <row r="591" spans="1:9" hidden="1" x14ac:dyDescent="0.25"/>
    <row r="592" spans="1:9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</sheetData>
  <mergeCells count="535">
    <mergeCell ref="A1:C1"/>
    <mergeCell ref="D1:H1"/>
    <mergeCell ref="C446:D446"/>
    <mergeCell ref="C462:E462"/>
    <mergeCell ref="C440:E440"/>
    <mergeCell ref="C447:D447"/>
    <mergeCell ref="C448:D448"/>
    <mergeCell ref="C449:D449"/>
    <mergeCell ref="C450:D450"/>
    <mergeCell ref="C451:D451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8:E438"/>
    <mergeCell ref="C439:E439"/>
    <mergeCell ref="C435:E435"/>
    <mergeCell ref="C437:E437"/>
    <mergeCell ref="C389:D389"/>
    <mergeCell ref="A441:A451"/>
    <mergeCell ref="B441:B451"/>
    <mergeCell ref="C441:D441"/>
    <mergeCell ref="C442:D442"/>
    <mergeCell ref="C443:D443"/>
    <mergeCell ref="C444:D444"/>
    <mergeCell ref="C445:D445"/>
    <mergeCell ref="B476:G476"/>
    <mergeCell ref="A477:A487"/>
    <mergeCell ref="B477:B487"/>
    <mergeCell ref="B463:G463"/>
    <mergeCell ref="B464:G464"/>
    <mergeCell ref="C455:E455"/>
    <mergeCell ref="C456:E456"/>
    <mergeCell ref="C457:E457"/>
    <mergeCell ref="C458:E458"/>
    <mergeCell ref="A465:A475"/>
    <mergeCell ref="B465:B475"/>
    <mergeCell ref="C459:E459"/>
    <mergeCell ref="C481:D481"/>
    <mergeCell ref="C482:D482"/>
    <mergeCell ref="C483:D483"/>
    <mergeCell ref="C484:D484"/>
    <mergeCell ref="C485:D485"/>
    <mergeCell ref="I9:I10"/>
    <mergeCell ref="A298:A318"/>
    <mergeCell ref="B298:B318"/>
    <mergeCell ref="E299:E318"/>
    <mergeCell ref="A319:A339"/>
    <mergeCell ref="B319:B339"/>
    <mergeCell ref="E320:E339"/>
    <mergeCell ref="C387:D387"/>
    <mergeCell ref="C388:D388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26:D326"/>
    <mergeCell ref="C392:D392"/>
    <mergeCell ref="C393:D393"/>
    <mergeCell ref="C394:D394"/>
    <mergeCell ref="C436:E436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21:E421"/>
    <mergeCell ref="C422:E422"/>
    <mergeCell ref="C423:E423"/>
    <mergeCell ref="C424:E424"/>
    <mergeCell ref="C425:E425"/>
    <mergeCell ref="C426:E426"/>
    <mergeCell ref="C399:D399"/>
    <mergeCell ref="C400:D400"/>
    <mergeCell ref="C401:D401"/>
    <mergeCell ref="C402:D402"/>
    <mergeCell ref="E385:E404"/>
    <mergeCell ref="A407:A417"/>
    <mergeCell ref="B407:B417"/>
    <mergeCell ref="A418:A428"/>
    <mergeCell ref="B418:B428"/>
    <mergeCell ref="C418:E418"/>
    <mergeCell ref="C419:E419"/>
    <mergeCell ref="C420:E420"/>
    <mergeCell ref="C427:E42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90:D390"/>
    <mergeCell ref="C391:D391"/>
    <mergeCell ref="C327:D327"/>
    <mergeCell ref="C328:D328"/>
    <mergeCell ref="C329:D329"/>
    <mergeCell ref="C330:D330"/>
    <mergeCell ref="C331:D331"/>
    <mergeCell ref="C338:D338"/>
    <mergeCell ref="C339:D339"/>
    <mergeCell ref="C386:D386"/>
    <mergeCell ref="B361:G361"/>
    <mergeCell ref="B362:G362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C359:D359"/>
    <mergeCell ref="C360:D360"/>
    <mergeCell ref="C319:D319"/>
    <mergeCell ref="C320:D320"/>
    <mergeCell ref="C355:D355"/>
    <mergeCell ref="C356:D356"/>
    <mergeCell ref="C357:D357"/>
    <mergeCell ref="C358:D358"/>
    <mergeCell ref="C312:D312"/>
    <mergeCell ref="C313:D313"/>
    <mergeCell ref="C314:D314"/>
    <mergeCell ref="C315:D315"/>
    <mergeCell ref="C316:D316"/>
    <mergeCell ref="C321:D321"/>
    <mergeCell ref="C322:D322"/>
    <mergeCell ref="C323:D323"/>
    <mergeCell ref="C324:D324"/>
    <mergeCell ref="C325:D325"/>
    <mergeCell ref="C318:D318"/>
    <mergeCell ref="C332:D332"/>
    <mergeCell ref="C333:D333"/>
    <mergeCell ref="C334:D334"/>
    <mergeCell ref="C335:D335"/>
    <mergeCell ref="C336:D336"/>
    <mergeCell ref="C337:D337"/>
    <mergeCell ref="C317:D317"/>
    <mergeCell ref="C285:D285"/>
    <mergeCell ref="C286:D286"/>
    <mergeCell ref="C305:D305"/>
    <mergeCell ref="C306:D306"/>
    <mergeCell ref="C307:D307"/>
    <mergeCell ref="C308:D308"/>
    <mergeCell ref="C309:D309"/>
    <mergeCell ref="C310:D310"/>
    <mergeCell ref="C298:D298"/>
    <mergeCell ref="C299:D299"/>
    <mergeCell ref="C300:D300"/>
    <mergeCell ref="C301:D301"/>
    <mergeCell ref="C302:D302"/>
    <mergeCell ref="C303:D303"/>
    <mergeCell ref="C304:D304"/>
    <mergeCell ref="C311:D311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92:E292"/>
    <mergeCell ref="C293:E293"/>
    <mergeCell ref="C294:E294"/>
    <mergeCell ref="C295:E295"/>
    <mergeCell ref="C296:E296"/>
    <mergeCell ref="C297:E297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A156:A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B154:G154"/>
    <mergeCell ref="B178:G178"/>
    <mergeCell ref="C179:E179"/>
    <mergeCell ref="C180:E180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79:D79"/>
    <mergeCell ref="C87:D87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83:D83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4:D84"/>
    <mergeCell ref="C85:D85"/>
    <mergeCell ref="C86:D86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96:E19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179:A189"/>
    <mergeCell ref="B179:B18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488:A498"/>
    <mergeCell ref="B488:B498"/>
    <mergeCell ref="D489:D498"/>
    <mergeCell ref="C486:D486"/>
    <mergeCell ref="C487:D487"/>
    <mergeCell ref="C479:D479"/>
    <mergeCell ref="C480:D480"/>
    <mergeCell ref="C197:E197"/>
    <mergeCell ref="C198:E198"/>
    <mergeCell ref="C199:E199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460:E460"/>
    <mergeCell ref="A452:A462"/>
    <mergeCell ref="B452:B462"/>
    <mergeCell ref="C452:E452"/>
    <mergeCell ref="C453:E453"/>
    <mergeCell ref="C454:E454"/>
    <mergeCell ref="C461:E461"/>
    <mergeCell ref="A499:G499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84:D284"/>
    <mergeCell ref="C270:D270"/>
    <mergeCell ref="A500:G500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7:D477"/>
    <mergeCell ref="C478:D478"/>
    <mergeCell ref="E478:E487"/>
  </mergeCells>
  <conditionalFormatting sqref="G38:H46">
    <cfRule type="cellIs" dxfId="1505" priority="134" operator="equal">
      <formula>0</formula>
    </cfRule>
  </conditionalFormatting>
  <conditionalFormatting sqref="F49:H67">
    <cfRule type="cellIs" dxfId="1504" priority="133" operator="equal">
      <formula>0</formula>
    </cfRule>
  </conditionalFormatting>
  <conditionalFormatting sqref="F69:H76">
    <cfRule type="cellIs" dxfId="1503" priority="132" operator="equal">
      <formula>0</formula>
    </cfRule>
  </conditionalFormatting>
  <conditionalFormatting sqref="C133:D133">
    <cfRule type="cellIs" dxfId="1502" priority="88" operator="equal">
      <formula>0</formula>
    </cfRule>
  </conditionalFormatting>
  <conditionalFormatting sqref="C134:D153">
    <cfRule type="cellIs" dxfId="1501" priority="89" operator="equal">
      <formula>0</formula>
    </cfRule>
  </conditionalFormatting>
  <conditionalFormatting sqref="H203:H212">
    <cfRule type="cellIs" dxfId="1500" priority="75" operator="equal">
      <formula>0</formula>
    </cfRule>
  </conditionalFormatting>
  <conditionalFormatting sqref="H214:H223">
    <cfRule type="cellIs" dxfId="1499" priority="73" operator="equal">
      <formula>0</formula>
    </cfRule>
  </conditionalFormatting>
  <conditionalFormatting sqref="H26:H35">
    <cfRule type="cellIs" dxfId="1498" priority="106" operator="equal">
      <formula>0</formula>
    </cfRule>
  </conditionalFormatting>
  <conditionalFormatting sqref="H15:H24">
    <cfRule type="cellIs" dxfId="1497" priority="105" operator="equal">
      <formula>0</formula>
    </cfRule>
  </conditionalFormatting>
  <conditionalFormatting sqref="C47:D56 C67:D67">
    <cfRule type="cellIs" dxfId="1496" priority="104" operator="equal">
      <formula>0</formula>
    </cfRule>
  </conditionalFormatting>
  <conditionalFormatting sqref="C57:D66">
    <cfRule type="cellIs" dxfId="1495" priority="103" operator="equal">
      <formula>0</formula>
    </cfRule>
  </conditionalFormatting>
  <conditionalFormatting sqref="C69:D88">
    <cfRule type="cellIs" dxfId="1494" priority="100" operator="equal">
      <formula>0</formula>
    </cfRule>
  </conditionalFormatting>
  <conditionalFormatting sqref="C68:D68">
    <cfRule type="cellIs" dxfId="1493" priority="102" operator="equal">
      <formula>0</formula>
    </cfRule>
  </conditionalFormatting>
  <conditionalFormatting sqref="F77:H88">
    <cfRule type="cellIs" dxfId="1492" priority="101" operator="equal">
      <formula>0</formula>
    </cfRule>
  </conditionalFormatting>
  <conditionalFormatting sqref="F90:H90 H91:H97 F91:G109">
    <cfRule type="cellIs" dxfId="1491" priority="99" operator="equal">
      <formula>0</formula>
    </cfRule>
  </conditionalFormatting>
  <conditionalFormatting sqref="C90:D109">
    <cfRule type="cellIs" dxfId="1490" priority="97" operator="equal">
      <formula>0</formula>
    </cfRule>
  </conditionalFormatting>
  <conditionalFormatting sqref="H98:H109">
    <cfRule type="cellIs" dxfId="1489" priority="98" operator="equal">
      <formula>0</formula>
    </cfRule>
  </conditionalFormatting>
  <conditionalFormatting sqref="C89:D89">
    <cfRule type="cellIs" dxfId="1488" priority="96" operator="equal">
      <formula>0</formula>
    </cfRule>
  </conditionalFormatting>
  <conditionalFormatting sqref="C112:D112">
    <cfRule type="cellIs" dxfId="1487" priority="95" operator="equal">
      <formula>0</formula>
    </cfRule>
  </conditionalFormatting>
  <conditionalFormatting sqref="F113:H113 H114:H120 F114:G132">
    <cfRule type="cellIs" dxfId="1486" priority="94" operator="equal">
      <formula>0</formula>
    </cfRule>
  </conditionalFormatting>
  <conditionalFormatting sqref="C113:D132">
    <cfRule type="cellIs" dxfId="1485" priority="92" operator="equal">
      <formula>0</formula>
    </cfRule>
  </conditionalFormatting>
  <conditionalFormatting sqref="H121:H132">
    <cfRule type="cellIs" dxfId="1484" priority="93" operator="equal">
      <formula>0</formula>
    </cfRule>
  </conditionalFormatting>
  <conditionalFormatting sqref="F134:H134 H135:H141 F135:G153">
    <cfRule type="cellIs" dxfId="1483" priority="91" operator="equal">
      <formula>0</formula>
    </cfRule>
  </conditionalFormatting>
  <conditionalFormatting sqref="H142:H153">
    <cfRule type="cellIs" dxfId="1482" priority="90" operator="equal">
      <formula>0</formula>
    </cfRule>
  </conditionalFormatting>
  <conditionalFormatting sqref="F299:H310">
    <cfRule type="cellIs" dxfId="1481" priority="42" operator="equal">
      <formula>0</formula>
    </cfRule>
  </conditionalFormatting>
  <conditionalFormatting sqref="F320:H339">
    <cfRule type="cellIs" dxfId="1480" priority="39" operator="equal">
      <formula>0</formula>
    </cfRule>
  </conditionalFormatting>
  <conditionalFormatting sqref="H341">
    <cfRule type="cellIs" dxfId="1479" priority="38" operator="equal">
      <formula>0</formula>
    </cfRule>
  </conditionalFormatting>
  <conditionalFormatting sqref="H341">
    <cfRule type="cellIs" dxfId="1478" priority="37" operator="equal">
      <formula>0</formula>
    </cfRule>
  </conditionalFormatting>
  <conditionalFormatting sqref="G341:G360">
    <cfRule type="cellIs" dxfId="1477" priority="36" operator="equal">
      <formula>0</formula>
    </cfRule>
  </conditionalFormatting>
  <conditionalFormatting sqref="F320:G320">
    <cfRule type="cellIs" dxfId="1476" priority="41" operator="equal">
      <formula>0</formula>
    </cfRule>
  </conditionalFormatting>
  <conditionalFormatting sqref="H320">
    <cfRule type="cellIs" dxfId="1475" priority="40" operator="equal">
      <formula>0</formula>
    </cfRule>
  </conditionalFormatting>
  <conditionalFormatting sqref="C351:C352 C341:C342">
    <cfRule type="cellIs" dxfId="1474" priority="35" operator="equal">
      <formula>0</formula>
    </cfRule>
  </conditionalFormatting>
  <conditionalFormatting sqref="F341:H360">
    <cfRule type="cellIs" dxfId="1473" priority="34" operator="equal">
      <formula>0</formula>
    </cfRule>
  </conditionalFormatting>
  <conditionalFormatting sqref="H489:H498">
    <cfRule type="cellIs" dxfId="1472" priority="23" operator="equal">
      <formula>0</formula>
    </cfRule>
  </conditionalFormatting>
  <conditionalFormatting sqref="H431:H440">
    <cfRule type="cellIs" dxfId="1471" priority="25" operator="equal">
      <formula>0</formula>
    </cfRule>
  </conditionalFormatting>
  <conditionalFormatting sqref="H191:H200">
    <cfRule type="cellIs" dxfId="1470" priority="63" operator="equal">
      <formula>0</formula>
    </cfRule>
  </conditionalFormatting>
  <conditionalFormatting sqref="H385:H404">
    <cfRule type="cellIs" dxfId="1469" priority="29" operator="equal">
      <formula>0</formula>
    </cfRule>
  </conditionalFormatting>
  <conditionalFormatting sqref="H385:H404">
    <cfRule type="cellIs" dxfId="1468" priority="28" operator="equal">
      <formula>0</formula>
    </cfRule>
  </conditionalFormatting>
  <conditionalFormatting sqref="G374:G383 G385:G396">
    <cfRule type="cellIs" dxfId="1467" priority="27" operator="equal">
      <formula>0</formula>
    </cfRule>
  </conditionalFormatting>
  <conditionalFormatting sqref="G374:G383 G385:G396">
    <cfRule type="cellIs" dxfId="1466" priority="26" operator="equal">
      <formula>0</formula>
    </cfRule>
  </conditionalFormatting>
  <conditionalFormatting sqref="H453:H462">
    <cfRule type="cellIs" dxfId="1465" priority="24" operator="equal">
      <formula>0</formula>
    </cfRule>
  </conditionalFormatting>
  <conditionalFormatting sqref="H180:H189">
    <cfRule type="cellIs" dxfId="1464" priority="64" operator="equal">
      <formula>0</formula>
    </cfRule>
  </conditionalFormatting>
  <conditionalFormatting sqref="H157:H166">
    <cfRule type="cellIs" dxfId="1463" priority="62" operator="equal">
      <formula>0</formula>
    </cfRule>
  </conditionalFormatting>
  <conditionalFormatting sqref="H168:H177">
    <cfRule type="cellIs" dxfId="1462" priority="61" operator="equal">
      <formula>0</formula>
    </cfRule>
  </conditionalFormatting>
  <conditionalFormatting sqref="H227:H236 H239:H248 H250:H259">
    <cfRule type="cellIs" dxfId="1461" priority="60" operator="equal">
      <formula>0</formula>
    </cfRule>
  </conditionalFormatting>
  <conditionalFormatting sqref="I589">
    <cfRule type="cellIs" dxfId="1460" priority="48" operator="equal">
      <formula>TRUE</formula>
    </cfRule>
  </conditionalFormatting>
  <conditionalFormatting sqref="I528:I557">
    <cfRule type="cellIs" dxfId="1459" priority="59" operator="equal">
      <formula>TRUE</formula>
    </cfRule>
  </conditionalFormatting>
  <conditionalFormatting sqref="I558">
    <cfRule type="cellIs" dxfId="1458" priority="52" operator="equal">
      <formula>TRUE</formula>
    </cfRule>
  </conditionalFormatting>
  <conditionalFormatting sqref="I583">
    <cfRule type="cellIs" dxfId="1457" priority="51" operator="equal">
      <formula>TRUE</formula>
    </cfRule>
  </conditionalFormatting>
  <conditionalFormatting sqref="I584">
    <cfRule type="cellIs" dxfId="1456" priority="50" operator="equal">
      <formula>TRUE</formula>
    </cfRule>
  </conditionalFormatting>
  <conditionalFormatting sqref="I586">
    <cfRule type="cellIs" dxfId="1455" priority="49" operator="equal">
      <formula>TRUE</formula>
    </cfRule>
  </conditionalFormatting>
  <conditionalFormatting sqref="I559:I582 I585 I587:I588">
    <cfRule type="cellIs" dxfId="1454" priority="53" operator="equal">
      <formula>TRUE</formula>
    </cfRule>
  </conditionalFormatting>
  <conditionalFormatting sqref="G288:H297">
    <cfRule type="cellIs" dxfId="1453" priority="44" operator="equal">
      <formula>0</formula>
    </cfRule>
  </conditionalFormatting>
  <conditionalFormatting sqref="C309 C299:C300">
    <cfRule type="cellIs" dxfId="1452" priority="43" operator="equal">
      <formula>0</formula>
    </cfRule>
  </conditionalFormatting>
  <conditionalFormatting sqref="H364:H383">
    <cfRule type="cellIs" dxfId="1451" priority="31" operator="equal">
      <formula>0</formula>
    </cfRule>
  </conditionalFormatting>
  <conditionalFormatting sqref="H385:H404">
    <cfRule type="cellIs" dxfId="1450" priority="30" operator="equal">
      <formula>0</formula>
    </cfRule>
  </conditionalFormatting>
  <conditionalFormatting sqref="H419:H428">
    <cfRule type="cellIs" dxfId="1449" priority="6" operator="equal">
      <formula>0</formula>
    </cfRule>
  </conditionalFormatting>
  <conditionalFormatting sqref="C314 F311:H318">
    <cfRule type="cellIs" dxfId="1448" priority="47" operator="equal">
      <formula>0</formula>
    </cfRule>
  </conditionalFormatting>
  <conditionalFormatting sqref="H277:H286">
    <cfRule type="cellIs" dxfId="1447" priority="45" operator="equal">
      <formula>0</formula>
    </cfRule>
  </conditionalFormatting>
  <conditionalFormatting sqref="H266:H275">
    <cfRule type="cellIs" dxfId="1446" priority="46" operator="equal">
      <formula>0</formula>
    </cfRule>
  </conditionalFormatting>
  <conditionalFormatting sqref="H364:H383">
    <cfRule type="cellIs" dxfId="1445" priority="33" operator="equal">
      <formula>0</formula>
    </cfRule>
  </conditionalFormatting>
  <conditionalFormatting sqref="H364:H383">
    <cfRule type="cellIs" dxfId="1444" priority="32" operator="equal">
      <formula>0</formula>
    </cfRule>
  </conditionalFormatting>
  <conditionalFormatting sqref="C343:C350">
    <cfRule type="cellIs" dxfId="1443" priority="9" operator="equal">
      <formula>0</formula>
    </cfRule>
  </conditionalFormatting>
  <conditionalFormatting sqref="C310:C313 C315 C318">
    <cfRule type="cellIs" dxfId="1442" priority="22" operator="equal">
      <formula>0</formula>
    </cfRule>
  </conditionalFormatting>
  <conditionalFormatting sqref="C330 C320:C321">
    <cfRule type="cellIs" dxfId="1441" priority="21" operator="equal">
      <formula>0</formula>
    </cfRule>
  </conditionalFormatting>
  <conditionalFormatting sqref="C331">
    <cfRule type="cellIs" dxfId="1440" priority="20" operator="equal">
      <formula>0</formula>
    </cfRule>
  </conditionalFormatting>
  <conditionalFormatting sqref="C374:D383">
    <cfRule type="cellIs" dxfId="1439" priority="19" operator="equal">
      <formula>0</formula>
    </cfRule>
  </conditionalFormatting>
  <conditionalFormatting sqref="F376:H383">
    <cfRule type="cellIs" dxfId="1438" priority="18" operator="equal">
      <formula>0</formula>
    </cfRule>
  </conditionalFormatting>
  <conditionalFormatting sqref="C385:D385">
    <cfRule type="cellIs" dxfId="1437" priority="17" operator="equal">
      <formula>0</formula>
    </cfRule>
  </conditionalFormatting>
  <conditionalFormatting sqref="C386:D404">
    <cfRule type="cellIs" dxfId="1436" priority="16" operator="equal">
      <formula>0</formula>
    </cfRule>
  </conditionalFormatting>
  <conditionalFormatting sqref="F385:H404">
    <cfRule type="cellIs" dxfId="1435" priority="15" operator="equal">
      <formula>0</formula>
    </cfRule>
  </conditionalFormatting>
  <conditionalFormatting sqref="C364:D373">
    <cfRule type="cellIs" dxfId="1434" priority="14" operator="equal">
      <formula>0</formula>
    </cfRule>
  </conditionalFormatting>
  <conditionalFormatting sqref="F364:H373">
    <cfRule type="cellIs" dxfId="1433" priority="13" operator="equal">
      <formula>0</formula>
    </cfRule>
  </conditionalFormatting>
  <conditionalFormatting sqref="C353:C360">
    <cfRule type="cellIs" dxfId="1432" priority="8" operator="equal">
      <formula>0</formula>
    </cfRule>
  </conditionalFormatting>
  <conditionalFormatting sqref="C301:C308">
    <cfRule type="cellIs" dxfId="1431" priority="12" operator="equal">
      <formula>0</formula>
    </cfRule>
  </conditionalFormatting>
  <conditionalFormatting sqref="C322:C329">
    <cfRule type="cellIs" dxfId="1430" priority="11" operator="equal">
      <formula>0</formula>
    </cfRule>
  </conditionalFormatting>
  <conditionalFormatting sqref="C332:C339">
    <cfRule type="cellIs" dxfId="1429" priority="10" operator="equal">
      <formula>0</formula>
    </cfRule>
  </conditionalFormatting>
  <conditionalFormatting sqref="H408:H417">
    <cfRule type="cellIs" dxfId="1428" priority="7" operator="equal">
      <formula>0</formula>
    </cfRule>
  </conditionalFormatting>
  <conditionalFormatting sqref="C316:C317">
    <cfRule type="cellIs" dxfId="1427" priority="4" operator="equal">
      <formula>0</formula>
    </cfRule>
  </conditionalFormatting>
  <conditionalFormatting sqref="H442:H451">
    <cfRule type="cellIs" dxfId="1426" priority="3" operator="equal">
      <formula>0</formula>
    </cfRule>
  </conditionalFormatting>
  <conditionalFormatting sqref="H466:H475">
    <cfRule type="cellIs" dxfId="1425" priority="1" operator="equal">
      <formula>0</formula>
    </cfRule>
  </conditionalFormatting>
  <conditionalFormatting sqref="H478:H487">
    <cfRule type="cellIs" dxfId="1424" priority="2" operator="equal">
      <formula>0</formula>
    </cfRule>
  </conditionalFormatting>
  <printOptions horizontalCentered="1"/>
  <pageMargins left="0.23622047244094491" right="0.23622047244094491" top="0.4" bottom="0.15748031496062992" header="0" footer="0"/>
  <pageSetup paperSize="9" scale="4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34"/>
  <sheetViews>
    <sheetView zoomScaleNormal="100" workbookViewId="0">
      <pane ySplit="10" topLeftCell="A452" activePane="bottomLeft" state="frozen"/>
      <selection pane="bottomLeft" activeCell="H385" sqref="H385"/>
    </sheetView>
  </sheetViews>
  <sheetFormatPr defaultRowHeight="15" x14ac:dyDescent="0.25"/>
  <cols>
    <col min="1" max="1" width="10.85546875" style="1" customWidth="1"/>
    <col min="2" max="2" width="49.85546875" style="1" customWidth="1"/>
    <col min="3" max="3" width="33" style="1" customWidth="1"/>
    <col min="4" max="4" width="6.7109375" style="1" customWidth="1"/>
    <col min="5" max="5" width="8" style="1" customWidth="1"/>
    <col min="6" max="6" width="8.7109375" style="1" bestFit="1" customWidth="1"/>
    <col min="7" max="7" width="20.5703125" style="1" customWidth="1"/>
    <col min="8" max="8" width="12.42578125" style="2" customWidth="1"/>
    <col min="9" max="9" width="35" style="1" hidden="1" customWidth="1"/>
    <col min="10" max="16384" width="9.140625" style="1"/>
  </cols>
  <sheetData>
    <row r="1" spans="1:9" ht="48" customHeight="1" x14ac:dyDescent="0.3">
      <c r="A1" s="337" t="s">
        <v>35</v>
      </c>
      <c r="B1" s="337"/>
      <c r="C1" s="337"/>
      <c r="D1" s="338" t="s">
        <v>455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417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419</v>
      </c>
    </row>
    <row r="5" spans="1:9" x14ac:dyDescent="0.25">
      <c r="A5" s="347" t="s">
        <v>209</v>
      </c>
      <c r="B5" s="347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13.82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10.72</v>
      </c>
    </row>
    <row r="14" spans="1:9" s="2" customFormat="1" ht="25.5" x14ac:dyDescent="0.2">
      <c r="A14" s="290" t="s">
        <v>43</v>
      </c>
      <c r="B14" s="259" t="s">
        <v>44</v>
      </c>
      <c r="C14" s="303" t="s">
        <v>438</v>
      </c>
      <c r="D14" s="304"/>
      <c r="E14" s="53" t="s">
        <v>164</v>
      </c>
      <c r="F14" s="95" t="s">
        <v>40</v>
      </c>
      <c r="G14" s="53" t="s">
        <v>158</v>
      </c>
      <c r="H14" s="59">
        <f>SUM(H15:H24)</f>
        <v>8.32</v>
      </c>
    </row>
    <row r="15" spans="1:9" s="2" customFormat="1" ht="12.75" x14ac:dyDescent="0.2">
      <c r="A15" s="290"/>
      <c r="B15" s="260"/>
      <c r="C15" s="305" t="s">
        <v>163</v>
      </c>
      <c r="D15" s="306"/>
      <c r="E15" s="78">
        <v>9</v>
      </c>
      <c r="F15" s="73">
        <v>1397</v>
      </c>
      <c r="G15" s="72">
        <v>1</v>
      </c>
      <c r="H15" s="63">
        <f>ROUNDUP((F15/168*G15),2)</f>
        <v>8.32</v>
      </c>
    </row>
    <row r="16" spans="1:9" s="2" customFormat="1" ht="12.75" hidden="1" customHeight="1" x14ac:dyDescent="0.2">
      <c r="A16" s="290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90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90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90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90"/>
      <c r="B20" s="260"/>
      <c r="C20" s="291"/>
      <c r="D20" s="292"/>
      <c r="E20" s="79"/>
      <c r="F20" s="75"/>
      <c r="G20" s="74"/>
      <c r="H20" s="65">
        <f t="shared" si="0"/>
        <v>0</v>
      </c>
    </row>
    <row r="21" spans="1:8" s="2" customFormat="1" ht="12.75" hidden="1" customHeight="1" x14ac:dyDescent="0.2">
      <c r="A21" s="290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90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90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90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hidden="1" x14ac:dyDescent="0.2">
      <c r="A25" s="290" t="s">
        <v>45</v>
      </c>
      <c r="B25" s="285" t="s">
        <v>46</v>
      </c>
      <c r="C25" s="303" t="s">
        <v>157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0</v>
      </c>
    </row>
    <row r="26" spans="1:8" s="2" customFormat="1" ht="12.75" hidden="1" x14ac:dyDescent="0.2">
      <c r="A26" s="290"/>
      <c r="B26" s="285"/>
      <c r="C26" s="305"/>
      <c r="D26" s="306"/>
      <c r="E26" s="78"/>
      <c r="F26" s="73"/>
      <c r="G26" s="72"/>
      <c r="H26" s="63">
        <f>ROUNDUP((F26/168*G26),2)</f>
        <v>0</v>
      </c>
    </row>
    <row r="27" spans="1:8" s="2" customFormat="1" ht="12.75" hidden="1" x14ac:dyDescent="0.2">
      <c r="A27" s="290"/>
      <c r="B27" s="285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90"/>
      <c r="B28" s="285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90"/>
      <c r="B29" s="285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90"/>
      <c r="B30" s="285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90"/>
      <c r="B31" s="285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90"/>
      <c r="B32" s="285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90"/>
      <c r="B33" s="285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90"/>
      <c r="B34" s="285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90"/>
      <c r="B35" s="285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90" t="s">
        <v>52</v>
      </c>
      <c r="B36" s="285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0.72</v>
      </c>
    </row>
    <row r="37" spans="1:8" s="2" customFormat="1" ht="12.75" x14ac:dyDescent="0.2">
      <c r="A37" s="290"/>
      <c r="B37" s="285"/>
      <c r="C37" s="308" t="s">
        <v>161</v>
      </c>
      <c r="D37" s="309"/>
      <c r="E37" s="310"/>
      <c r="F37" s="61">
        <v>120</v>
      </c>
      <c r="G37" s="61">
        <f t="shared" ref="G37:G46" si="2">G15</f>
        <v>1</v>
      </c>
      <c r="H37" s="63">
        <f>ROUNDUP((F37/168*G37),2)</f>
        <v>0.72</v>
      </c>
    </row>
    <row r="38" spans="1:8" s="2" customFormat="1" ht="12.75" hidden="1" customHeight="1" x14ac:dyDescent="0.2">
      <c r="A38" s="290"/>
      <c r="B38" s="285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90"/>
      <c r="B39" s="285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90"/>
      <c r="B40" s="285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90"/>
      <c r="B41" s="285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90"/>
      <c r="B42" s="285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90"/>
      <c r="B43" s="285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90"/>
      <c r="B44" s="285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90"/>
      <c r="B45" s="285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90"/>
      <c r="B46" s="285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259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59">
        <f>SUM(H48:H67)</f>
        <v>0.42</v>
      </c>
    </row>
    <row r="48" spans="1:8" s="2" customFormat="1" ht="12.75" x14ac:dyDescent="0.2">
      <c r="A48" s="290"/>
      <c r="B48" s="260"/>
      <c r="C48" s="305" t="str">
        <f t="shared" ref="C48:C57" si="4">C15</f>
        <v>Lektors (ar SDP)</v>
      </c>
      <c r="D48" s="306"/>
      <c r="E48" s="298">
        <v>5</v>
      </c>
      <c r="F48" s="61">
        <f>F15</f>
        <v>1397</v>
      </c>
      <c r="G48" s="61">
        <f>G15</f>
        <v>1</v>
      </c>
      <c r="H48" s="63">
        <f>ROUNDUP((F48*$E$48%)/168*G48,2)</f>
        <v>0.42</v>
      </c>
    </row>
    <row r="49" spans="1:8" s="2" customFormat="1" ht="12.75" hidden="1" customHeight="1" x14ac:dyDescent="0.2">
      <c r="A49" s="290"/>
      <c r="B49" s="26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customHeight="1" x14ac:dyDescent="0.2">
      <c r="A50" s="290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90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90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90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90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90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90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90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customHeight="1" x14ac:dyDescent="0.2">
      <c r="A58" s="290"/>
      <c r="B58" s="260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customHeight="1" x14ac:dyDescent="0.2">
      <c r="A59" s="290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90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90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90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90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90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90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90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90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90" t="s">
        <v>56</v>
      </c>
      <c r="B68" s="285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59">
        <f>SUM(H69:H88)</f>
        <v>0.42</v>
      </c>
    </row>
    <row r="69" spans="1:8" s="2" customFormat="1" ht="12.75" x14ac:dyDescent="0.2">
      <c r="A69" s="290"/>
      <c r="B69" s="285"/>
      <c r="C69" s="291" t="str">
        <f>C15</f>
        <v>Lektors (ar SDP)</v>
      </c>
      <c r="D69" s="292"/>
      <c r="E69" s="298">
        <v>5</v>
      </c>
      <c r="F69" s="70">
        <f>F15</f>
        <v>1397</v>
      </c>
      <c r="G69" s="70">
        <f>G15</f>
        <v>1</v>
      </c>
      <c r="H69" s="65">
        <f>ROUNDUP((F69*$E$69%)/168*G69,2)</f>
        <v>0.42</v>
      </c>
    </row>
    <row r="70" spans="1:8" s="2" customFormat="1" ht="12.75" hidden="1" x14ac:dyDescent="0.2">
      <c r="A70" s="290"/>
      <c r="B70" s="285"/>
      <c r="C70" s="291">
        <f t="shared" ref="C70:C77" si="9">C17</f>
        <v>0</v>
      </c>
      <c r="D70" s="292"/>
      <c r="E70" s="299"/>
      <c r="F70" s="70">
        <f t="shared" ref="F70:G77" si="10">F17</f>
        <v>0</v>
      </c>
      <c r="G70" s="87">
        <f t="shared" si="10"/>
        <v>0</v>
      </c>
      <c r="H70" s="65">
        <f t="shared" ref="H70:H88" si="11">ROUNDUP((F70*$E$69%)/168*G70,2)</f>
        <v>0</v>
      </c>
    </row>
    <row r="71" spans="1:8" s="2" customFormat="1" ht="12.75" hidden="1" x14ac:dyDescent="0.2">
      <c r="A71" s="290"/>
      <c r="B71" s="285"/>
      <c r="C71" s="291">
        <f t="shared" si="9"/>
        <v>0</v>
      </c>
      <c r="D71" s="292"/>
      <c r="E71" s="299"/>
      <c r="F71" s="70">
        <f t="shared" si="10"/>
        <v>0</v>
      </c>
      <c r="G71" s="87">
        <f t="shared" si="10"/>
        <v>0</v>
      </c>
      <c r="H71" s="65">
        <f t="shared" si="11"/>
        <v>0</v>
      </c>
    </row>
    <row r="72" spans="1:8" s="2" customFormat="1" ht="12.75" hidden="1" x14ac:dyDescent="0.2">
      <c r="A72" s="290"/>
      <c r="B72" s="285"/>
      <c r="C72" s="291">
        <f t="shared" si="9"/>
        <v>0</v>
      </c>
      <c r="D72" s="292"/>
      <c r="E72" s="299"/>
      <c r="F72" s="70">
        <f t="shared" si="10"/>
        <v>0</v>
      </c>
      <c r="G72" s="87">
        <f t="shared" si="10"/>
        <v>0</v>
      </c>
      <c r="H72" s="65">
        <f t="shared" si="11"/>
        <v>0</v>
      </c>
    </row>
    <row r="73" spans="1:8" s="2" customFormat="1" ht="12.75" hidden="1" x14ac:dyDescent="0.2">
      <c r="A73" s="290"/>
      <c r="B73" s="285"/>
      <c r="C73" s="291">
        <f t="shared" si="9"/>
        <v>0</v>
      </c>
      <c r="D73" s="292"/>
      <c r="E73" s="299"/>
      <c r="F73" s="70">
        <f t="shared" si="10"/>
        <v>0</v>
      </c>
      <c r="G73" s="87">
        <f t="shared" si="10"/>
        <v>0</v>
      </c>
      <c r="H73" s="65">
        <f t="shared" si="11"/>
        <v>0</v>
      </c>
    </row>
    <row r="74" spans="1:8" s="2" customFormat="1" ht="12.75" hidden="1" x14ac:dyDescent="0.2">
      <c r="A74" s="290"/>
      <c r="B74" s="285"/>
      <c r="C74" s="291">
        <f t="shared" si="9"/>
        <v>0</v>
      </c>
      <c r="D74" s="292"/>
      <c r="E74" s="299"/>
      <c r="F74" s="70">
        <f t="shared" si="10"/>
        <v>0</v>
      </c>
      <c r="G74" s="87">
        <f t="shared" si="10"/>
        <v>0</v>
      </c>
      <c r="H74" s="65">
        <f t="shared" si="11"/>
        <v>0</v>
      </c>
    </row>
    <row r="75" spans="1:8" s="2" customFormat="1" ht="12.75" hidden="1" x14ac:dyDescent="0.2">
      <c r="A75" s="290"/>
      <c r="B75" s="285"/>
      <c r="C75" s="291">
        <f t="shared" si="9"/>
        <v>0</v>
      </c>
      <c r="D75" s="292"/>
      <c r="E75" s="299"/>
      <c r="F75" s="70">
        <f t="shared" si="10"/>
        <v>0</v>
      </c>
      <c r="G75" s="87">
        <f t="shared" si="10"/>
        <v>0</v>
      </c>
      <c r="H75" s="65">
        <f t="shared" si="11"/>
        <v>0</v>
      </c>
    </row>
    <row r="76" spans="1:8" s="2" customFormat="1" ht="12.75" hidden="1" x14ac:dyDescent="0.2">
      <c r="A76" s="290"/>
      <c r="B76" s="285"/>
      <c r="C76" s="291">
        <f t="shared" si="9"/>
        <v>0</v>
      </c>
      <c r="D76" s="292"/>
      <c r="E76" s="299"/>
      <c r="F76" s="70">
        <f t="shared" si="10"/>
        <v>0</v>
      </c>
      <c r="G76" s="87">
        <f t="shared" si="10"/>
        <v>0</v>
      </c>
      <c r="H76" s="65">
        <f t="shared" si="11"/>
        <v>0</v>
      </c>
    </row>
    <row r="77" spans="1:8" s="2" customFormat="1" ht="12.75" hidden="1" x14ac:dyDescent="0.2">
      <c r="A77" s="290"/>
      <c r="B77" s="285"/>
      <c r="C77" s="291">
        <f t="shared" si="9"/>
        <v>0</v>
      </c>
      <c r="D77" s="292"/>
      <c r="E77" s="299"/>
      <c r="F77" s="70">
        <f t="shared" si="10"/>
        <v>0</v>
      </c>
      <c r="G77" s="87">
        <f t="shared" si="10"/>
        <v>0</v>
      </c>
      <c r="H77" s="65">
        <f t="shared" si="11"/>
        <v>0</v>
      </c>
    </row>
    <row r="78" spans="1:8" s="2" customFormat="1" ht="12.75" hidden="1" x14ac:dyDescent="0.2">
      <c r="A78" s="290"/>
      <c r="B78" s="285"/>
      <c r="C78" s="291">
        <f>C26</f>
        <v>0</v>
      </c>
      <c r="D78" s="292"/>
      <c r="E78" s="299"/>
      <c r="F78" s="70">
        <f>F26</f>
        <v>0</v>
      </c>
      <c r="G78" s="87">
        <f>G26</f>
        <v>0</v>
      </c>
      <c r="H78" s="65">
        <f t="shared" si="11"/>
        <v>0</v>
      </c>
    </row>
    <row r="79" spans="1:8" s="2" customFormat="1" ht="12.75" hidden="1" x14ac:dyDescent="0.2">
      <c r="A79" s="290"/>
      <c r="B79" s="285"/>
      <c r="C79" s="291">
        <f t="shared" ref="C79:C82" si="12">C27</f>
        <v>0</v>
      </c>
      <c r="D79" s="292"/>
      <c r="E79" s="299"/>
      <c r="F79" s="70">
        <f t="shared" ref="F79:G82" si="13">F27</f>
        <v>0</v>
      </c>
      <c r="G79" s="87">
        <f t="shared" si="13"/>
        <v>0</v>
      </c>
      <c r="H79" s="65">
        <f t="shared" si="11"/>
        <v>0</v>
      </c>
    </row>
    <row r="80" spans="1:8" s="2" customFormat="1" ht="12.75" hidden="1" x14ac:dyDescent="0.2">
      <c r="A80" s="290"/>
      <c r="B80" s="285"/>
      <c r="C80" s="291">
        <f t="shared" si="12"/>
        <v>0</v>
      </c>
      <c r="D80" s="292"/>
      <c r="E80" s="299"/>
      <c r="F80" s="70">
        <f t="shared" si="13"/>
        <v>0</v>
      </c>
      <c r="G80" s="87">
        <f t="shared" si="13"/>
        <v>0</v>
      </c>
      <c r="H80" s="65">
        <f t="shared" si="11"/>
        <v>0</v>
      </c>
    </row>
    <row r="81" spans="1:8" s="2" customFormat="1" ht="12.75" hidden="1" x14ac:dyDescent="0.2">
      <c r="A81" s="290"/>
      <c r="B81" s="285"/>
      <c r="C81" s="291">
        <f t="shared" si="12"/>
        <v>0</v>
      </c>
      <c r="D81" s="292"/>
      <c r="E81" s="299"/>
      <c r="F81" s="70">
        <f t="shared" si="13"/>
        <v>0</v>
      </c>
      <c r="G81" s="87">
        <f t="shared" si="13"/>
        <v>0</v>
      </c>
      <c r="H81" s="65">
        <f t="shared" si="11"/>
        <v>0</v>
      </c>
    </row>
    <row r="82" spans="1:8" s="2" customFormat="1" ht="12.75" hidden="1" x14ac:dyDescent="0.2">
      <c r="A82" s="290"/>
      <c r="B82" s="285"/>
      <c r="C82" s="291">
        <f t="shared" si="12"/>
        <v>0</v>
      </c>
      <c r="D82" s="292"/>
      <c r="E82" s="299"/>
      <c r="F82" s="70">
        <f t="shared" si="13"/>
        <v>0</v>
      </c>
      <c r="G82" s="87">
        <f t="shared" si="13"/>
        <v>0</v>
      </c>
      <c r="H82" s="65">
        <f t="shared" si="11"/>
        <v>0</v>
      </c>
    </row>
    <row r="83" spans="1:8" s="2" customFormat="1" ht="12.75" hidden="1" x14ac:dyDescent="0.2">
      <c r="A83" s="290"/>
      <c r="B83" s="285"/>
      <c r="C83" s="291"/>
      <c r="D83" s="292"/>
      <c r="E83" s="299"/>
      <c r="F83" s="70">
        <f t="shared" ref="F83:G83" si="14">F31</f>
        <v>0</v>
      </c>
      <c r="G83" s="87">
        <f t="shared" si="14"/>
        <v>0</v>
      </c>
      <c r="H83" s="65">
        <f t="shared" si="11"/>
        <v>0</v>
      </c>
    </row>
    <row r="84" spans="1:8" s="2" customFormat="1" ht="12.75" hidden="1" x14ac:dyDescent="0.2">
      <c r="A84" s="290"/>
      <c r="B84" s="285"/>
      <c r="C84" s="291">
        <f>C31</f>
        <v>0</v>
      </c>
      <c r="D84" s="292"/>
      <c r="E84" s="299"/>
      <c r="F84" s="70">
        <f t="shared" ref="F84:G84" si="15">F32</f>
        <v>0</v>
      </c>
      <c r="G84" s="87">
        <f t="shared" si="15"/>
        <v>0</v>
      </c>
      <c r="H84" s="65">
        <f t="shared" si="11"/>
        <v>0</v>
      </c>
    </row>
    <row r="85" spans="1:8" s="2" customFormat="1" ht="12.75" hidden="1" x14ac:dyDescent="0.2">
      <c r="A85" s="290"/>
      <c r="B85" s="285"/>
      <c r="C85" s="291">
        <f>C32</f>
        <v>0</v>
      </c>
      <c r="D85" s="292"/>
      <c r="E85" s="299"/>
      <c r="F85" s="70">
        <f t="shared" ref="F85:G85" si="16">F33</f>
        <v>0</v>
      </c>
      <c r="G85" s="87">
        <f t="shared" si="16"/>
        <v>0</v>
      </c>
      <c r="H85" s="65">
        <f t="shared" si="11"/>
        <v>0</v>
      </c>
    </row>
    <row r="86" spans="1:8" s="2" customFormat="1" ht="12.75" hidden="1" x14ac:dyDescent="0.2">
      <c r="A86" s="290"/>
      <c r="B86" s="285"/>
      <c r="C86" s="291">
        <f>C33</f>
        <v>0</v>
      </c>
      <c r="D86" s="292"/>
      <c r="E86" s="299"/>
      <c r="F86" s="70">
        <f t="shared" ref="F86:G88" si="17">F33</f>
        <v>0</v>
      </c>
      <c r="G86" s="87">
        <f t="shared" si="17"/>
        <v>0</v>
      </c>
      <c r="H86" s="65">
        <f t="shared" si="11"/>
        <v>0</v>
      </c>
    </row>
    <row r="87" spans="1:8" s="2" customFormat="1" ht="12.75" hidden="1" x14ac:dyDescent="0.2">
      <c r="A87" s="290"/>
      <c r="B87" s="285"/>
      <c r="C87" s="291">
        <f>C34</f>
        <v>0</v>
      </c>
      <c r="D87" s="292"/>
      <c r="E87" s="299"/>
      <c r="F87" s="70">
        <f t="shared" si="17"/>
        <v>0</v>
      </c>
      <c r="G87" s="87">
        <f t="shared" si="17"/>
        <v>0</v>
      </c>
      <c r="H87" s="65">
        <f t="shared" si="11"/>
        <v>0</v>
      </c>
    </row>
    <row r="88" spans="1:8" s="2" customFormat="1" ht="12.75" hidden="1" x14ac:dyDescent="0.2">
      <c r="A88" s="290"/>
      <c r="B88" s="285"/>
      <c r="C88" s="291">
        <f>C35</f>
        <v>0</v>
      </c>
      <c r="D88" s="292"/>
      <c r="E88" s="299"/>
      <c r="F88" s="70">
        <f t="shared" si="17"/>
        <v>0</v>
      </c>
      <c r="G88" s="87">
        <f t="shared" si="17"/>
        <v>0</v>
      </c>
      <c r="H88" s="65">
        <f t="shared" si="11"/>
        <v>0</v>
      </c>
    </row>
    <row r="89" spans="1:8" s="2" customFormat="1" ht="25.5" x14ac:dyDescent="0.2">
      <c r="A89" s="290" t="s">
        <v>58</v>
      </c>
      <c r="B89" s="285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59">
        <f>SUM(H90:H109)</f>
        <v>0.84</v>
      </c>
    </row>
    <row r="90" spans="1:8" s="2" customFormat="1" ht="12.75" x14ac:dyDescent="0.2">
      <c r="A90" s="290"/>
      <c r="B90" s="285"/>
      <c r="C90" s="291" t="str">
        <f t="shared" ref="C90:C99" si="18">C15</f>
        <v>Lektors (ar SDP)</v>
      </c>
      <c r="D90" s="292"/>
      <c r="E90" s="298">
        <v>10</v>
      </c>
      <c r="F90" s="70">
        <f t="shared" ref="F90:G99" si="19">F15</f>
        <v>1397</v>
      </c>
      <c r="G90" s="70">
        <f t="shared" si="19"/>
        <v>1</v>
      </c>
      <c r="H90" s="65">
        <f>ROUNDUP((F90*$E$90%)/168*$G$90,2)</f>
        <v>0.84</v>
      </c>
    </row>
    <row r="91" spans="1:8" s="2" customFormat="1" ht="12.75" hidden="1" x14ac:dyDescent="0.2">
      <c r="A91" s="290"/>
      <c r="B91" s="285"/>
      <c r="C91" s="291">
        <f t="shared" si="18"/>
        <v>0</v>
      </c>
      <c r="D91" s="292"/>
      <c r="E91" s="299"/>
      <c r="F91" s="70">
        <f t="shared" si="19"/>
        <v>0</v>
      </c>
      <c r="G91" s="87">
        <f t="shared" si="19"/>
        <v>0</v>
      </c>
      <c r="H91" s="65">
        <f t="shared" ref="H91:H109" si="20">ROUNDUP((F91*$E$90%)/168*$G$90,2)</f>
        <v>0</v>
      </c>
    </row>
    <row r="92" spans="1:8" s="2" customFormat="1" ht="12.75" hidden="1" x14ac:dyDescent="0.2">
      <c r="A92" s="290"/>
      <c r="B92" s="285"/>
      <c r="C92" s="291">
        <f t="shared" si="18"/>
        <v>0</v>
      </c>
      <c r="D92" s="292"/>
      <c r="E92" s="299"/>
      <c r="F92" s="70">
        <f t="shared" si="19"/>
        <v>0</v>
      </c>
      <c r="G92" s="87">
        <f t="shared" si="19"/>
        <v>0</v>
      </c>
      <c r="H92" s="65">
        <f t="shared" si="20"/>
        <v>0</v>
      </c>
    </row>
    <row r="93" spans="1:8" s="2" customFormat="1" ht="12.75" hidden="1" x14ac:dyDescent="0.2">
      <c r="A93" s="290"/>
      <c r="B93" s="285"/>
      <c r="C93" s="291">
        <f t="shared" si="18"/>
        <v>0</v>
      </c>
      <c r="D93" s="292"/>
      <c r="E93" s="299"/>
      <c r="F93" s="70">
        <f t="shared" si="19"/>
        <v>0</v>
      </c>
      <c r="G93" s="87">
        <f t="shared" si="19"/>
        <v>0</v>
      </c>
      <c r="H93" s="65">
        <f t="shared" si="20"/>
        <v>0</v>
      </c>
    </row>
    <row r="94" spans="1:8" s="2" customFormat="1" ht="12.75" hidden="1" x14ac:dyDescent="0.2">
      <c r="A94" s="290"/>
      <c r="B94" s="285"/>
      <c r="C94" s="291">
        <f t="shared" si="18"/>
        <v>0</v>
      </c>
      <c r="D94" s="292"/>
      <c r="E94" s="299"/>
      <c r="F94" s="70">
        <f t="shared" si="19"/>
        <v>0</v>
      </c>
      <c r="G94" s="87">
        <f t="shared" si="19"/>
        <v>0</v>
      </c>
      <c r="H94" s="65">
        <f t="shared" si="20"/>
        <v>0</v>
      </c>
    </row>
    <row r="95" spans="1:8" s="2" customFormat="1" ht="12.75" hidden="1" x14ac:dyDescent="0.2">
      <c r="A95" s="290"/>
      <c r="B95" s="285"/>
      <c r="C95" s="291">
        <f t="shared" si="18"/>
        <v>0</v>
      </c>
      <c r="D95" s="292"/>
      <c r="E95" s="299"/>
      <c r="F95" s="70">
        <f t="shared" si="19"/>
        <v>0</v>
      </c>
      <c r="G95" s="87">
        <f t="shared" si="19"/>
        <v>0</v>
      </c>
      <c r="H95" s="65">
        <f t="shared" si="20"/>
        <v>0</v>
      </c>
    </row>
    <row r="96" spans="1:8" s="2" customFormat="1" ht="12.75" hidden="1" x14ac:dyDescent="0.2">
      <c r="A96" s="290"/>
      <c r="B96" s="285"/>
      <c r="C96" s="291">
        <f t="shared" si="18"/>
        <v>0</v>
      </c>
      <c r="D96" s="292"/>
      <c r="E96" s="299"/>
      <c r="F96" s="70">
        <f t="shared" si="19"/>
        <v>0</v>
      </c>
      <c r="G96" s="87">
        <f t="shared" si="19"/>
        <v>0</v>
      </c>
      <c r="H96" s="65">
        <f t="shared" si="20"/>
        <v>0</v>
      </c>
    </row>
    <row r="97" spans="1:8" s="2" customFormat="1" ht="12.75" hidden="1" x14ac:dyDescent="0.2">
      <c r="A97" s="290"/>
      <c r="B97" s="285"/>
      <c r="C97" s="291">
        <f t="shared" si="18"/>
        <v>0</v>
      </c>
      <c r="D97" s="292"/>
      <c r="E97" s="299"/>
      <c r="F97" s="70">
        <f t="shared" si="19"/>
        <v>0</v>
      </c>
      <c r="G97" s="87">
        <f t="shared" si="19"/>
        <v>0</v>
      </c>
      <c r="H97" s="65">
        <f t="shared" si="20"/>
        <v>0</v>
      </c>
    </row>
    <row r="98" spans="1:8" s="2" customFormat="1" ht="12.75" hidden="1" x14ac:dyDescent="0.2">
      <c r="A98" s="290"/>
      <c r="B98" s="285"/>
      <c r="C98" s="291">
        <f t="shared" si="18"/>
        <v>0</v>
      </c>
      <c r="D98" s="292"/>
      <c r="E98" s="299"/>
      <c r="F98" s="70">
        <f t="shared" si="19"/>
        <v>0</v>
      </c>
      <c r="G98" s="87">
        <f t="shared" si="19"/>
        <v>0</v>
      </c>
      <c r="H98" s="65">
        <f t="shared" si="20"/>
        <v>0</v>
      </c>
    </row>
    <row r="99" spans="1:8" s="2" customFormat="1" ht="12.75" hidden="1" x14ac:dyDescent="0.2">
      <c r="A99" s="290"/>
      <c r="B99" s="285"/>
      <c r="C99" s="291">
        <f t="shared" si="18"/>
        <v>0</v>
      </c>
      <c r="D99" s="292"/>
      <c r="E99" s="299"/>
      <c r="F99" s="70">
        <f t="shared" si="19"/>
        <v>0</v>
      </c>
      <c r="G99" s="87">
        <f t="shared" si="19"/>
        <v>0</v>
      </c>
      <c r="H99" s="65">
        <f t="shared" si="20"/>
        <v>0</v>
      </c>
    </row>
    <row r="100" spans="1:8" s="2" customFormat="1" ht="12.75" hidden="1" x14ac:dyDescent="0.2">
      <c r="A100" s="290"/>
      <c r="B100" s="285"/>
      <c r="C100" s="291">
        <f t="shared" ref="C100:C109" si="21">C26</f>
        <v>0</v>
      </c>
      <c r="D100" s="292"/>
      <c r="E100" s="299"/>
      <c r="F100" s="70">
        <f t="shared" ref="F100:G109" si="22">F26</f>
        <v>0</v>
      </c>
      <c r="G100" s="70">
        <f t="shared" si="22"/>
        <v>0</v>
      </c>
      <c r="H100" s="65">
        <f t="shared" si="20"/>
        <v>0</v>
      </c>
    </row>
    <row r="101" spans="1:8" s="2" customFormat="1" ht="12.75" hidden="1" x14ac:dyDescent="0.2">
      <c r="A101" s="290"/>
      <c r="B101" s="285"/>
      <c r="C101" s="291">
        <f t="shared" si="21"/>
        <v>0</v>
      </c>
      <c r="D101" s="292"/>
      <c r="E101" s="299"/>
      <c r="F101" s="70">
        <f t="shared" si="22"/>
        <v>0</v>
      </c>
      <c r="G101" s="70">
        <f t="shared" si="22"/>
        <v>0</v>
      </c>
      <c r="H101" s="65">
        <f t="shared" si="20"/>
        <v>0</v>
      </c>
    </row>
    <row r="102" spans="1:8" s="2" customFormat="1" ht="12.75" hidden="1" x14ac:dyDescent="0.2">
      <c r="A102" s="290"/>
      <c r="B102" s="285"/>
      <c r="C102" s="291">
        <f t="shared" si="21"/>
        <v>0</v>
      </c>
      <c r="D102" s="292"/>
      <c r="E102" s="299"/>
      <c r="F102" s="70">
        <f t="shared" si="22"/>
        <v>0</v>
      </c>
      <c r="G102" s="70">
        <f t="shared" si="22"/>
        <v>0</v>
      </c>
      <c r="H102" s="65">
        <f t="shared" si="20"/>
        <v>0</v>
      </c>
    </row>
    <row r="103" spans="1:8" s="2" customFormat="1" ht="12.75" hidden="1" x14ac:dyDescent="0.2">
      <c r="A103" s="290"/>
      <c r="B103" s="285"/>
      <c r="C103" s="291">
        <f t="shared" si="21"/>
        <v>0</v>
      </c>
      <c r="D103" s="292"/>
      <c r="E103" s="299"/>
      <c r="F103" s="70">
        <f t="shared" si="22"/>
        <v>0</v>
      </c>
      <c r="G103" s="70">
        <f t="shared" si="22"/>
        <v>0</v>
      </c>
      <c r="H103" s="65">
        <f t="shared" si="20"/>
        <v>0</v>
      </c>
    </row>
    <row r="104" spans="1:8" s="2" customFormat="1" ht="12.75" hidden="1" x14ac:dyDescent="0.2">
      <c r="A104" s="290"/>
      <c r="B104" s="285"/>
      <c r="C104" s="291">
        <f t="shared" si="21"/>
        <v>0</v>
      </c>
      <c r="D104" s="292"/>
      <c r="E104" s="299"/>
      <c r="F104" s="70">
        <f t="shared" si="22"/>
        <v>0</v>
      </c>
      <c r="G104" s="70">
        <f t="shared" si="22"/>
        <v>0</v>
      </c>
      <c r="H104" s="65">
        <f t="shared" si="20"/>
        <v>0</v>
      </c>
    </row>
    <row r="105" spans="1:8" s="2" customFormat="1" ht="12.75" hidden="1" x14ac:dyDescent="0.2">
      <c r="A105" s="290"/>
      <c r="B105" s="285"/>
      <c r="C105" s="291">
        <f t="shared" si="21"/>
        <v>0</v>
      </c>
      <c r="D105" s="292"/>
      <c r="E105" s="299"/>
      <c r="F105" s="70">
        <f t="shared" si="22"/>
        <v>0</v>
      </c>
      <c r="G105" s="70">
        <f t="shared" si="22"/>
        <v>0</v>
      </c>
      <c r="H105" s="65">
        <f t="shared" si="20"/>
        <v>0</v>
      </c>
    </row>
    <row r="106" spans="1:8" s="2" customFormat="1" ht="12.75" hidden="1" x14ac:dyDescent="0.2">
      <c r="A106" s="290"/>
      <c r="B106" s="285"/>
      <c r="C106" s="291">
        <f t="shared" si="21"/>
        <v>0</v>
      </c>
      <c r="D106" s="292"/>
      <c r="E106" s="299"/>
      <c r="F106" s="70">
        <f t="shared" si="22"/>
        <v>0</v>
      </c>
      <c r="G106" s="70">
        <f t="shared" si="22"/>
        <v>0</v>
      </c>
      <c r="H106" s="65">
        <f t="shared" si="20"/>
        <v>0</v>
      </c>
    </row>
    <row r="107" spans="1:8" s="2" customFormat="1" ht="12.75" hidden="1" x14ac:dyDescent="0.2">
      <c r="A107" s="290"/>
      <c r="B107" s="285"/>
      <c r="C107" s="291">
        <f t="shared" si="21"/>
        <v>0</v>
      </c>
      <c r="D107" s="292"/>
      <c r="E107" s="299"/>
      <c r="F107" s="70">
        <f t="shared" si="22"/>
        <v>0</v>
      </c>
      <c r="G107" s="70">
        <f t="shared" si="22"/>
        <v>0</v>
      </c>
      <c r="H107" s="65">
        <f t="shared" si="20"/>
        <v>0</v>
      </c>
    </row>
    <row r="108" spans="1:8" s="2" customFormat="1" ht="12.75" hidden="1" x14ac:dyDescent="0.2">
      <c r="A108" s="290"/>
      <c r="B108" s="285"/>
      <c r="C108" s="291">
        <f t="shared" si="21"/>
        <v>0</v>
      </c>
      <c r="D108" s="292"/>
      <c r="E108" s="299"/>
      <c r="F108" s="70">
        <f t="shared" si="22"/>
        <v>0</v>
      </c>
      <c r="G108" s="70">
        <f t="shared" si="22"/>
        <v>0</v>
      </c>
      <c r="H108" s="65">
        <f t="shared" si="20"/>
        <v>0</v>
      </c>
    </row>
    <row r="109" spans="1:8" s="2" customFormat="1" ht="12.75" hidden="1" x14ac:dyDescent="0.2">
      <c r="A109" s="290"/>
      <c r="B109" s="285"/>
      <c r="C109" s="291">
        <f t="shared" si="21"/>
        <v>0</v>
      </c>
      <c r="D109" s="292"/>
      <c r="E109" s="300"/>
      <c r="F109" s="70">
        <f t="shared" si="22"/>
        <v>0</v>
      </c>
      <c r="G109" s="70">
        <f t="shared" si="22"/>
        <v>0</v>
      </c>
      <c r="H109" s="65">
        <f t="shared" si="20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3.0999999999999996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2.67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59">
        <f>SUM(H113:H132)</f>
        <v>0.34</v>
      </c>
    </row>
    <row r="113" spans="1:8" s="2" customFormat="1" ht="12.75" x14ac:dyDescent="0.2">
      <c r="A113" s="290"/>
      <c r="B113" s="285"/>
      <c r="C113" s="291" t="str">
        <f t="shared" ref="C113:C122" si="23">C15</f>
        <v>Lektors (ar SDP)</v>
      </c>
      <c r="D113" s="292"/>
      <c r="E113" s="298">
        <v>4</v>
      </c>
      <c r="F113" s="70">
        <f t="shared" ref="F113:G122" si="24">F15</f>
        <v>1397</v>
      </c>
      <c r="G113" s="70">
        <f t="shared" si="24"/>
        <v>1</v>
      </c>
      <c r="H113" s="65">
        <f>ROUNDUP((F113*$E$113%)/168*G113,2)</f>
        <v>0.34</v>
      </c>
    </row>
    <row r="114" spans="1:8" s="2" customFormat="1" ht="12.75" hidden="1" x14ac:dyDescent="0.2">
      <c r="A114" s="290"/>
      <c r="B114" s="285"/>
      <c r="C114" s="291">
        <f t="shared" si="23"/>
        <v>0</v>
      </c>
      <c r="D114" s="292"/>
      <c r="E114" s="299"/>
      <c r="F114" s="70">
        <f t="shared" si="24"/>
        <v>0</v>
      </c>
      <c r="G114" s="87">
        <f t="shared" si="24"/>
        <v>0</v>
      </c>
      <c r="H114" s="65">
        <f t="shared" ref="H114:H132" si="25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23"/>
        <v>0</v>
      </c>
      <c r="D115" s="292"/>
      <c r="E115" s="299"/>
      <c r="F115" s="70">
        <f t="shared" si="24"/>
        <v>0</v>
      </c>
      <c r="G115" s="87">
        <f t="shared" si="24"/>
        <v>0</v>
      </c>
      <c r="H115" s="65">
        <f t="shared" si="25"/>
        <v>0</v>
      </c>
    </row>
    <row r="116" spans="1:8" s="2" customFormat="1" ht="12.75" hidden="1" x14ac:dyDescent="0.2">
      <c r="A116" s="290"/>
      <c r="B116" s="285"/>
      <c r="C116" s="291">
        <f t="shared" si="23"/>
        <v>0</v>
      </c>
      <c r="D116" s="292"/>
      <c r="E116" s="299"/>
      <c r="F116" s="70">
        <f t="shared" si="24"/>
        <v>0</v>
      </c>
      <c r="G116" s="87">
        <f t="shared" si="24"/>
        <v>0</v>
      </c>
      <c r="H116" s="65">
        <f t="shared" si="25"/>
        <v>0</v>
      </c>
    </row>
    <row r="117" spans="1:8" s="2" customFormat="1" ht="12.75" hidden="1" x14ac:dyDescent="0.2">
      <c r="A117" s="290"/>
      <c r="B117" s="285"/>
      <c r="C117" s="291">
        <f t="shared" si="23"/>
        <v>0</v>
      </c>
      <c r="D117" s="292"/>
      <c r="E117" s="299"/>
      <c r="F117" s="70">
        <f t="shared" si="24"/>
        <v>0</v>
      </c>
      <c r="G117" s="87">
        <f t="shared" si="24"/>
        <v>0</v>
      </c>
      <c r="H117" s="65">
        <f t="shared" si="25"/>
        <v>0</v>
      </c>
    </row>
    <row r="118" spans="1:8" s="2" customFormat="1" ht="12.75" hidden="1" x14ac:dyDescent="0.2">
      <c r="A118" s="290"/>
      <c r="B118" s="285"/>
      <c r="C118" s="291">
        <f t="shared" si="23"/>
        <v>0</v>
      </c>
      <c r="D118" s="292"/>
      <c r="E118" s="299"/>
      <c r="F118" s="70">
        <f t="shared" si="24"/>
        <v>0</v>
      </c>
      <c r="G118" s="87">
        <f t="shared" si="24"/>
        <v>0</v>
      </c>
      <c r="H118" s="65">
        <f t="shared" si="25"/>
        <v>0</v>
      </c>
    </row>
    <row r="119" spans="1:8" s="2" customFormat="1" ht="12.75" hidden="1" x14ac:dyDescent="0.2">
      <c r="A119" s="290"/>
      <c r="B119" s="285"/>
      <c r="C119" s="291">
        <f t="shared" si="23"/>
        <v>0</v>
      </c>
      <c r="D119" s="292"/>
      <c r="E119" s="299"/>
      <c r="F119" s="70">
        <f t="shared" si="24"/>
        <v>0</v>
      </c>
      <c r="G119" s="87">
        <f t="shared" si="24"/>
        <v>0</v>
      </c>
      <c r="H119" s="65">
        <f t="shared" si="25"/>
        <v>0</v>
      </c>
    </row>
    <row r="120" spans="1:8" s="2" customFormat="1" ht="12.75" hidden="1" x14ac:dyDescent="0.2">
      <c r="A120" s="290"/>
      <c r="B120" s="285"/>
      <c r="C120" s="291">
        <f t="shared" si="23"/>
        <v>0</v>
      </c>
      <c r="D120" s="292"/>
      <c r="E120" s="299"/>
      <c r="F120" s="70">
        <f t="shared" si="24"/>
        <v>0</v>
      </c>
      <c r="G120" s="87">
        <f t="shared" si="24"/>
        <v>0</v>
      </c>
      <c r="H120" s="65">
        <f t="shared" si="25"/>
        <v>0</v>
      </c>
    </row>
    <row r="121" spans="1:8" s="2" customFormat="1" ht="12.75" hidden="1" x14ac:dyDescent="0.2">
      <c r="A121" s="290"/>
      <c r="B121" s="285"/>
      <c r="C121" s="291">
        <f t="shared" si="23"/>
        <v>0</v>
      </c>
      <c r="D121" s="292"/>
      <c r="E121" s="299"/>
      <c r="F121" s="70">
        <f t="shared" si="24"/>
        <v>0</v>
      </c>
      <c r="G121" s="87">
        <f t="shared" si="24"/>
        <v>0</v>
      </c>
      <c r="H121" s="65">
        <f t="shared" si="25"/>
        <v>0</v>
      </c>
    </row>
    <row r="122" spans="1:8" s="2" customFormat="1" ht="12.75" hidden="1" x14ac:dyDescent="0.2">
      <c r="A122" s="290"/>
      <c r="B122" s="285"/>
      <c r="C122" s="291">
        <f t="shared" si="23"/>
        <v>0</v>
      </c>
      <c r="D122" s="292"/>
      <c r="E122" s="299"/>
      <c r="F122" s="70">
        <f t="shared" si="24"/>
        <v>0</v>
      </c>
      <c r="G122" s="87">
        <f t="shared" si="24"/>
        <v>0</v>
      </c>
      <c r="H122" s="65">
        <f t="shared" si="25"/>
        <v>0</v>
      </c>
    </row>
    <row r="123" spans="1:8" s="2" customFormat="1" ht="12.75" hidden="1" x14ac:dyDescent="0.2">
      <c r="A123" s="290"/>
      <c r="B123" s="285"/>
      <c r="C123" s="291">
        <f t="shared" ref="C123:C132" si="26">C26</f>
        <v>0</v>
      </c>
      <c r="D123" s="292"/>
      <c r="E123" s="299"/>
      <c r="F123" s="70">
        <f t="shared" ref="F123:G132" si="27">F26</f>
        <v>0</v>
      </c>
      <c r="G123" s="70">
        <f t="shared" si="27"/>
        <v>0</v>
      </c>
      <c r="H123" s="65">
        <f t="shared" si="25"/>
        <v>0</v>
      </c>
    </row>
    <row r="124" spans="1:8" s="2" customFormat="1" ht="12.75" hidden="1" x14ac:dyDescent="0.2">
      <c r="A124" s="290"/>
      <c r="B124" s="285"/>
      <c r="C124" s="291">
        <f t="shared" si="26"/>
        <v>0</v>
      </c>
      <c r="D124" s="292"/>
      <c r="E124" s="299"/>
      <c r="F124" s="70">
        <f t="shared" si="27"/>
        <v>0</v>
      </c>
      <c r="G124" s="70">
        <f t="shared" si="27"/>
        <v>0</v>
      </c>
      <c r="H124" s="65">
        <f t="shared" si="25"/>
        <v>0</v>
      </c>
    </row>
    <row r="125" spans="1:8" s="2" customFormat="1" ht="12.75" hidden="1" x14ac:dyDescent="0.2">
      <c r="A125" s="290"/>
      <c r="B125" s="285"/>
      <c r="C125" s="291">
        <f t="shared" si="26"/>
        <v>0</v>
      </c>
      <c r="D125" s="292"/>
      <c r="E125" s="299"/>
      <c r="F125" s="70">
        <f t="shared" si="27"/>
        <v>0</v>
      </c>
      <c r="G125" s="70">
        <f t="shared" si="27"/>
        <v>0</v>
      </c>
      <c r="H125" s="65">
        <f t="shared" si="25"/>
        <v>0</v>
      </c>
    </row>
    <row r="126" spans="1:8" s="2" customFormat="1" ht="12.75" hidden="1" x14ac:dyDescent="0.2">
      <c r="A126" s="290"/>
      <c r="B126" s="285"/>
      <c r="C126" s="291">
        <f t="shared" si="26"/>
        <v>0</v>
      </c>
      <c r="D126" s="292"/>
      <c r="E126" s="299"/>
      <c r="F126" s="70">
        <f t="shared" si="27"/>
        <v>0</v>
      </c>
      <c r="G126" s="70">
        <f t="shared" si="27"/>
        <v>0</v>
      </c>
      <c r="H126" s="65">
        <f t="shared" si="25"/>
        <v>0</v>
      </c>
    </row>
    <row r="127" spans="1:8" s="2" customFormat="1" ht="12.75" hidden="1" x14ac:dyDescent="0.2">
      <c r="A127" s="290"/>
      <c r="B127" s="285"/>
      <c r="C127" s="291">
        <f t="shared" si="26"/>
        <v>0</v>
      </c>
      <c r="D127" s="292"/>
      <c r="E127" s="299"/>
      <c r="F127" s="70">
        <f t="shared" si="27"/>
        <v>0</v>
      </c>
      <c r="G127" s="70">
        <f t="shared" si="27"/>
        <v>0</v>
      </c>
      <c r="H127" s="65">
        <f t="shared" si="25"/>
        <v>0</v>
      </c>
    </row>
    <row r="128" spans="1:8" s="2" customFormat="1" ht="12.75" hidden="1" x14ac:dyDescent="0.2">
      <c r="A128" s="290"/>
      <c r="B128" s="285"/>
      <c r="C128" s="291">
        <f t="shared" si="26"/>
        <v>0</v>
      </c>
      <c r="D128" s="292"/>
      <c r="E128" s="299"/>
      <c r="F128" s="70">
        <f t="shared" si="27"/>
        <v>0</v>
      </c>
      <c r="G128" s="70">
        <f t="shared" si="27"/>
        <v>0</v>
      </c>
      <c r="H128" s="65">
        <f t="shared" si="25"/>
        <v>0</v>
      </c>
    </row>
    <row r="129" spans="1:8" s="2" customFormat="1" ht="12.75" hidden="1" x14ac:dyDescent="0.2">
      <c r="A129" s="290"/>
      <c r="B129" s="285"/>
      <c r="C129" s="291">
        <f t="shared" si="26"/>
        <v>0</v>
      </c>
      <c r="D129" s="292"/>
      <c r="E129" s="299"/>
      <c r="F129" s="70">
        <f t="shared" si="27"/>
        <v>0</v>
      </c>
      <c r="G129" s="70">
        <f t="shared" si="27"/>
        <v>0</v>
      </c>
      <c r="H129" s="65">
        <f t="shared" si="25"/>
        <v>0</v>
      </c>
    </row>
    <row r="130" spans="1:8" s="2" customFormat="1" ht="12.75" hidden="1" x14ac:dyDescent="0.2">
      <c r="A130" s="290"/>
      <c r="B130" s="285"/>
      <c r="C130" s="291">
        <f t="shared" si="26"/>
        <v>0</v>
      </c>
      <c r="D130" s="292"/>
      <c r="E130" s="299"/>
      <c r="F130" s="70">
        <f t="shared" si="27"/>
        <v>0</v>
      </c>
      <c r="G130" s="70">
        <f t="shared" si="27"/>
        <v>0</v>
      </c>
      <c r="H130" s="65">
        <f t="shared" si="25"/>
        <v>0</v>
      </c>
    </row>
    <row r="131" spans="1:8" s="2" customFormat="1" ht="12.75" hidden="1" x14ac:dyDescent="0.2">
      <c r="A131" s="290"/>
      <c r="B131" s="285"/>
      <c r="C131" s="291">
        <f t="shared" si="26"/>
        <v>0</v>
      </c>
      <c r="D131" s="292"/>
      <c r="E131" s="299"/>
      <c r="F131" s="70">
        <f t="shared" si="27"/>
        <v>0</v>
      </c>
      <c r="G131" s="70">
        <f t="shared" si="27"/>
        <v>0</v>
      </c>
      <c r="H131" s="65">
        <f t="shared" si="25"/>
        <v>0</v>
      </c>
    </row>
    <row r="132" spans="1:8" s="2" customFormat="1" ht="12.75" hidden="1" x14ac:dyDescent="0.2">
      <c r="A132" s="290"/>
      <c r="B132" s="285"/>
      <c r="C132" s="291">
        <f t="shared" si="26"/>
        <v>0</v>
      </c>
      <c r="D132" s="292"/>
      <c r="E132" s="300"/>
      <c r="F132" s="70">
        <f t="shared" si="27"/>
        <v>0</v>
      </c>
      <c r="G132" s="70">
        <f t="shared" si="27"/>
        <v>0</v>
      </c>
      <c r="H132" s="65">
        <f t="shared" si="25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59">
        <f>SUM(H134:H153)</f>
        <v>0.09</v>
      </c>
    </row>
    <row r="134" spans="1:8" s="2" customFormat="1" ht="12.75" x14ac:dyDescent="0.2">
      <c r="A134" s="290"/>
      <c r="B134" s="285"/>
      <c r="C134" s="291" t="str">
        <f t="shared" ref="C134:C143" si="28">C15</f>
        <v>Lektors (ar SDP)</v>
      </c>
      <c r="D134" s="292"/>
      <c r="E134" s="298">
        <v>1</v>
      </c>
      <c r="F134" s="70">
        <f t="shared" ref="F134:G143" si="29">F15</f>
        <v>1397</v>
      </c>
      <c r="G134" s="70">
        <f t="shared" si="29"/>
        <v>1</v>
      </c>
      <c r="H134" s="65">
        <f>ROUNDUP((F134*$E$134%)/168*G134,2)</f>
        <v>0.09</v>
      </c>
    </row>
    <row r="135" spans="1:8" s="2" customFormat="1" ht="12.75" hidden="1" x14ac:dyDescent="0.2">
      <c r="A135" s="290"/>
      <c r="B135" s="285"/>
      <c r="C135" s="291">
        <f t="shared" si="28"/>
        <v>0</v>
      </c>
      <c r="D135" s="292"/>
      <c r="E135" s="299"/>
      <c r="F135" s="70">
        <f t="shared" si="29"/>
        <v>0</v>
      </c>
      <c r="G135" s="87">
        <f t="shared" si="29"/>
        <v>0</v>
      </c>
      <c r="H135" s="65">
        <f t="shared" ref="H135:H153" si="30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28"/>
        <v>0</v>
      </c>
      <c r="D136" s="292"/>
      <c r="E136" s="299"/>
      <c r="F136" s="70">
        <f t="shared" si="29"/>
        <v>0</v>
      </c>
      <c r="G136" s="87">
        <f t="shared" si="29"/>
        <v>0</v>
      </c>
      <c r="H136" s="65">
        <f t="shared" si="30"/>
        <v>0</v>
      </c>
    </row>
    <row r="137" spans="1:8" s="2" customFormat="1" ht="12.75" hidden="1" x14ac:dyDescent="0.2">
      <c r="A137" s="290"/>
      <c r="B137" s="285"/>
      <c r="C137" s="291">
        <f t="shared" si="28"/>
        <v>0</v>
      </c>
      <c r="D137" s="292"/>
      <c r="E137" s="299"/>
      <c r="F137" s="70">
        <f t="shared" si="29"/>
        <v>0</v>
      </c>
      <c r="G137" s="87">
        <f t="shared" si="29"/>
        <v>0</v>
      </c>
      <c r="H137" s="65">
        <f t="shared" si="30"/>
        <v>0</v>
      </c>
    </row>
    <row r="138" spans="1:8" s="2" customFormat="1" ht="12.75" hidden="1" x14ac:dyDescent="0.2">
      <c r="A138" s="290"/>
      <c r="B138" s="285"/>
      <c r="C138" s="291">
        <f t="shared" si="28"/>
        <v>0</v>
      </c>
      <c r="D138" s="292"/>
      <c r="E138" s="299"/>
      <c r="F138" s="70">
        <f t="shared" si="29"/>
        <v>0</v>
      </c>
      <c r="G138" s="87">
        <f t="shared" si="29"/>
        <v>0</v>
      </c>
      <c r="H138" s="65">
        <f t="shared" si="30"/>
        <v>0</v>
      </c>
    </row>
    <row r="139" spans="1:8" s="2" customFormat="1" ht="12.75" hidden="1" x14ac:dyDescent="0.2">
      <c r="A139" s="290"/>
      <c r="B139" s="285"/>
      <c r="C139" s="291">
        <f t="shared" si="28"/>
        <v>0</v>
      </c>
      <c r="D139" s="292"/>
      <c r="E139" s="299"/>
      <c r="F139" s="70">
        <f t="shared" si="29"/>
        <v>0</v>
      </c>
      <c r="G139" s="87">
        <f t="shared" si="29"/>
        <v>0</v>
      </c>
      <c r="H139" s="65">
        <f t="shared" si="30"/>
        <v>0</v>
      </c>
    </row>
    <row r="140" spans="1:8" s="2" customFormat="1" ht="12.75" hidden="1" x14ac:dyDescent="0.2">
      <c r="A140" s="290"/>
      <c r="B140" s="285"/>
      <c r="C140" s="291">
        <f t="shared" si="28"/>
        <v>0</v>
      </c>
      <c r="D140" s="292"/>
      <c r="E140" s="299"/>
      <c r="F140" s="70">
        <f t="shared" si="29"/>
        <v>0</v>
      </c>
      <c r="G140" s="87">
        <f t="shared" si="29"/>
        <v>0</v>
      </c>
      <c r="H140" s="65">
        <f t="shared" si="30"/>
        <v>0</v>
      </c>
    </row>
    <row r="141" spans="1:8" s="2" customFormat="1" ht="12.75" hidden="1" x14ac:dyDescent="0.2">
      <c r="A141" s="290"/>
      <c r="B141" s="285"/>
      <c r="C141" s="291">
        <f t="shared" si="28"/>
        <v>0</v>
      </c>
      <c r="D141" s="292"/>
      <c r="E141" s="299"/>
      <c r="F141" s="70">
        <f t="shared" si="29"/>
        <v>0</v>
      </c>
      <c r="G141" s="87">
        <f t="shared" si="29"/>
        <v>0</v>
      </c>
      <c r="H141" s="65">
        <f t="shared" si="30"/>
        <v>0</v>
      </c>
    </row>
    <row r="142" spans="1:8" s="2" customFormat="1" ht="12.75" hidden="1" x14ac:dyDescent="0.2">
      <c r="A142" s="290"/>
      <c r="B142" s="285"/>
      <c r="C142" s="291">
        <f t="shared" si="28"/>
        <v>0</v>
      </c>
      <c r="D142" s="292"/>
      <c r="E142" s="299"/>
      <c r="F142" s="70">
        <f t="shared" si="29"/>
        <v>0</v>
      </c>
      <c r="G142" s="87">
        <f t="shared" si="29"/>
        <v>0</v>
      </c>
      <c r="H142" s="65">
        <f t="shared" si="30"/>
        <v>0</v>
      </c>
    </row>
    <row r="143" spans="1:8" s="2" customFormat="1" ht="12.75" hidden="1" x14ac:dyDescent="0.2">
      <c r="A143" s="290"/>
      <c r="B143" s="285"/>
      <c r="C143" s="291">
        <f t="shared" si="28"/>
        <v>0</v>
      </c>
      <c r="D143" s="292"/>
      <c r="E143" s="299"/>
      <c r="F143" s="70">
        <f t="shared" si="29"/>
        <v>0</v>
      </c>
      <c r="G143" s="87">
        <f t="shared" si="29"/>
        <v>0</v>
      </c>
      <c r="H143" s="65">
        <f t="shared" si="30"/>
        <v>0</v>
      </c>
    </row>
    <row r="144" spans="1:8" s="2" customFormat="1" ht="12.75" hidden="1" x14ac:dyDescent="0.2">
      <c r="A144" s="290"/>
      <c r="B144" s="285"/>
      <c r="C144" s="291">
        <f t="shared" ref="C144:C153" si="31">C26</f>
        <v>0</v>
      </c>
      <c r="D144" s="292"/>
      <c r="E144" s="299"/>
      <c r="F144" s="70">
        <f t="shared" ref="F144:G153" si="32">F26</f>
        <v>0</v>
      </c>
      <c r="G144" s="70">
        <f t="shared" si="32"/>
        <v>0</v>
      </c>
      <c r="H144" s="65">
        <f t="shared" si="30"/>
        <v>0</v>
      </c>
    </row>
    <row r="145" spans="1:8" s="2" customFormat="1" ht="12.75" hidden="1" x14ac:dyDescent="0.2">
      <c r="A145" s="290"/>
      <c r="B145" s="285"/>
      <c r="C145" s="291">
        <f t="shared" si="31"/>
        <v>0</v>
      </c>
      <c r="D145" s="292"/>
      <c r="E145" s="299"/>
      <c r="F145" s="70">
        <f t="shared" si="32"/>
        <v>0</v>
      </c>
      <c r="G145" s="70">
        <f t="shared" si="32"/>
        <v>0</v>
      </c>
      <c r="H145" s="65">
        <f t="shared" si="30"/>
        <v>0</v>
      </c>
    </row>
    <row r="146" spans="1:8" s="2" customFormat="1" ht="12.75" hidden="1" x14ac:dyDescent="0.2">
      <c r="A146" s="290"/>
      <c r="B146" s="285"/>
      <c r="C146" s="291">
        <f t="shared" si="31"/>
        <v>0</v>
      </c>
      <c r="D146" s="292"/>
      <c r="E146" s="299"/>
      <c r="F146" s="70">
        <f t="shared" si="32"/>
        <v>0</v>
      </c>
      <c r="G146" s="70">
        <f t="shared" si="32"/>
        <v>0</v>
      </c>
      <c r="H146" s="65">
        <f t="shared" si="30"/>
        <v>0</v>
      </c>
    </row>
    <row r="147" spans="1:8" s="2" customFormat="1" ht="12.75" hidden="1" x14ac:dyDescent="0.2">
      <c r="A147" s="290"/>
      <c r="B147" s="285"/>
      <c r="C147" s="291">
        <f t="shared" si="31"/>
        <v>0</v>
      </c>
      <c r="D147" s="292"/>
      <c r="E147" s="299"/>
      <c r="F147" s="70">
        <f t="shared" si="32"/>
        <v>0</v>
      </c>
      <c r="G147" s="70">
        <f t="shared" si="32"/>
        <v>0</v>
      </c>
      <c r="H147" s="65">
        <f t="shared" si="30"/>
        <v>0</v>
      </c>
    </row>
    <row r="148" spans="1:8" s="2" customFormat="1" ht="12.75" hidden="1" x14ac:dyDescent="0.2">
      <c r="A148" s="290"/>
      <c r="B148" s="285"/>
      <c r="C148" s="291">
        <f t="shared" si="31"/>
        <v>0</v>
      </c>
      <c r="D148" s="292"/>
      <c r="E148" s="299"/>
      <c r="F148" s="70">
        <f t="shared" si="32"/>
        <v>0</v>
      </c>
      <c r="G148" s="70">
        <f t="shared" si="32"/>
        <v>0</v>
      </c>
      <c r="H148" s="65">
        <f t="shared" si="30"/>
        <v>0</v>
      </c>
    </row>
    <row r="149" spans="1:8" s="2" customFormat="1" ht="12.75" hidden="1" x14ac:dyDescent="0.2">
      <c r="A149" s="290"/>
      <c r="B149" s="285"/>
      <c r="C149" s="291">
        <f t="shared" si="31"/>
        <v>0</v>
      </c>
      <c r="D149" s="292"/>
      <c r="E149" s="299"/>
      <c r="F149" s="70">
        <f t="shared" si="32"/>
        <v>0</v>
      </c>
      <c r="G149" s="70">
        <f t="shared" si="32"/>
        <v>0</v>
      </c>
      <c r="H149" s="65">
        <f t="shared" si="30"/>
        <v>0</v>
      </c>
    </row>
    <row r="150" spans="1:8" s="2" customFormat="1" ht="12.75" hidden="1" x14ac:dyDescent="0.2">
      <c r="A150" s="290"/>
      <c r="B150" s="285"/>
      <c r="C150" s="291">
        <f t="shared" si="31"/>
        <v>0</v>
      </c>
      <c r="D150" s="292"/>
      <c r="E150" s="299"/>
      <c r="F150" s="70">
        <f t="shared" si="32"/>
        <v>0</v>
      </c>
      <c r="G150" s="70">
        <f t="shared" si="32"/>
        <v>0</v>
      </c>
      <c r="H150" s="65">
        <f t="shared" si="30"/>
        <v>0</v>
      </c>
    </row>
    <row r="151" spans="1:8" s="2" customFormat="1" ht="12.75" hidden="1" x14ac:dyDescent="0.2">
      <c r="A151" s="290"/>
      <c r="B151" s="285"/>
      <c r="C151" s="291">
        <f t="shared" si="31"/>
        <v>0</v>
      </c>
      <c r="D151" s="292"/>
      <c r="E151" s="299"/>
      <c r="F151" s="70">
        <f t="shared" si="32"/>
        <v>0</v>
      </c>
      <c r="G151" s="70">
        <f t="shared" si="32"/>
        <v>0</v>
      </c>
      <c r="H151" s="65">
        <f t="shared" si="30"/>
        <v>0</v>
      </c>
    </row>
    <row r="152" spans="1:8" s="2" customFormat="1" ht="12.75" hidden="1" x14ac:dyDescent="0.2">
      <c r="A152" s="290"/>
      <c r="B152" s="285"/>
      <c r="C152" s="291">
        <f t="shared" si="31"/>
        <v>0</v>
      </c>
      <c r="D152" s="292"/>
      <c r="E152" s="299"/>
      <c r="F152" s="70">
        <f t="shared" si="32"/>
        <v>0</v>
      </c>
      <c r="G152" s="70">
        <f t="shared" si="32"/>
        <v>0</v>
      </c>
      <c r="H152" s="65">
        <f t="shared" si="30"/>
        <v>0</v>
      </c>
    </row>
    <row r="153" spans="1:8" s="2" customFormat="1" ht="12.75" hidden="1" x14ac:dyDescent="0.2">
      <c r="A153" s="290"/>
      <c r="B153" s="285"/>
      <c r="C153" s="291">
        <f t="shared" si="31"/>
        <v>0</v>
      </c>
      <c r="D153" s="292"/>
      <c r="E153" s="300"/>
      <c r="F153" s="70">
        <f t="shared" si="32"/>
        <v>0</v>
      </c>
      <c r="G153" s="70">
        <f t="shared" si="32"/>
        <v>0</v>
      </c>
      <c r="H153" s="65">
        <f t="shared" si="30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H178+H201+H155</f>
        <v>87.64</v>
      </c>
    </row>
    <row r="155" spans="1:8" s="2" customFormat="1" ht="12.75" x14ac:dyDescent="0.2">
      <c r="A155" s="57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55</v>
      </c>
    </row>
    <row r="156" spans="1:8" s="2" customFormat="1" x14ac:dyDescent="0.2">
      <c r="A156" s="290">
        <v>2111</v>
      </c>
      <c r="B156" s="285" t="s">
        <v>215</v>
      </c>
      <c r="C156" s="266" t="s">
        <v>171</v>
      </c>
      <c r="D156" s="267"/>
      <c r="E156" s="307"/>
      <c r="F156" s="53" t="s">
        <v>401</v>
      </c>
      <c r="G156" s="53" t="s">
        <v>217</v>
      </c>
      <c r="H156" s="135">
        <f>SUM(H157:H166)</f>
        <v>12</v>
      </c>
    </row>
    <row r="157" spans="1:8" s="2" customFormat="1" ht="12.75" x14ac:dyDescent="0.2">
      <c r="A157" s="290"/>
      <c r="B157" s="285"/>
      <c r="C157" s="262" t="s">
        <v>215</v>
      </c>
      <c r="D157" s="263"/>
      <c r="E157" s="297"/>
      <c r="F157" s="88">
        <v>6</v>
      </c>
      <c r="G157" s="88">
        <v>2</v>
      </c>
      <c r="H157" s="89">
        <f>ROUNDUP(F157*G157,2)</f>
        <v>12</v>
      </c>
    </row>
    <row r="158" spans="1:8" s="2" customFormat="1" ht="12.75" hidden="1" x14ac:dyDescent="0.2">
      <c r="A158" s="290"/>
      <c r="B158" s="285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0"/>
      <c r="B159" s="285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0"/>
      <c r="B160" s="285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0"/>
      <c r="B161" s="285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0"/>
      <c r="B162" s="285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0"/>
      <c r="B163" s="285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0"/>
      <c r="B164" s="285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0"/>
      <c r="B165" s="285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0"/>
      <c r="B166" s="285"/>
      <c r="C166" s="268"/>
      <c r="D166" s="269"/>
      <c r="E166" s="270"/>
      <c r="F166" s="92"/>
      <c r="G166" s="92"/>
      <c r="H166" s="93"/>
    </row>
    <row r="167" spans="1:8" s="2" customFormat="1" x14ac:dyDescent="0.2">
      <c r="A167" s="348">
        <v>2112</v>
      </c>
      <c r="B167" s="349" t="s">
        <v>216</v>
      </c>
      <c r="C167" s="266" t="s">
        <v>171</v>
      </c>
      <c r="D167" s="267"/>
      <c r="E167" s="307"/>
      <c r="F167" s="53" t="s">
        <v>401</v>
      </c>
      <c r="G167" s="53" t="s">
        <v>218</v>
      </c>
      <c r="H167" s="135">
        <f>SUM(H168:H177)</f>
        <v>43</v>
      </c>
    </row>
    <row r="168" spans="1:8" s="2" customFormat="1" ht="12.75" x14ac:dyDescent="0.2">
      <c r="A168" s="348"/>
      <c r="B168" s="349"/>
      <c r="C168" s="262" t="s">
        <v>219</v>
      </c>
      <c r="D168" s="263"/>
      <c r="E168" s="297"/>
      <c r="F168" s="88">
        <v>43</v>
      </c>
      <c r="G168" s="88">
        <v>1</v>
      </c>
      <c r="H168" s="89">
        <f>ROUNDUP(F168*G168,2)</f>
        <v>43</v>
      </c>
    </row>
    <row r="169" spans="1:8" s="2" customFormat="1" ht="12.75" hidden="1" x14ac:dyDescent="0.2">
      <c r="A169" s="348"/>
      <c r="B169" s="349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348"/>
      <c r="B170" s="349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348"/>
      <c r="B171" s="349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348"/>
      <c r="B172" s="349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348"/>
      <c r="B173" s="349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348"/>
      <c r="B174" s="349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348"/>
      <c r="B175" s="349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348"/>
      <c r="B176" s="349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348"/>
      <c r="B177" s="349"/>
      <c r="C177" s="268"/>
      <c r="D177" s="269"/>
      <c r="E177" s="270"/>
      <c r="F177" s="92"/>
      <c r="G177" s="92"/>
      <c r="H177" s="93"/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SUM(H179,H190)</f>
        <v>0</v>
      </c>
    </row>
    <row r="179" spans="1:8" s="2" customFormat="1" ht="25.5" hidden="1" x14ac:dyDescent="0.2">
      <c r="A179" s="290">
        <v>2220</v>
      </c>
      <c r="B179" s="285" t="s">
        <v>89</v>
      </c>
      <c r="C179" s="266"/>
      <c r="D179" s="267"/>
      <c r="E179" s="307"/>
      <c r="F179" s="53" t="s">
        <v>167</v>
      </c>
      <c r="G179" s="53" t="s">
        <v>158</v>
      </c>
      <c r="H179" s="135">
        <f>SUM(H180:H189)</f>
        <v>0</v>
      </c>
    </row>
    <row r="180" spans="1:8" s="2" customFormat="1" ht="12.75" hidden="1" x14ac:dyDescent="0.2">
      <c r="A180" s="290"/>
      <c r="B180" s="285"/>
      <c r="C180" s="262"/>
      <c r="D180" s="263"/>
      <c r="E180" s="297"/>
      <c r="F180" s="88"/>
      <c r="G180" s="88"/>
      <c r="H180" s="89">
        <f>ROUNDUP(F180*G180,2)</f>
        <v>0</v>
      </c>
    </row>
    <row r="181" spans="1:8" s="2" customFormat="1" ht="12.75" hidden="1" x14ac:dyDescent="0.2">
      <c r="A181" s="290"/>
      <c r="B181" s="285"/>
      <c r="C181" s="264"/>
      <c r="D181" s="265"/>
      <c r="E181" s="293"/>
      <c r="F181" s="90"/>
      <c r="G181" s="90"/>
      <c r="H181" s="91"/>
    </row>
    <row r="182" spans="1:8" s="2" customFormat="1" ht="12.75" hidden="1" x14ac:dyDescent="0.2">
      <c r="A182" s="290"/>
      <c r="B182" s="285"/>
      <c r="C182" s="264"/>
      <c r="D182" s="265"/>
      <c r="E182" s="293"/>
      <c r="F182" s="90"/>
      <c r="G182" s="90"/>
      <c r="H182" s="91"/>
    </row>
    <row r="183" spans="1:8" s="2" customFormat="1" ht="12.75" hidden="1" x14ac:dyDescent="0.2">
      <c r="A183" s="290"/>
      <c r="B183" s="285"/>
      <c r="C183" s="264"/>
      <c r="D183" s="265"/>
      <c r="E183" s="293"/>
      <c r="F183" s="90"/>
      <c r="G183" s="90"/>
      <c r="H183" s="91"/>
    </row>
    <row r="184" spans="1:8" s="2" customFormat="1" ht="12.75" hidden="1" x14ac:dyDescent="0.2">
      <c r="A184" s="290"/>
      <c r="B184" s="285"/>
      <c r="C184" s="264"/>
      <c r="D184" s="265"/>
      <c r="E184" s="293"/>
      <c r="F184" s="90"/>
      <c r="G184" s="90"/>
      <c r="H184" s="91"/>
    </row>
    <row r="185" spans="1:8" s="2" customFormat="1" ht="12.75" hidden="1" x14ac:dyDescent="0.2">
      <c r="A185" s="290"/>
      <c r="B185" s="285"/>
      <c r="C185" s="264"/>
      <c r="D185" s="265"/>
      <c r="E185" s="293"/>
      <c r="F185" s="90"/>
      <c r="G185" s="90"/>
      <c r="H185" s="91"/>
    </row>
    <row r="186" spans="1:8" s="2" customFormat="1" ht="12.75" hidden="1" x14ac:dyDescent="0.2">
      <c r="A186" s="290"/>
      <c r="B186" s="285"/>
      <c r="C186" s="264"/>
      <c r="D186" s="265"/>
      <c r="E186" s="293"/>
      <c r="F186" s="90"/>
      <c r="G186" s="90"/>
      <c r="H186" s="91"/>
    </row>
    <row r="187" spans="1:8" s="2" customFormat="1" ht="12.75" hidden="1" x14ac:dyDescent="0.2">
      <c r="A187" s="290"/>
      <c r="B187" s="285"/>
      <c r="C187" s="264"/>
      <c r="D187" s="265"/>
      <c r="E187" s="293"/>
      <c r="F187" s="90"/>
      <c r="G187" s="90"/>
      <c r="H187" s="91"/>
    </row>
    <row r="188" spans="1:8" s="2" customFormat="1" ht="12.75" hidden="1" x14ac:dyDescent="0.2">
      <c r="A188" s="290"/>
      <c r="B188" s="285"/>
      <c r="C188" s="264"/>
      <c r="D188" s="265"/>
      <c r="E188" s="293"/>
      <c r="F188" s="90"/>
      <c r="G188" s="90"/>
      <c r="H188" s="91"/>
    </row>
    <row r="189" spans="1:8" s="2" customFormat="1" ht="12.75" hidden="1" x14ac:dyDescent="0.2">
      <c r="A189" s="290"/>
      <c r="B189" s="285"/>
      <c r="C189" s="268"/>
      <c r="D189" s="269"/>
      <c r="E189" s="270"/>
      <c r="F189" s="92"/>
      <c r="G189" s="92"/>
      <c r="H189" s="93"/>
    </row>
    <row r="190" spans="1:8" s="2" customFormat="1" hidden="1" x14ac:dyDescent="0.2">
      <c r="A190" s="348"/>
      <c r="B190" s="349"/>
      <c r="C190" s="266"/>
      <c r="D190" s="267"/>
      <c r="E190" s="307"/>
      <c r="F190" s="53"/>
      <c r="G190" s="53"/>
      <c r="H190" s="135">
        <f>SUM(H191:H200)</f>
        <v>0</v>
      </c>
    </row>
    <row r="191" spans="1:8" s="2" customFormat="1" ht="12.75" hidden="1" x14ac:dyDescent="0.2">
      <c r="A191" s="348"/>
      <c r="B191" s="349"/>
      <c r="C191" s="262"/>
      <c r="D191" s="263"/>
      <c r="E191" s="297"/>
      <c r="F191" s="88"/>
      <c r="G191" s="88"/>
      <c r="H191" s="89">
        <f>ROUNDUP(F191*G191,2)</f>
        <v>0</v>
      </c>
    </row>
    <row r="192" spans="1:8" s="2" customFormat="1" ht="12.75" hidden="1" x14ac:dyDescent="0.2">
      <c r="A192" s="348"/>
      <c r="B192" s="349"/>
      <c r="C192" s="264"/>
      <c r="D192" s="265"/>
      <c r="E192" s="293"/>
      <c r="F192" s="90"/>
      <c r="G192" s="90"/>
      <c r="H192" s="91"/>
    </row>
    <row r="193" spans="1:9" s="2" customFormat="1" ht="12.75" hidden="1" x14ac:dyDescent="0.2">
      <c r="A193" s="348"/>
      <c r="B193" s="349"/>
      <c r="C193" s="264"/>
      <c r="D193" s="265"/>
      <c r="E193" s="293"/>
      <c r="F193" s="90"/>
      <c r="G193" s="90"/>
      <c r="H193" s="91"/>
    </row>
    <row r="194" spans="1:9" s="2" customFormat="1" ht="12.75" hidden="1" x14ac:dyDescent="0.2">
      <c r="A194" s="348"/>
      <c r="B194" s="349"/>
      <c r="C194" s="264"/>
      <c r="D194" s="265"/>
      <c r="E194" s="293"/>
      <c r="F194" s="90"/>
      <c r="G194" s="90"/>
      <c r="H194" s="91"/>
    </row>
    <row r="195" spans="1:9" s="2" customFormat="1" ht="12.75" hidden="1" x14ac:dyDescent="0.2">
      <c r="A195" s="348"/>
      <c r="B195" s="349"/>
      <c r="C195" s="264"/>
      <c r="D195" s="265"/>
      <c r="E195" s="293"/>
      <c r="F195" s="90"/>
      <c r="G195" s="90"/>
      <c r="H195" s="91"/>
    </row>
    <row r="196" spans="1:9" s="2" customFormat="1" ht="12.75" hidden="1" x14ac:dyDescent="0.2">
      <c r="A196" s="348"/>
      <c r="B196" s="349"/>
      <c r="C196" s="264"/>
      <c r="D196" s="265"/>
      <c r="E196" s="293"/>
      <c r="F196" s="90"/>
      <c r="G196" s="90"/>
      <c r="H196" s="91"/>
    </row>
    <row r="197" spans="1:9" s="2" customFormat="1" ht="12.75" hidden="1" x14ac:dyDescent="0.2">
      <c r="A197" s="348"/>
      <c r="B197" s="349"/>
      <c r="C197" s="264"/>
      <c r="D197" s="265"/>
      <c r="E197" s="293"/>
      <c r="F197" s="90"/>
      <c r="G197" s="90"/>
      <c r="H197" s="91"/>
    </row>
    <row r="198" spans="1:9" s="2" customFormat="1" ht="12.75" hidden="1" x14ac:dyDescent="0.2">
      <c r="A198" s="348"/>
      <c r="B198" s="349"/>
      <c r="C198" s="264"/>
      <c r="D198" s="265"/>
      <c r="E198" s="293"/>
      <c r="F198" s="90"/>
      <c r="G198" s="90"/>
      <c r="H198" s="91"/>
    </row>
    <row r="199" spans="1:9" s="2" customFormat="1" ht="12.75" hidden="1" x14ac:dyDescent="0.2">
      <c r="A199" s="348"/>
      <c r="B199" s="349"/>
      <c r="C199" s="264"/>
      <c r="D199" s="265"/>
      <c r="E199" s="293"/>
      <c r="F199" s="90"/>
      <c r="G199" s="90"/>
      <c r="H199" s="91"/>
    </row>
    <row r="200" spans="1:9" s="2" customFormat="1" ht="12.75" hidden="1" x14ac:dyDescent="0.2">
      <c r="A200" s="348"/>
      <c r="B200" s="349"/>
      <c r="C200" s="268"/>
      <c r="D200" s="269"/>
      <c r="E200" s="270"/>
      <c r="F200" s="92"/>
      <c r="G200" s="92"/>
      <c r="H200" s="93"/>
    </row>
    <row r="201" spans="1:9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SUM(H202,H213,H224,H235)</f>
        <v>32.64</v>
      </c>
    </row>
    <row r="202" spans="1:9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10.780000000000001</v>
      </c>
    </row>
    <row r="203" spans="1:9" s="2" customFormat="1" ht="36" x14ac:dyDescent="0.2">
      <c r="A203" s="257"/>
      <c r="B203" s="260"/>
      <c r="C203" s="262" t="s">
        <v>194</v>
      </c>
      <c r="D203" s="263"/>
      <c r="E203" s="297"/>
      <c r="F203" s="88">
        <v>0.01</v>
      </c>
      <c r="G203" s="88">
        <v>120</v>
      </c>
      <c r="H203" s="89">
        <f>ROUNDUP(F203*G203,2)</f>
        <v>1.2</v>
      </c>
      <c r="I203" s="194" t="s">
        <v>414</v>
      </c>
    </row>
    <row r="204" spans="1:9" s="2" customFormat="1" ht="12.75" customHeight="1" x14ac:dyDescent="0.2">
      <c r="A204" s="257"/>
      <c r="B204" s="260"/>
      <c r="C204" s="264" t="s">
        <v>370</v>
      </c>
      <c r="D204" s="265"/>
      <c r="E204" s="293"/>
      <c r="F204" s="90">
        <v>0.129</v>
      </c>
      <c r="G204" s="90">
        <v>20</v>
      </c>
      <c r="H204" s="91">
        <f t="shared" ref="H204:H212" si="33">ROUNDUP(F204*G204,2)</f>
        <v>2.58</v>
      </c>
      <c r="I204" s="2" t="s">
        <v>345</v>
      </c>
    </row>
    <row r="205" spans="1:9" s="2" customFormat="1" ht="12" customHeight="1" x14ac:dyDescent="0.2">
      <c r="A205" s="257"/>
      <c r="B205" s="260"/>
      <c r="C205" s="264" t="s">
        <v>173</v>
      </c>
      <c r="D205" s="265"/>
      <c r="E205" s="293"/>
      <c r="F205" s="90">
        <v>0.05</v>
      </c>
      <c r="G205" s="90">
        <v>140</v>
      </c>
      <c r="H205" s="91">
        <f t="shared" si="33"/>
        <v>7</v>
      </c>
    </row>
    <row r="206" spans="1:9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3"/>
        <v>0</v>
      </c>
    </row>
    <row r="207" spans="1:9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3"/>
        <v>0</v>
      </c>
    </row>
    <row r="208" spans="1:9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3"/>
        <v>0</v>
      </c>
    </row>
    <row r="209" spans="1:13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3"/>
        <v>0</v>
      </c>
    </row>
    <row r="210" spans="1:13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3"/>
        <v>0</v>
      </c>
    </row>
    <row r="211" spans="1:13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3"/>
        <v>0</v>
      </c>
    </row>
    <row r="212" spans="1:13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1">
        <f t="shared" si="33"/>
        <v>0</v>
      </c>
    </row>
    <row r="213" spans="1:13" s="2" customFormat="1" x14ac:dyDescent="0.2">
      <c r="A213" s="348" t="s">
        <v>101</v>
      </c>
      <c r="B213" s="349" t="s">
        <v>23</v>
      </c>
      <c r="C213" s="266" t="s">
        <v>171</v>
      </c>
      <c r="D213" s="267"/>
      <c r="E213" s="307"/>
      <c r="F213" s="53" t="s">
        <v>401</v>
      </c>
      <c r="G213" s="53" t="s">
        <v>211</v>
      </c>
      <c r="H213" s="135">
        <f>SUM(H214:H223)</f>
        <v>19.05</v>
      </c>
    </row>
    <row r="214" spans="1:13" s="2" customFormat="1" ht="36" x14ac:dyDescent="0.2">
      <c r="A214" s="348"/>
      <c r="B214" s="349"/>
      <c r="C214" s="262" t="s">
        <v>23</v>
      </c>
      <c r="D214" s="263"/>
      <c r="E214" s="297"/>
      <c r="F214" s="88">
        <v>0.127</v>
      </c>
      <c r="G214" s="88">
        <v>150</v>
      </c>
      <c r="H214" s="89">
        <f>ROUNDUP(F214*G214,2)</f>
        <v>19.05</v>
      </c>
      <c r="I214" s="208" t="s">
        <v>411</v>
      </c>
      <c r="J214" s="207"/>
      <c r="K214" s="207"/>
      <c r="L214" s="207"/>
      <c r="M214" s="207"/>
    </row>
    <row r="215" spans="1:13" s="2" customFormat="1" ht="12.75" hidden="1" x14ac:dyDescent="0.2">
      <c r="A215" s="348"/>
      <c r="B215" s="349"/>
      <c r="C215" s="264"/>
      <c r="D215" s="265"/>
      <c r="E215" s="293"/>
      <c r="F215" s="90"/>
      <c r="G215" s="90"/>
      <c r="H215" s="91">
        <f t="shared" ref="H215:H223" si="34">ROUNDUP(F215*G215,2)</f>
        <v>0</v>
      </c>
    </row>
    <row r="216" spans="1:13" s="2" customFormat="1" ht="12.75" hidden="1" x14ac:dyDescent="0.2">
      <c r="A216" s="348"/>
      <c r="B216" s="349"/>
      <c r="C216" s="264"/>
      <c r="D216" s="265"/>
      <c r="E216" s="293"/>
      <c r="F216" s="90"/>
      <c r="G216" s="90"/>
      <c r="H216" s="91">
        <f t="shared" si="34"/>
        <v>0</v>
      </c>
    </row>
    <row r="217" spans="1:13" s="2" customFormat="1" ht="12.75" hidden="1" x14ac:dyDescent="0.2">
      <c r="A217" s="348"/>
      <c r="B217" s="349"/>
      <c r="C217" s="264"/>
      <c r="D217" s="265"/>
      <c r="E217" s="293"/>
      <c r="F217" s="90"/>
      <c r="G217" s="90"/>
      <c r="H217" s="91">
        <f t="shared" si="34"/>
        <v>0</v>
      </c>
    </row>
    <row r="218" spans="1:13" s="2" customFormat="1" ht="12.75" hidden="1" x14ac:dyDescent="0.2">
      <c r="A218" s="348"/>
      <c r="B218" s="349"/>
      <c r="C218" s="264"/>
      <c r="D218" s="265"/>
      <c r="E218" s="293"/>
      <c r="F218" s="90"/>
      <c r="G218" s="90"/>
      <c r="H218" s="91">
        <f t="shared" si="34"/>
        <v>0</v>
      </c>
    </row>
    <row r="219" spans="1:13" s="2" customFormat="1" ht="12.75" hidden="1" x14ac:dyDescent="0.2">
      <c r="A219" s="348"/>
      <c r="B219" s="349"/>
      <c r="C219" s="264"/>
      <c r="D219" s="265"/>
      <c r="E219" s="293"/>
      <c r="F219" s="90"/>
      <c r="G219" s="90"/>
      <c r="H219" s="91">
        <f t="shared" si="34"/>
        <v>0</v>
      </c>
    </row>
    <row r="220" spans="1:13" s="2" customFormat="1" ht="12.75" hidden="1" x14ac:dyDescent="0.2">
      <c r="A220" s="348"/>
      <c r="B220" s="349"/>
      <c r="C220" s="264"/>
      <c r="D220" s="265"/>
      <c r="E220" s="293"/>
      <c r="F220" s="90"/>
      <c r="G220" s="90"/>
      <c r="H220" s="91">
        <f t="shared" si="34"/>
        <v>0</v>
      </c>
    </row>
    <row r="221" spans="1:13" s="2" customFormat="1" ht="12.75" hidden="1" x14ac:dyDescent="0.2">
      <c r="A221" s="348"/>
      <c r="B221" s="349"/>
      <c r="C221" s="264"/>
      <c r="D221" s="265"/>
      <c r="E221" s="293"/>
      <c r="F221" s="90"/>
      <c r="G221" s="90"/>
      <c r="H221" s="91">
        <f t="shared" si="34"/>
        <v>0</v>
      </c>
    </row>
    <row r="222" spans="1:13" s="2" customFormat="1" ht="12.75" hidden="1" x14ac:dyDescent="0.2">
      <c r="A222" s="348"/>
      <c r="B222" s="349"/>
      <c r="C222" s="264"/>
      <c r="D222" s="265"/>
      <c r="E222" s="293"/>
      <c r="F222" s="90"/>
      <c r="G222" s="90"/>
      <c r="H222" s="91">
        <f t="shared" si="34"/>
        <v>0</v>
      </c>
    </row>
    <row r="223" spans="1:13" s="2" customFormat="1" ht="12.75" hidden="1" x14ac:dyDescent="0.2">
      <c r="A223" s="348"/>
      <c r="B223" s="349"/>
      <c r="C223" s="268"/>
      <c r="D223" s="269"/>
      <c r="E223" s="270"/>
      <c r="F223" s="92"/>
      <c r="G223" s="92"/>
      <c r="H223" s="93">
        <f t="shared" si="34"/>
        <v>0</v>
      </c>
    </row>
    <row r="224" spans="1:13" s="2" customFormat="1" x14ac:dyDescent="0.2">
      <c r="A224" s="348" t="s">
        <v>102</v>
      </c>
      <c r="B224" s="349" t="s">
        <v>24</v>
      </c>
      <c r="C224" s="350" t="s">
        <v>171</v>
      </c>
      <c r="D224" s="351"/>
      <c r="E224" s="352"/>
      <c r="F224" s="219" t="s">
        <v>167</v>
      </c>
      <c r="G224" s="219" t="s">
        <v>166</v>
      </c>
      <c r="H224" s="135">
        <f>SUM(H225:H234)</f>
        <v>0.03</v>
      </c>
    </row>
    <row r="225" spans="1:11" s="2" customFormat="1" ht="24" x14ac:dyDescent="0.2">
      <c r="A225" s="348"/>
      <c r="B225" s="349"/>
      <c r="C225" s="262" t="s">
        <v>406</v>
      </c>
      <c r="D225" s="263"/>
      <c r="E225" s="297"/>
      <c r="F225" s="88">
        <v>2.1999999999999999E-2</v>
      </c>
      <c r="G225" s="88">
        <v>1</v>
      </c>
      <c r="H225" s="89">
        <f>ROUNDUP(F225*G225,2)</f>
        <v>0.03</v>
      </c>
      <c r="I225" s="208" t="s">
        <v>410</v>
      </c>
      <c r="K225" s="120"/>
    </row>
    <row r="226" spans="1:11" s="2" customFormat="1" ht="15" hidden="1" customHeight="1" x14ac:dyDescent="0.2">
      <c r="A226" s="348"/>
      <c r="B226" s="349"/>
      <c r="C226" s="264"/>
      <c r="D226" s="265"/>
      <c r="E226" s="293"/>
      <c r="F226" s="90"/>
      <c r="G226" s="90"/>
      <c r="H226" s="91">
        <f t="shared" ref="H226:H234" si="35">ROUNDUP(F226*G226,2)</f>
        <v>0</v>
      </c>
    </row>
    <row r="227" spans="1:11" s="2" customFormat="1" ht="15" hidden="1" customHeight="1" x14ac:dyDescent="0.2">
      <c r="A227" s="348"/>
      <c r="B227" s="349"/>
      <c r="C227" s="264"/>
      <c r="D227" s="265"/>
      <c r="E227" s="293"/>
      <c r="F227" s="90"/>
      <c r="G227" s="90"/>
      <c r="H227" s="91">
        <f t="shared" si="35"/>
        <v>0</v>
      </c>
    </row>
    <row r="228" spans="1:11" s="2" customFormat="1" ht="15" hidden="1" customHeight="1" x14ac:dyDescent="0.2">
      <c r="A228" s="348"/>
      <c r="B228" s="349"/>
      <c r="C228" s="264"/>
      <c r="D228" s="265"/>
      <c r="E228" s="293"/>
      <c r="F228" s="90"/>
      <c r="G228" s="90"/>
      <c r="H228" s="91">
        <f t="shared" si="35"/>
        <v>0</v>
      </c>
    </row>
    <row r="229" spans="1:11" s="2" customFormat="1" ht="15" hidden="1" customHeight="1" x14ac:dyDescent="0.2">
      <c r="A229" s="348"/>
      <c r="B229" s="349"/>
      <c r="C229" s="264"/>
      <c r="D229" s="265"/>
      <c r="E229" s="293"/>
      <c r="F229" s="90"/>
      <c r="G229" s="90"/>
      <c r="H229" s="91">
        <f t="shared" si="35"/>
        <v>0</v>
      </c>
    </row>
    <row r="230" spans="1:11" s="2" customFormat="1" ht="15" hidden="1" customHeight="1" x14ac:dyDescent="0.2">
      <c r="A230" s="348"/>
      <c r="B230" s="349"/>
      <c r="C230" s="264"/>
      <c r="D230" s="265"/>
      <c r="E230" s="293"/>
      <c r="F230" s="90"/>
      <c r="G230" s="90"/>
      <c r="H230" s="91">
        <f t="shared" si="35"/>
        <v>0</v>
      </c>
    </row>
    <row r="231" spans="1:11" s="2" customFormat="1" ht="15" hidden="1" customHeight="1" x14ac:dyDescent="0.2">
      <c r="A231" s="348"/>
      <c r="B231" s="349"/>
      <c r="C231" s="264"/>
      <c r="D231" s="265"/>
      <c r="E231" s="293"/>
      <c r="F231" s="90"/>
      <c r="G231" s="90"/>
      <c r="H231" s="91">
        <f t="shared" si="35"/>
        <v>0</v>
      </c>
    </row>
    <row r="232" spans="1:11" s="2" customFormat="1" ht="15" hidden="1" customHeight="1" x14ac:dyDescent="0.2">
      <c r="A232" s="348"/>
      <c r="B232" s="349"/>
      <c r="C232" s="264"/>
      <c r="D232" s="265"/>
      <c r="E232" s="293"/>
      <c r="F232" s="90"/>
      <c r="G232" s="90"/>
      <c r="H232" s="91">
        <f t="shared" si="35"/>
        <v>0</v>
      </c>
    </row>
    <row r="233" spans="1:11" s="2" customFormat="1" ht="15" hidden="1" customHeight="1" x14ac:dyDescent="0.2">
      <c r="A233" s="348"/>
      <c r="B233" s="349"/>
      <c r="C233" s="264"/>
      <c r="D233" s="265"/>
      <c r="E233" s="293"/>
      <c r="F233" s="90"/>
      <c r="G233" s="90"/>
      <c r="H233" s="91">
        <f t="shared" si="35"/>
        <v>0</v>
      </c>
    </row>
    <row r="234" spans="1:11" s="2" customFormat="1" ht="15" hidden="1" customHeight="1" x14ac:dyDescent="0.2">
      <c r="A234" s="348"/>
      <c r="B234" s="349"/>
      <c r="C234" s="268"/>
      <c r="D234" s="269"/>
      <c r="E234" s="270"/>
      <c r="F234" s="92"/>
      <c r="G234" s="92"/>
      <c r="H234" s="93">
        <f t="shared" si="35"/>
        <v>0</v>
      </c>
    </row>
    <row r="235" spans="1:11" s="2" customFormat="1" x14ac:dyDescent="0.2">
      <c r="A235" s="357">
        <v>2350</v>
      </c>
      <c r="B235" s="358" t="s">
        <v>25</v>
      </c>
      <c r="C235" s="350" t="s">
        <v>171</v>
      </c>
      <c r="D235" s="351"/>
      <c r="E235" s="352"/>
      <c r="F235" s="220" t="s">
        <v>167</v>
      </c>
      <c r="G235" s="219" t="s">
        <v>158</v>
      </c>
      <c r="H235" s="135">
        <f>SUM(H236:H245)</f>
        <v>2.78</v>
      </c>
    </row>
    <row r="236" spans="1:11" s="2" customFormat="1" ht="12.75" hidden="1" customHeight="1" x14ac:dyDescent="0.2">
      <c r="A236" s="357"/>
      <c r="B236" s="358"/>
      <c r="C236" s="262"/>
      <c r="D236" s="263"/>
      <c r="E236" s="297"/>
      <c r="F236" s="88"/>
      <c r="G236" s="88"/>
      <c r="H236" s="89">
        <f>ROUNDUP(F236*G236,2)</f>
        <v>0</v>
      </c>
      <c r="I236" s="204" t="s">
        <v>212</v>
      </c>
    </row>
    <row r="237" spans="1:11" s="2" customFormat="1" ht="12.75" hidden="1" x14ac:dyDescent="0.2">
      <c r="A237" s="357"/>
      <c r="B237" s="358"/>
      <c r="C237" s="264"/>
      <c r="D237" s="265"/>
      <c r="E237" s="293"/>
      <c r="F237" s="90"/>
      <c r="G237" s="90"/>
      <c r="H237" s="91">
        <f t="shared" ref="H237:H245" si="36">ROUNDUP(F237*G237,2)</f>
        <v>0</v>
      </c>
    </row>
    <row r="238" spans="1:11" s="2" customFormat="1" ht="12.75" hidden="1" x14ac:dyDescent="0.2">
      <c r="A238" s="357"/>
      <c r="B238" s="358"/>
      <c r="C238" s="264"/>
      <c r="D238" s="265"/>
      <c r="E238" s="293"/>
      <c r="F238" s="90"/>
      <c r="G238" s="90"/>
      <c r="H238" s="91">
        <f t="shared" si="36"/>
        <v>0</v>
      </c>
    </row>
    <row r="239" spans="1:11" s="2" customFormat="1" ht="36" x14ac:dyDescent="0.2">
      <c r="A239" s="357"/>
      <c r="B239" s="358"/>
      <c r="C239" s="264" t="s">
        <v>405</v>
      </c>
      <c r="D239" s="265"/>
      <c r="E239" s="293"/>
      <c r="F239" s="90">
        <v>2.78</v>
      </c>
      <c r="G239" s="90">
        <v>1</v>
      </c>
      <c r="H239" s="91">
        <f t="shared" si="36"/>
        <v>2.78</v>
      </c>
      <c r="I239" s="208" t="s">
        <v>408</v>
      </c>
    </row>
    <row r="240" spans="1:11" s="2" customFormat="1" ht="12.75" hidden="1" x14ac:dyDescent="0.2">
      <c r="A240" s="357"/>
      <c r="B240" s="358"/>
      <c r="C240" s="264"/>
      <c r="D240" s="265"/>
      <c r="E240" s="293"/>
      <c r="F240" s="90"/>
      <c r="G240" s="90"/>
      <c r="H240" s="91">
        <f t="shared" si="36"/>
        <v>0</v>
      </c>
    </row>
    <row r="241" spans="1:8" s="2" customFormat="1" ht="12.75" hidden="1" x14ac:dyDescent="0.2">
      <c r="A241" s="357"/>
      <c r="B241" s="358"/>
      <c r="C241" s="264"/>
      <c r="D241" s="265"/>
      <c r="E241" s="293"/>
      <c r="F241" s="90"/>
      <c r="G241" s="90"/>
      <c r="H241" s="91">
        <f t="shared" si="36"/>
        <v>0</v>
      </c>
    </row>
    <row r="242" spans="1:8" s="2" customFormat="1" ht="12.75" hidden="1" x14ac:dyDescent="0.2">
      <c r="A242" s="357"/>
      <c r="B242" s="358"/>
      <c r="C242" s="264"/>
      <c r="D242" s="265"/>
      <c r="E242" s="293"/>
      <c r="F242" s="90"/>
      <c r="G242" s="90"/>
      <c r="H242" s="91">
        <f t="shared" si="36"/>
        <v>0</v>
      </c>
    </row>
    <row r="243" spans="1:8" s="2" customFormat="1" ht="12.75" hidden="1" x14ac:dyDescent="0.2">
      <c r="A243" s="357"/>
      <c r="B243" s="358"/>
      <c r="C243" s="264"/>
      <c r="D243" s="265"/>
      <c r="E243" s="293"/>
      <c r="F243" s="90"/>
      <c r="G243" s="90"/>
      <c r="H243" s="91">
        <f t="shared" si="36"/>
        <v>0</v>
      </c>
    </row>
    <row r="244" spans="1:8" s="2" customFormat="1" ht="12.75" hidden="1" x14ac:dyDescent="0.2">
      <c r="A244" s="357"/>
      <c r="B244" s="358"/>
      <c r="C244" s="264"/>
      <c r="D244" s="265"/>
      <c r="E244" s="293"/>
      <c r="F244" s="90"/>
      <c r="G244" s="90"/>
      <c r="H244" s="91">
        <f t="shared" si="36"/>
        <v>0</v>
      </c>
    </row>
    <row r="245" spans="1:8" s="2" customFormat="1" ht="12.75" hidden="1" x14ac:dyDescent="0.2">
      <c r="A245" s="357"/>
      <c r="B245" s="358"/>
      <c r="C245" s="268"/>
      <c r="D245" s="269"/>
      <c r="E245" s="270"/>
      <c r="F245" s="92"/>
      <c r="G245" s="92"/>
      <c r="H245" s="93">
        <f t="shared" si="36"/>
        <v>0</v>
      </c>
    </row>
    <row r="246" spans="1:8" s="2" customFormat="1" ht="12.75" hidden="1" x14ac:dyDescent="0.2">
      <c r="A246" s="221" t="s">
        <v>110</v>
      </c>
      <c r="B246" s="356" t="s">
        <v>26</v>
      </c>
      <c r="C246" s="356"/>
      <c r="D246" s="356"/>
      <c r="E246" s="356"/>
      <c r="F246" s="356"/>
      <c r="G246" s="356"/>
      <c r="H246" s="47">
        <f>SUM(H247,H259)</f>
        <v>0.88</v>
      </c>
    </row>
    <row r="247" spans="1:8" s="2" customFormat="1" ht="12.75" hidden="1" x14ac:dyDescent="0.2">
      <c r="A247" s="222">
        <v>5120</v>
      </c>
      <c r="B247" s="356" t="s">
        <v>168</v>
      </c>
      <c r="C247" s="356"/>
      <c r="D247" s="356"/>
      <c r="E247" s="356"/>
      <c r="F247" s="356"/>
      <c r="G247" s="356"/>
      <c r="H247" s="47">
        <f>SUM(H248)</f>
        <v>0</v>
      </c>
    </row>
    <row r="248" spans="1:8" s="2" customFormat="1" ht="25.5" hidden="1" x14ac:dyDescent="0.2">
      <c r="A248" s="272">
        <v>5121</v>
      </c>
      <c r="B248" s="275" t="s">
        <v>169</v>
      </c>
      <c r="C248" s="223" t="s">
        <v>171</v>
      </c>
      <c r="D248" s="219" t="s">
        <v>170</v>
      </c>
      <c r="E248" s="223" t="s">
        <v>166</v>
      </c>
      <c r="F248" s="223" t="s">
        <v>167</v>
      </c>
      <c r="G248" s="219" t="s">
        <v>158</v>
      </c>
      <c r="H248" s="135">
        <f>SUM(H249:H258)</f>
        <v>0</v>
      </c>
    </row>
    <row r="249" spans="1:8" s="2" customFormat="1" ht="12.75" hidden="1" x14ac:dyDescent="0.2">
      <c r="A249" s="273"/>
      <c r="B249" s="276"/>
      <c r="C249" s="224"/>
      <c r="D249" s="353">
        <v>20</v>
      </c>
      <c r="E249" s="224"/>
      <c r="F249" s="224"/>
      <c r="G249" s="224"/>
      <c r="H249" s="63">
        <f>ROUNDUP(F249*$D$227%/12/168*E249*$G$227,2)</f>
        <v>0</v>
      </c>
    </row>
    <row r="250" spans="1:8" s="2" customFormat="1" ht="12.75" hidden="1" x14ac:dyDescent="0.2">
      <c r="A250" s="273"/>
      <c r="B250" s="276"/>
      <c r="C250" s="225"/>
      <c r="D250" s="354"/>
      <c r="E250" s="225"/>
      <c r="F250" s="225"/>
      <c r="G250" s="225"/>
      <c r="H250" s="65">
        <f t="shared" ref="H250:H258" si="37">ROUNDUP(F250*$D$227%/12/168*E250*$G$227,2)</f>
        <v>0</v>
      </c>
    </row>
    <row r="251" spans="1:8" s="2" customFormat="1" ht="12.75" hidden="1" x14ac:dyDescent="0.2">
      <c r="A251" s="273"/>
      <c r="B251" s="276"/>
      <c r="C251" s="225"/>
      <c r="D251" s="354"/>
      <c r="E251" s="225"/>
      <c r="F251" s="225"/>
      <c r="G251" s="225"/>
      <c r="H251" s="65">
        <f t="shared" si="37"/>
        <v>0</v>
      </c>
    </row>
    <row r="252" spans="1:8" s="2" customFormat="1" ht="12.75" hidden="1" x14ac:dyDescent="0.2">
      <c r="A252" s="273"/>
      <c r="B252" s="276"/>
      <c r="C252" s="225"/>
      <c r="D252" s="354"/>
      <c r="E252" s="225"/>
      <c r="F252" s="225"/>
      <c r="G252" s="225"/>
      <c r="H252" s="65">
        <f t="shared" si="37"/>
        <v>0</v>
      </c>
    </row>
    <row r="253" spans="1:8" s="2" customFormat="1" ht="12.75" hidden="1" x14ac:dyDescent="0.2">
      <c r="A253" s="273"/>
      <c r="B253" s="276"/>
      <c r="C253" s="225"/>
      <c r="D253" s="354"/>
      <c r="E253" s="225"/>
      <c r="F253" s="225"/>
      <c r="G253" s="225"/>
      <c r="H253" s="65">
        <f t="shared" si="37"/>
        <v>0</v>
      </c>
    </row>
    <row r="254" spans="1:8" s="2" customFormat="1" ht="12.75" hidden="1" x14ac:dyDescent="0.2">
      <c r="A254" s="273"/>
      <c r="B254" s="276"/>
      <c r="C254" s="225"/>
      <c r="D254" s="354"/>
      <c r="E254" s="225"/>
      <c r="F254" s="225"/>
      <c r="G254" s="225"/>
      <c r="H254" s="65">
        <f t="shared" si="37"/>
        <v>0</v>
      </c>
    </row>
    <row r="255" spans="1:8" s="2" customFormat="1" ht="12.75" hidden="1" x14ac:dyDescent="0.2">
      <c r="A255" s="273"/>
      <c r="B255" s="276"/>
      <c r="C255" s="225"/>
      <c r="D255" s="354"/>
      <c r="E255" s="225"/>
      <c r="F255" s="225"/>
      <c r="G255" s="225"/>
      <c r="H255" s="65">
        <f t="shared" si="37"/>
        <v>0</v>
      </c>
    </row>
    <row r="256" spans="1:8" s="2" customFormat="1" ht="12.75" hidden="1" x14ac:dyDescent="0.2">
      <c r="A256" s="273"/>
      <c r="B256" s="276"/>
      <c r="C256" s="225"/>
      <c r="D256" s="354"/>
      <c r="E256" s="225"/>
      <c r="F256" s="225"/>
      <c r="G256" s="225"/>
      <c r="H256" s="65">
        <f t="shared" si="37"/>
        <v>0</v>
      </c>
    </row>
    <row r="257" spans="1:9" s="2" customFormat="1" ht="12.75" hidden="1" x14ac:dyDescent="0.2">
      <c r="A257" s="273"/>
      <c r="B257" s="276"/>
      <c r="C257" s="225"/>
      <c r="D257" s="354"/>
      <c r="E257" s="225"/>
      <c r="F257" s="225"/>
      <c r="G257" s="225"/>
      <c r="H257" s="65">
        <f t="shared" si="37"/>
        <v>0</v>
      </c>
    </row>
    <row r="258" spans="1:9" s="2" customFormat="1" ht="12.75" hidden="1" x14ac:dyDescent="0.2">
      <c r="A258" s="274"/>
      <c r="B258" s="277"/>
      <c r="C258" s="226"/>
      <c r="D258" s="355"/>
      <c r="E258" s="226"/>
      <c r="F258" s="226"/>
      <c r="G258" s="226"/>
      <c r="H258" s="67">
        <f t="shared" si="37"/>
        <v>0</v>
      </c>
    </row>
    <row r="259" spans="1:9" s="2" customFormat="1" ht="12.75" x14ac:dyDescent="0.2">
      <c r="A259" s="222" t="s">
        <v>111</v>
      </c>
      <c r="B259" s="356" t="s">
        <v>112</v>
      </c>
      <c r="C259" s="356"/>
      <c r="D259" s="356"/>
      <c r="E259" s="356"/>
      <c r="F259" s="356"/>
      <c r="G259" s="356"/>
      <c r="H259" s="47">
        <f>SUM(H260,H271)</f>
        <v>0.88</v>
      </c>
    </row>
    <row r="260" spans="1:9" s="2" customFormat="1" ht="25.5" hidden="1" x14ac:dyDescent="0.2">
      <c r="A260" s="272" t="s">
        <v>118</v>
      </c>
      <c r="B260" s="275" t="s">
        <v>34</v>
      </c>
      <c r="C260" s="223" t="s">
        <v>171</v>
      </c>
      <c r="D260" s="219" t="s">
        <v>170</v>
      </c>
      <c r="E260" s="223" t="s">
        <v>166</v>
      </c>
      <c r="F260" s="223" t="s">
        <v>167</v>
      </c>
      <c r="G260" s="219" t="s">
        <v>158</v>
      </c>
      <c r="H260" s="135">
        <f>SUM(H261:H270)</f>
        <v>0</v>
      </c>
    </row>
    <row r="261" spans="1:9" s="2" customFormat="1" ht="12.75" hidden="1" x14ac:dyDescent="0.2">
      <c r="A261" s="273"/>
      <c r="B261" s="276"/>
      <c r="C261" s="224"/>
      <c r="D261" s="353">
        <v>20</v>
      </c>
      <c r="E261" s="224"/>
      <c r="F261" s="224"/>
      <c r="G261" s="224"/>
      <c r="H261" s="63">
        <f>ROUNDUP(F261*$D$239%/12/168*E261*$G$239,2)</f>
        <v>0</v>
      </c>
    </row>
    <row r="262" spans="1:9" s="2" customFormat="1" ht="12.75" hidden="1" x14ac:dyDescent="0.2">
      <c r="A262" s="273"/>
      <c r="B262" s="276"/>
      <c r="C262" s="225"/>
      <c r="D262" s="354"/>
      <c r="E262" s="225"/>
      <c r="F262" s="225"/>
      <c r="G262" s="225"/>
      <c r="H262" s="65">
        <f t="shared" ref="H262:H270" si="38">ROUNDUP(F262*$D$239%/12/168*E262*$G$239,2)</f>
        <v>0</v>
      </c>
    </row>
    <row r="263" spans="1:9" s="2" customFormat="1" ht="12.75" hidden="1" x14ac:dyDescent="0.2">
      <c r="A263" s="273"/>
      <c r="B263" s="276"/>
      <c r="C263" s="225"/>
      <c r="D263" s="354"/>
      <c r="E263" s="225"/>
      <c r="F263" s="225"/>
      <c r="G263" s="225"/>
      <c r="H263" s="65">
        <f t="shared" si="38"/>
        <v>0</v>
      </c>
    </row>
    <row r="264" spans="1:9" s="2" customFormat="1" ht="12.75" hidden="1" x14ac:dyDescent="0.2">
      <c r="A264" s="273"/>
      <c r="B264" s="276"/>
      <c r="C264" s="225"/>
      <c r="D264" s="354"/>
      <c r="E264" s="225"/>
      <c r="F264" s="225"/>
      <c r="G264" s="225"/>
      <c r="H264" s="65">
        <f t="shared" si="38"/>
        <v>0</v>
      </c>
    </row>
    <row r="265" spans="1:9" s="2" customFormat="1" ht="12.75" hidden="1" x14ac:dyDescent="0.2">
      <c r="A265" s="273"/>
      <c r="B265" s="276"/>
      <c r="C265" s="225"/>
      <c r="D265" s="354"/>
      <c r="E265" s="225"/>
      <c r="F265" s="225"/>
      <c r="G265" s="225"/>
      <c r="H265" s="65">
        <f t="shared" si="38"/>
        <v>0</v>
      </c>
    </row>
    <row r="266" spans="1:9" s="2" customFormat="1" ht="12.75" hidden="1" x14ac:dyDescent="0.2">
      <c r="A266" s="273"/>
      <c r="B266" s="276"/>
      <c r="C266" s="225"/>
      <c r="D266" s="354"/>
      <c r="E266" s="225"/>
      <c r="F266" s="225"/>
      <c r="G266" s="225"/>
      <c r="H266" s="65">
        <f t="shared" si="38"/>
        <v>0</v>
      </c>
    </row>
    <row r="267" spans="1:9" s="2" customFormat="1" ht="12.75" hidden="1" x14ac:dyDescent="0.2">
      <c r="A267" s="273"/>
      <c r="B267" s="276"/>
      <c r="C267" s="225"/>
      <c r="D267" s="354"/>
      <c r="E267" s="225"/>
      <c r="F267" s="225"/>
      <c r="G267" s="225"/>
      <c r="H267" s="65">
        <f t="shared" si="38"/>
        <v>0</v>
      </c>
    </row>
    <row r="268" spans="1:9" s="2" customFormat="1" ht="12.75" hidden="1" x14ac:dyDescent="0.2">
      <c r="A268" s="273"/>
      <c r="B268" s="276"/>
      <c r="C268" s="225"/>
      <c r="D268" s="354"/>
      <c r="E268" s="225"/>
      <c r="F268" s="225"/>
      <c r="G268" s="225"/>
      <c r="H268" s="65">
        <f t="shared" si="38"/>
        <v>0</v>
      </c>
    </row>
    <row r="269" spans="1:9" s="2" customFormat="1" ht="12.75" hidden="1" x14ac:dyDescent="0.2">
      <c r="A269" s="273"/>
      <c r="B269" s="276"/>
      <c r="C269" s="225"/>
      <c r="D269" s="354"/>
      <c r="E269" s="225"/>
      <c r="F269" s="225"/>
      <c r="G269" s="225"/>
      <c r="H269" s="65">
        <f t="shared" si="38"/>
        <v>0</v>
      </c>
    </row>
    <row r="270" spans="1:9" s="2" customFormat="1" ht="12.75" hidden="1" x14ac:dyDescent="0.2">
      <c r="A270" s="274"/>
      <c r="B270" s="277"/>
      <c r="C270" s="226"/>
      <c r="D270" s="355"/>
      <c r="E270" s="226"/>
      <c r="F270" s="226"/>
      <c r="G270" s="226"/>
      <c r="H270" s="67">
        <f t="shared" si="38"/>
        <v>0</v>
      </c>
    </row>
    <row r="271" spans="1:9" s="2" customFormat="1" ht="25.5" x14ac:dyDescent="0.2">
      <c r="A271" s="272" t="s">
        <v>117</v>
      </c>
      <c r="B271" s="275" t="s">
        <v>27</v>
      </c>
      <c r="C271" s="223" t="s">
        <v>171</v>
      </c>
      <c r="D271" s="219"/>
      <c r="E271" s="223" t="s">
        <v>166</v>
      </c>
      <c r="F271" s="227" t="s">
        <v>439</v>
      </c>
      <c r="G271" s="219" t="s">
        <v>158</v>
      </c>
      <c r="H271" s="135">
        <f>SUM(H272:H281)</f>
        <v>0.88</v>
      </c>
    </row>
    <row r="272" spans="1:9" s="2" customFormat="1" ht="24" x14ac:dyDescent="0.2">
      <c r="A272" s="273"/>
      <c r="B272" s="276"/>
      <c r="C272" s="224" t="s">
        <v>407</v>
      </c>
      <c r="D272" s="353"/>
      <c r="E272" s="224"/>
      <c r="F272" s="228">
        <v>147.41999999999999</v>
      </c>
      <c r="G272" s="224">
        <v>1</v>
      </c>
      <c r="H272" s="206">
        <f>ROUNDUP(F272/168,2)</f>
        <v>0.88</v>
      </c>
      <c r="I272" s="208" t="s">
        <v>409</v>
      </c>
    </row>
    <row r="273" spans="1:9" s="2" customFormat="1" ht="12.75" hidden="1" x14ac:dyDescent="0.2">
      <c r="A273" s="273"/>
      <c r="B273" s="276"/>
      <c r="C273" s="225"/>
      <c r="D273" s="354"/>
      <c r="E273" s="225"/>
      <c r="F273" s="225"/>
      <c r="G273" s="225"/>
      <c r="H273" s="65">
        <f t="shared" ref="H273:H281" si="39">ROUNDUP(F273*$D$239%/12/168*E273*$G$239,2)</f>
        <v>0</v>
      </c>
    </row>
    <row r="274" spans="1:9" s="2" customFormat="1" ht="12.75" hidden="1" x14ac:dyDescent="0.2">
      <c r="A274" s="273"/>
      <c r="B274" s="276"/>
      <c r="C274" s="225"/>
      <c r="D274" s="354"/>
      <c r="E274" s="225"/>
      <c r="F274" s="225"/>
      <c r="G274" s="225"/>
      <c r="H274" s="65">
        <f t="shared" si="39"/>
        <v>0</v>
      </c>
    </row>
    <row r="275" spans="1:9" s="2" customFormat="1" ht="12.75" hidden="1" x14ac:dyDescent="0.2">
      <c r="A275" s="273"/>
      <c r="B275" s="276"/>
      <c r="C275" s="225"/>
      <c r="D275" s="354"/>
      <c r="E275" s="225"/>
      <c r="F275" s="225"/>
      <c r="G275" s="225"/>
      <c r="H275" s="65">
        <f t="shared" si="39"/>
        <v>0</v>
      </c>
    </row>
    <row r="276" spans="1:9" s="2" customFormat="1" ht="12.75" hidden="1" x14ac:dyDescent="0.2">
      <c r="A276" s="273"/>
      <c r="B276" s="276"/>
      <c r="C276" s="225"/>
      <c r="D276" s="354"/>
      <c r="E276" s="225"/>
      <c r="F276" s="225"/>
      <c r="G276" s="225"/>
      <c r="H276" s="65">
        <f t="shared" si="39"/>
        <v>0</v>
      </c>
    </row>
    <row r="277" spans="1:9" s="2" customFormat="1" ht="12.75" hidden="1" x14ac:dyDescent="0.2">
      <c r="A277" s="273"/>
      <c r="B277" s="276"/>
      <c r="C277" s="225"/>
      <c r="D277" s="354"/>
      <c r="E277" s="225"/>
      <c r="F277" s="225"/>
      <c r="G277" s="225"/>
      <c r="H277" s="65">
        <f t="shared" si="39"/>
        <v>0</v>
      </c>
    </row>
    <row r="278" spans="1:9" s="2" customFormat="1" ht="12.75" hidden="1" x14ac:dyDescent="0.2">
      <c r="A278" s="273"/>
      <c r="B278" s="276"/>
      <c r="C278" s="225"/>
      <c r="D278" s="354"/>
      <c r="E278" s="225"/>
      <c r="F278" s="225"/>
      <c r="G278" s="225"/>
      <c r="H278" s="65">
        <f t="shared" si="39"/>
        <v>0</v>
      </c>
    </row>
    <row r="279" spans="1:9" s="2" customFormat="1" ht="12.75" hidden="1" x14ac:dyDescent="0.2">
      <c r="A279" s="273"/>
      <c r="B279" s="276"/>
      <c r="C279" s="225"/>
      <c r="D279" s="354"/>
      <c r="E279" s="225"/>
      <c r="F279" s="225"/>
      <c r="G279" s="225"/>
      <c r="H279" s="65">
        <f t="shared" si="39"/>
        <v>0</v>
      </c>
    </row>
    <row r="280" spans="1:9" s="2" customFormat="1" ht="12.75" hidden="1" x14ac:dyDescent="0.2">
      <c r="A280" s="273"/>
      <c r="B280" s="276"/>
      <c r="C280" s="225"/>
      <c r="D280" s="354"/>
      <c r="E280" s="225"/>
      <c r="F280" s="225"/>
      <c r="G280" s="225"/>
      <c r="H280" s="65">
        <f t="shared" si="39"/>
        <v>0</v>
      </c>
    </row>
    <row r="281" spans="1:9" s="2" customFormat="1" ht="12.75" hidden="1" x14ac:dyDescent="0.2">
      <c r="A281" s="273"/>
      <c r="B281" s="276"/>
      <c r="C281" s="225"/>
      <c r="D281" s="355"/>
      <c r="E281" s="225"/>
      <c r="F281" s="225"/>
      <c r="G281" s="226"/>
      <c r="H281" s="67">
        <f t="shared" si="39"/>
        <v>0</v>
      </c>
    </row>
    <row r="282" spans="1:9" s="2" customFormat="1" ht="12.75" x14ac:dyDescent="0.2">
      <c r="A282" s="333" t="s">
        <v>121</v>
      </c>
      <c r="B282" s="334"/>
      <c r="C282" s="334"/>
      <c r="D282" s="334"/>
      <c r="E282" s="334"/>
      <c r="F282" s="334"/>
      <c r="G282" s="335"/>
      <c r="H282" s="50">
        <f>SUM(H12,H154,H246)</f>
        <v>102.34</v>
      </c>
    </row>
    <row r="283" spans="1:9" s="2" customFormat="1" ht="6" customHeight="1" x14ac:dyDescent="0.2">
      <c r="A283" s="286"/>
      <c r="B283" s="286"/>
      <c r="C283" s="286"/>
      <c r="D283" s="286"/>
      <c r="E283" s="286"/>
      <c r="F283" s="286"/>
      <c r="G283" s="286"/>
      <c r="H283" s="286"/>
    </row>
    <row r="284" spans="1:9" s="2" customFormat="1" ht="12.75" x14ac:dyDescent="0.2">
      <c r="A284" s="287" t="s">
        <v>19</v>
      </c>
      <c r="B284" s="288"/>
      <c r="C284" s="288"/>
      <c r="D284" s="288"/>
      <c r="E284" s="288"/>
      <c r="F284" s="288"/>
      <c r="G284" s="288"/>
      <c r="H284" s="289"/>
    </row>
    <row r="285" spans="1:9" s="2" customFormat="1" ht="12.75" x14ac:dyDescent="0.2">
      <c r="A285" s="46" t="s">
        <v>37</v>
      </c>
      <c r="B285" s="271" t="s">
        <v>15</v>
      </c>
      <c r="C285" s="271"/>
      <c r="D285" s="271"/>
      <c r="E285" s="271"/>
      <c r="F285" s="271"/>
      <c r="G285" s="271"/>
      <c r="H285" s="47">
        <f>SUM(H286,H383)</f>
        <v>38.25</v>
      </c>
    </row>
    <row r="286" spans="1:9" s="2" customFormat="1" ht="12.75" x14ac:dyDescent="0.2">
      <c r="A286" s="58" t="s">
        <v>38</v>
      </c>
      <c r="B286" s="271" t="s">
        <v>39</v>
      </c>
      <c r="C286" s="271"/>
      <c r="D286" s="271"/>
      <c r="E286" s="271"/>
      <c r="F286" s="271"/>
      <c r="G286" s="271"/>
      <c r="H286" s="47">
        <f>SUM(H287,H298,H309,H320,H362,H341,)</f>
        <v>29.630000000000003</v>
      </c>
    </row>
    <row r="287" spans="1:9" s="2" customFormat="1" ht="25.5" x14ac:dyDescent="0.2">
      <c r="A287" s="256" t="s">
        <v>43</v>
      </c>
      <c r="B287" s="259" t="s">
        <v>44</v>
      </c>
      <c r="C287" s="303" t="s">
        <v>438</v>
      </c>
      <c r="D287" s="304"/>
      <c r="E287" s="53" t="s">
        <v>164</v>
      </c>
      <c r="F287" s="95" t="s">
        <v>40</v>
      </c>
      <c r="G287" s="53" t="s">
        <v>158</v>
      </c>
      <c r="H287" s="135">
        <f>SUM(H288:H297)</f>
        <v>10.92</v>
      </c>
    </row>
    <row r="288" spans="1:9" s="2" customFormat="1" ht="12.75" x14ac:dyDescent="0.2">
      <c r="A288" s="257"/>
      <c r="B288" s="260"/>
      <c r="C288" s="305" t="s">
        <v>193</v>
      </c>
      <c r="D288" s="306"/>
      <c r="E288" s="78">
        <v>16</v>
      </c>
      <c r="F288" s="73">
        <v>3105</v>
      </c>
      <c r="G288" s="72">
        <v>0.33400000000000002</v>
      </c>
      <c r="H288" s="63">
        <f>ROUNDUP((F288/168*G288),2)</f>
        <v>6.18</v>
      </c>
      <c r="I288" s="2" t="s">
        <v>198</v>
      </c>
    </row>
    <row r="289" spans="1:9" s="2" customFormat="1" ht="12.75" x14ac:dyDescent="0.2">
      <c r="A289" s="257"/>
      <c r="B289" s="260"/>
      <c r="C289" s="291" t="s">
        <v>366</v>
      </c>
      <c r="D289" s="292"/>
      <c r="E289" s="189">
        <v>6</v>
      </c>
      <c r="F289" s="75">
        <v>1060</v>
      </c>
      <c r="G289" s="74">
        <v>0.75</v>
      </c>
      <c r="H289" s="65">
        <f t="shared" ref="H289:H308" si="40">ROUNDUP((F289/168*G289),2)</f>
        <v>4.74</v>
      </c>
      <c r="I289" s="2" t="s">
        <v>199</v>
      </c>
    </row>
    <row r="290" spans="1:9" s="2" customFormat="1" ht="12.75" hidden="1" x14ac:dyDescent="0.2">
      <c r="A290" s="257"/>
      <c r="B290" s="260"/>
      <c r="C290" s="291"/>
      <c r="D290" s="292"/>
      <c r="E290" s="79"/>
      <c r="F290" s="75"/>
      <c r="G290" s="74"/>
      <c r="H290" s="65">
        <f t="shared" si="40"/>
        <v>0</v>
      </c>
    </row>
    <row r="291" spans="1:9" s="2" customFormat="1" ht="12.75" hidden="1" x14ac:dyDescent="0.2">
      <c r="A291" s="257"/>
      <c r="B291" s="260"/>
      <c r="C291" s="291"/>
      <c r="D291" s="292"/>
      <c r="E291" s="79"/>
      <c r="F291" s="75"/>
      <c r="G291" s="74"/>
      <c r="H291" s="65">
        <f t="shared" si="40"/>
        <v>0</v>
      </c>
    </row>
    <row r="292" spans="1:9" s="2" customFormat="1" ht="12.75" hidden="1" x14ac:dyDescent="0.2">
      <c r="A292" s="257"/>
      <c r="B292" s="260"/>
      <c r="C292" s="291"/>
      <c r="D292" s="292"/>
      <c r="E292" s="79"/>
      <c r="F292" s="75"/>
      <c r="G292" s="74"/>
      <c r="H292" s="65">
        <f t="shared" si="40"/>
        <v>0</v>
      </c>
    </row>
    <row r="293" spans="1:9" s="2" customFormat="1" ht="12.75" hidden="1" x14ac:dyDescent="0.2">
      <c r="A293" s="257"/>
      <c r="B293" s="260"/>
      <c r="C293" s="291"/>
      <c r="D293" s="292"/>
      <c r="E293" s="79"/>
      <c r="F293" s="75"/>
      <c r="G293" s="74"/>
      <c r="H293" s="65">
        <f t="shared" si="40"/>
        <v>0</v>
      </c>
    </row>
    <row r="294" spans="1:9" s="2" customFormat="1" ht="12.75" hidden="1" x14ac:dyDescent="0.2">
      <c r="A294" s="257"/>
      <c r="B294" s="260"/>
      <c r="C294" s="291"/>
      <c r="D294" s="292"/>
      <c r="E294" s="79"/>
      <c r="F294" s="75"/>
      <c r="G294" s="74"/>
      <c r="H294" s="65">
        <f t="shared" si="40"/>
        <v>0</v>
      </c>
    </row>
    <row r="295" spans="1:9" s="2" customFormat="1" ht="12.75" hidden="1" x14ac:dyDescent="0.2">
      <c r="A295" s="257"/>
      <c r="B295" s="260"/>
      <c r="C295" s="291"/>
      <c r="D295" s="292"/>
      <c r="E295" s="79"/>
      <c r="F295" s="75"/>
      <c r="G295" s="74"/>
      <c r="H295" s="65">
        <f t="shared" si="40"/>
        <v>0</v>
      </c>
    </row>
    <row r="296" spans="1:9" s="2" customFormat="1" ht="12.75" hidden="1" x14ac:dyDescent="0.2">
      <c r="A296" s="257"/>
      <c r="B296" s="260"/>
      <c r="C296" s="291"/>
      <c r="D296" s="292"/>
      <c r="E296" s="79"/>
      <c r="F296" s="75"/>
      <c r="G296" s="74"/>
      <c r="H296" s="65">
        <f t="shared" si="40"/>
        <v>0</v>
      </c>
    </row>
    <row r="297" spans="1:9" s="2" customFormat="1" ht="12.75" hidden="1" x14ac:dyDescent="0.2">
      <c r="A297" s="258"/>
      <c r="B297" s="261"/>
      <c r="C297" s="301"/>
      <c r="D297" s="302"/>
      <c r="E297" s="80"/>
      <c r="F297" s="77"/>
      <c r="G297" s="76"/>
      <c r="H297" s="67">
        <f t="shared" si="40"/>
        <v>0</v>
      </c>
    </row>
    <row r="298" spans="1:9" s="2" customFormat="1" ht="25.5" x14ac:dyDescent="0.2">
      <c r="A298" s="256" t="s">
        <v>45</v>
      </c>
      <c r="B298" s="259" t="s">
        <v>46</v>
      </c>
      <c r="C298" s="303" t="s">
        <v>438</v>
      </c>
      <c r="D298" s="304"/>
      <c r="E298" s="53" t="s">
        <v>164</v>
      </c>
      <c r="F298" s="95" t="s">
        <v>40</v>
      </c>
      <c r="G298" s="53" t="s">
        <v>158</v>
      </c>
      <c r="H298" s="135">
        <f>SUM(H299:H308)</f>
        <v>13.100000000000001</v>
      </c>
    </row>
    <row r="299" spans="1:9" s="2" customFormat="1" ht="12.75" hidden="1" x14ac:dyDescent="0.2">
      <c r="A299" s="257"/>
      <c r="B299" s="260"/>
      <c r="C299" s="305"/>
      <c r="D299" s="306"/>
      <c r="E299" s="78"/>
      <c r="F299" s="73"/>
      <c r="G299" s="72"/>
      <c r="H299" s="63">
        <f t="shared" si="40"/>
        <v>0</v>
      </c>
    </row>
    <row r="300" spans="1:9" s="2" customFormat="1" ht="24" x14ac:dyDescent="0.2">
      <c r="A300" s="257"/>
      <c r="B300" s="260"/>
      <c r="C300" s="291" t="s">
        <v>200</v>
      </c>
      <c r="D300" s="292"/>
      <c r="E300" s="79">
        <v>9</v>
      </c>
      <c r="F300" s="75">
        <v>1190</v>
      </c>
      <c r="G300" s="74">
        <v>1.667</v>
      </c>
      <c r="H300" s="65">
        <f t="shared" si="40"/>
        <v>11.81</v>
      </c>
      <c r="I300" s="194" t="s">
        <v>201</v>
      </c>
    </row>
    <row r="301" spans="1:9" s="2" customFormat="1" ht="12.75" hidden="1" x14ac:dyDescent="0.2">
      <c r="A301" s="257"/>
      <c r="B301" s="260"/>
      <c r="C301" s="291"/>
      <c r="D301" s="292"/>
      <c r="E301" s="79"/>
      <c r="F301" s="75"/>
      <c r="G301" s="74"/>
      <c r="H301" s="65">
        <f t="shared" si="40"/>
        <v>0</v>
      </c>
    </row>
    <row r="302" spans="1:9" s="2" customFormat="1" ht="12.75" hidden="1" x14ac:dyDescent="0.2">
      <c r="A302" s="257"/>
      <c r="B302" s="260"/>
      <c r="C302" s="291"/>
      <c r="D302" s="292"/>
      <c r="E302" s="79"/>
      <c r="F302" s="75"/>
      <c r="G302" s="74"/>
      <c r="H302" s="65">
        <f t="shared" si="40"/>
        <v>0</v>
      </c>
    </row>
    <row r="303" spans="1:9" s="2" customFormat="1" ht="12.75" hidden="1" x14ac:dyDescent="0.2">
      <c r="A303" s="257"/>
      <c r="B303" s="260"/>
      <c r="C303" s="291"/>
      <c r="D303" s="292"/>
      <c r="E303" s="79"/>
      <c r="F303" s="75"/>
      <c r="G303" s="74"/>
      <c r="H303" s="65">
        <f t="shared" si="40"/>
        <v>0</v>
      </c>
    </row>
    <row r="304" spans="1:9" s="2" customFormat="1" ht="12.75" hidden="1" x14ac:dyDescent="0.2">
      <c r="A304" s="257"/>
      <c r="B304" s="260"/>
      <c r="C304" s="291"/>
      <c r="D304" s="292"/>
      <c r="E304" s="79"/>
      <c r="F304" s="75"/>
      <c r="G304" s="74"/>
      <c r="H304" s="65">
        <f t="shared" si="40"/>
        <v>0</v>
      </c>
    </row>
    <row r="305" spans="1:9" s="2" customFormat="1" ht="12.75" hidden="1" x14ac:dyDescent="0.2">
      <c r="A305" s="257"/>
      <c r="B305" s="260"/>
      <c r="C305" s="291"/>
      <c r="D305" s="292"/>
      <c r="E305" s="79"/>
      <c r="F305" s="75"/>
      <c r="G305" s="74"/>
      <c r="H305" s="65">
        <f t="shared" si="40"/>
        <v>0</v>
      </c>
    </row>
    <row r="306" spans="1:9" s="2" customFormat="1" ht="12.75" hidden="1" x14ac:dyDescent="0.2">
      <c r="A306" s="257"/>
      <c r="B306" s="260"/>
      <c r="C306" s="291"/>
      <c r="D306" s="292"/>
      <c r="E306" s="79"/>
      <c r="F306" s="75"/>
      <c r="G306" s="74"/>
      <c r="H306" s="65">
        <f t="shared" si="40"/>
        <v>0</v>
      </c>
    </row>
    <row r="307" spans="1:9" s="2" customFormat="1" ht="12.75" hidden="1" x14ac:dyDescent="0.2">
      <c r="A307" s="257"/>
      <c r="B307" s="260"/>
      <c r="C307" s="291"/>
      <c r="D307" s="292"/>
      <c r="E307" s="79"/>
      <c r="F307" s="75"/>
      <c r="G307" s="74"/>
      <c r="H307" s="65">
        <f t="shared" si="40"/>
        <v>0</v>
      </c>
    </row>
    <row r="308" spans="1:9" s="2" customFormat="1" ht="24" x14ac:dyDescent="0.2">
      <c r="A308" s="258"/>
      <c r="B308" s="261"/>
      <c r="C308" s="301" t="s">
        <v>374</v>
      </c>
      <c r="D308" s="302"/>
      <c r="E308" s="80">
        <v>7</v>
      </c>
      <c r="F308" s="77">
        <v>996</v>
      </c>
      <c r="G308" s="76">
        <v>0.217</v>
      </c>
      <c r="H308" s="67">
        <f t="shared" si="40"/>
        <v>1.29</v>
      </c>
      <c r="I308" s="194" t="s">
        <v>412</v>
      </c>
    </row>
    <row r="309" spans="1:9" s="2" customFormat="1" ht="25.5" x14ac:dyDescent="0.2">
      <c r="A309" s="256" t="s">
        <v>52</v>
      </c>
      <c r="B309" s="259" t="s">
        <v>16</v>
      </c>
      <c r="C309" s="266" t="s">
        <v>159</v>
      </c>
      <c r="D309" s="267"/>
      <c r="E309" s="307"/>
      <c r="F309" s="60" t="s">
        <v>160</v>
      </c>
      <c r="G309" s="53" t="s">
        <v>158</v>
      </c>
      <c r="H309" s="135">
        <f>SUM(H310:H319)</f>
        <v>0.75</v>
      </c>
    </row>
    <row r="310" spans="1:9" s="2" customFormat="1" ht="12.75" x14ac:dyDescent="0.2">
      <c r="A310" s="257"/>
      <c r="B310" s="260"/>
      <c r="C310" s="305" t="s">
        <v>179</v>
      </c>
      <c r="D310" s="330"/>
      <c r="E310" s="306"/>
      <c r="F310" s="73">
        <v>135</v>
      </c>
      <c r="G310" s="72">
        <f>G288</f>
        <v>0.33400000000000002</v>
      </c>
      <c r="H310" s="63">
        <f>ROUNDUP((F310/168*G310),2)</f>
        <v>0.27</v>
      </c>
    </row>
    <row r="311" spans="1:9" s="2" customFormat="1" ht="12.75" x14ac:dyDescent="0.2">
      <c r="A311" s="257"/>
      <c r="B311" s="260"/>
      <c r="C311" s="291" t="s">
        <v>186</v>
      </c>
      <c r="D311" s="328"/>
      <c r="E311" s="292"/>
      <c r="F311" s="75">
        <v>106</v>
      </c>
      <c r="G311" s="74">
        <f t="shared" ref="G311:G319" si="41">G289</f>
        <v>0.75</v>
      </c>
      <c r="H311" s="65">
        <f t="shared" ref="H311:H319" si="42">ROUNDUP((F311/168*G311),2)</f>
        <v>0.48</v>
      </c>
    </row>
    <row r="312" spans="1:9" s="2" customFormat="1" ht="12.75" hidden="1" x14ac:dyDescent="0.2">
      <c r="A312" s="257"/>
      <c r="B312" s="260"/>
      <c r="C312" s="291"/>
      <c r="D312" s="328"/>
      <c r="E312" s="292"/>
      <c r="F312" s="75"/>
      <c r="G312" s="74">
        <f t="shared" si="41"/>
        <v>0</v>
      </c>
      <c r="H312" s="65">
        <f t="shared" si="42"/>
        <v>0</v>
      </c>
    </row>
    <row r="313" spans="1:9" s="2" customFormat="1" ht="12.75" hidden="1" x14ac:dyDescent="0.2">
      <c r="A313" s="257"/>
      <c r="B313" s="260"/>
      <c r="C313" s="291"/>
      <c r="D313" s="328"/>
      <c r="E313" s="292"/>
      <c r="F313" s="75"/>
      <c r="G313" s="74">
        <f t="shared" si="41"/>
        <v>0</v>
      </c>
      <c r="H313" s="65">
        <f t="shared" si="42"/>
        <v>0</v>
      </c>
    </row>
    <row r="314" spans="1:9" s="2" customFormat="1" ht="12.75" hidden="1" x14ac:dyDescent="0.2">
      <c r="A314" s="257"/>
      <c r="B314" s="260"/>
      <c r="C314" s="291"/>
      <c r="D314" s="328"/>
      <c r="E314" s="292"/>
      <c r="F314" s="75"/>
      <c r="G314" s="74">
        <f t="shared" si="41"/>
        <v>0</v>
      </c>
      <c r="H314" s="65">
        <f t="shared" si="42"/>
        <v>0</v>
      </c>
    </row>
    <row r="315" spans="1:9" s="2" customFormat="1" ht="12.75" hidden="1" x14ac:dyDescent="0.2">
      <c r="A315" s="257"/>
      <c r="B315" s="260"/>
      <c r="C315" s="291"/>
      <c r="D315" s="328"/>
      <c r="E315" s="292"/>
      <c r="F315" s="75"/>
      <c r="G315" s="74">
        <f t="shared" si="41"/>
        <v>0</v>
      </c>
      <c r="H315" s="65">
        <f t="shared" si="42"/>
        <v>0</v>
      </c>
    </row>
    <row r="316" spans="1:9" s="2" customFormat="1" ht="12.75" hidden="1" x14ac:dyDescent="0.2">
      <c r="A316" s="257"/>
      <c r="B316" s="260"/>
      <c r="C316" s="291"/>
      <c r="D316" s="328"/>
      <c r="E316" s="292"/>
      <c r="F316" s="75"/>
      <c r="G316" s="74">
        <f t="shared" si="41"/>
        <v>0</v>
      </c>
      <c r="H316" s="65">
        <f t="shared" si="42"/>
        <v>0</v>
      </c>
    </row>
    <row r="317" spans="1:9" s="2" customFormat="1" ht="12.75" hidden="1" x14ac:dyDescent="0.2">
      <c r="A317" s="257"/>
      <c r="B317" s="260"/>
      <c r="C317" s="291"/>
      <c r="D317" s="328"/>
      <c r="E317" s="292"/>
      <c r="F317" s="75"/>
      <c r="G317" s="74">
        <f t="shared" si="41"/>
        <v>0</v>
      </c>
      <c r="H317" s="65">
        <f t="shared" si="42"/>
        <v>0</v>
      </c>
    </row>
    <row r="318" spans="1:9" s="2" customFormat="1" ht="12.75" hidden="1" x14ac:dyDescent="0.2">
      <c r="A318" s="257"/>
      <c r="B318" s="260"/>
      <c r="C318" s="291"/>
      <c r="D318" s="328"/>
      <c r="E318" s="292"/>
      <c r="F318" s="75"/>
      <c r="G318" s="74">
        <f t="shared" si="41"/>
        <v>0</v>
      </c>
      <c r="H318" s="65">
        <f t="shared" si="42"/>
        <v>0</v>
      </c>
    </row>
    <row r="319" spans="1:9" s="2" customFormat="1" ht="12.75" hidden="1" x14ac:dyDescent="0.2">
      <c r="A319" s="258"/>
      <c r="B319" s="261"/>
      <c r="C319" s="301"/>
      <c r="D319" s="329"/>
      <c r="E319" s="302"/>
      <c r="F319" s="77"/>
      <c r="G319" s="76">
        <f t="shared" si="41"/>
        <v>0</v>
      </c>
      <c r="H319" s="67">
        <f t="shared" si="42"/>
        <v>0</v>
      </c>
    </row>
    <row r="320" spans="1:9" s="2" customFormat="1" ht="25.5" x14ac:dyDescent="0.2">
      <c r="A320" s="256" t="s">
        <v>54</v>
      </c>
      <c r="B320" s="259" t="s">
        <v>55</v>
      </c>
      <c r="C320" s="303" t="s">
        <v>438</v>
      </c>
      <c r="D320" s="304"/>
      <c r="E320" s="53" t="s">
        <v>162</v>
      </c>
      <c r="F320" s="95" t="s">
        <v>40</v>
      </c>
      <c r="G320" s="53" t="s">
        <v>158</v>
      </c>
      <c r="H320" s="135">
        <f>SUM(H321:H340)</f>
        <v>1.22</v>
      </c>
    </row>
    <row r="321" spans="1:8" s="2" customFormat="1" ht="12.75" x14ac:dyDescent="0.2">
      <c r="A321" s="257"/>
      <c r="B321" s="260"/>
      <c r="C321" s="308" t="str">
        <f>C288</f>
        <v>VP koledžas direktors</v>
      </c>
      <c r="D321" s="310"/>
      <c r="E321" s="298">
        <v>5</v>
      </c>
      <c r="F321" s="61">
        <f>F288</f>
        <v>3105</v>
      </c>
      <c r="G321" s="62">
        <f>G288</f>
        <v>0.33400000000000002</v>
      </c>
      <c r="H321" s="63">
        <f>ROUNDUP((F321*$E$321%)/168*G321,2)</f>
        <v>0.31</v>
      </c>
    </row>
    <row r="322" spans="1:8" s="2" customFormat="1" ht="12.75" x14ac:dyDescent="0.2">
      <c r="A322" s="257"/>
      <c r="B322" s="260"/>
      <c r="C322" s="283" t="str">
        <f t="shared" ref="C322:G330" si="43">C289</f>
        <v>Vecākais inspektors Profesionālās pilnveides nodaļa</v>
      </c>
      <c r="D322" s="284"/>
      <c r="E322" s="299"/>
      <c r="F322" s="70">
        <f t="shared" si="43"/>
        <v>1060</v>
      </c>
      <c r="G322" s="64">
        <f t="shared" si="43"/>
        <v>0.75</v>
      </c>
      <c r="H322" s="65">
        <f>ROUNDUP((F322*$E$321%)/168*G322,2)</f>
        <v>0.24000000000000002</v>
      </c>
    </row>
    <row r="323" spans="1:8" s="2" customFormat="1" ht="12.75" hidden="1" x14ac:dyDescent="0.2">
      <c r="A323" s="257"/>
      <c r="B323" s="260"/>
      <c r="C323" s="283">
        <f t="shared" si="43"/>
        <v>0</v>
      </c>
      <c r="D323" s="284"/>
      <c r="E323" s="299"/>
      <c r="F323" s="70">
        <f t="shared" si="43"/>
        <v>0</v>
      </c>
      <c r="G323" s="64">
        <f t="shared" si="43"/>
        <v>0</v>
      </c>
      <c r="H323" s="65">
        <f t="shared" ref="H323:H331" si="44">ROUNDUP((F323*$E$299%)/168*G323,2)</f>
        <v>0</v>
      </c>
    </row>
    <row r="324" spans="1:8" s="2" customFormat="1" ht="12.75" hidden="1" x14ac:dyDescent="0.2">
      <c r="A324" s="257"/>
      <c r="B324" s="260"/>
      <c r="C324" s="283">
        <f t="shared" si="43"/>
        <v>0</v>
      </c>
      <c r="D324" s="284"/>
      <c r="E324" s="299"/>
      <c r="F324" s="70">
        <f t="shared" si="43"/>
        <v>0</v>
      </c>
      <c r="G324" s="64">
        <f t="shared" si="43"/>
        <v>0</v>
      </c>
      <c r="H324" s="65">
        <f t="shared" si="44"/>
        <v>0</v>
      </c>
    </row>
    <row r="325" spans="1:8" s="2" customFormat="1" ht="12.75" hidden="1" x14ac:dyDescent="0.2">
      <c r="A325" s="257"/>
      <c r="B325" s="260"/>
      <c r="C325" s="283">
        <f t="shared" si="43"/>
        <v>0</v>
      </c>
      <c r="D325" s="284"/>
      <c r="E325" s="299"/>
      <c r="F325" s="70">
        <f t="shared" si="43"/>
        <v>0</v>
      </c>
      <c r="G325" s="64">
        <f t="shared" si="43"/>
        <v>0</v>
      </c>
      <c r="H325" s="65">
        <f t="shared" si="44"/>
        <v>0</v>
      </c>
    </row>
    <row r="326" spans="1:8" s="2" customFormat="1" ht="12.75" hidden="1" x14ac:dyDescent="0.2">
      <c r="A326" s="257"/>
      <c r="B326" s="260"/>
      <c r="C326" s="283">
        <f t="shared" si="43"/>
        <v>0</v>
      </c>
      <c r="D326" s="284"/>
      <c r="E326" s="299"/>
      <c r="F326" s="70">
        <f t="shared" si="43"/>
        <v>0</v>
      </c>
      <c r="G326" s="64">
        <f t="shared" si="43"/>
        <v>0</v>
      </c>
      <c r="H326" s="65">
        <f t="shared" si="44"/>
        <v>0</v>
      </c>
    </row>
    <row r="327" spans="1:8" s="2" customFormat="1" ht="12.75" hidden="1" x14ac:dyDescent="0.2">
      <c r="A327" s="257"/>
      <c r="B327" s="260"/>
      <c r="C327" s="283">
        <f t="shared" si="43"/>
        <v>0</v>
      </c>
      <c r="D327" s="284"/>
      <c r="E327" s="299"/>
      <c r="F327" s="70">
        <f t="shared" si="43"/>
        <v>0</v>
      </c>
      <c r="G327" s="64">
        <f t="shared" si="43"/>
        <v>0</v>
      </c>
      <c r="H327" s="65">
        <f t="shared" si="44"/>
        <v>0</v>
      </c>
    </row>
    <row r="328" spans="1:8" s="2" customFormat="1" ht="12.75" hidden="1" x14ac:dyDescent="0.2">
      <c r="A328" s="257"/>
      <c r="B328" s="260"/>
      <c r="C328" s="283">
        <f t="shared" si="43"/>
        <v>0</v>
      </c>
      <c r="D328" s="284"/>
      <c r="E328" s="299"/>
      <c r="F328" s="70">
        <f t="shared" si="43"/>
        <v>0</v>
      </c>
      <c r="G328" s="64">
        <f t="shared" si="43"/>
        <v>0</v>
      </c>
      <c r="H328" s="65">
        <f t="shared" si="44"/>
        <v>0</v>
      </c>
    </row>
    <row r="329" spans="1:8" s="2" customFormat="1" ht="12.75" hidden="1" x14ac:dyDescent="0.2">
      <c r="A329" s="257"/>
      <c r="B329" s="260"/>
      <c r="C329" s="283">
        <f t="shared" si="43"/>
        <v>0</v>
      </c>
      <c r="D329" s="284"/>
      <c r="E329" s="299"/>
      <c r="F329" s="70">
        <f t="shared" si="43"/>
        <v>0</v>
      </c>
      <c r="G329" s="64">
        <f t="shared" si="43"/>
        <v>0</v>
      </c>
      <c r="H329" s="65">
        <f t="shared" si="44"/>
        <v>0</v>
      </c>
    </row>
    <row r="330" spans="1:8" s="2" customFormat="1" ht="12.75" hidden="1" x14ac:dyDescent="0.2">
      <c r="A330" s="257"/>
      <c r="B330" s="260"/>
      <c r="C330" s="283">
        <f t="shared" si="43"/>
        <v>0</v>
      </c>
      <c r="D330" s="284"/>
      <c r="E330" s="299"/>
      <c r="F330" s="70">
        <f t="shared" si="43"/>
        <v>0</v>
      </c>
      <c r="G330" s="64">
        <f t="shared" si="43"/>
        <v>0</v>
      </c>
      <c r="H330" s="65">
        <f t="shared" si="44"/>
        <v>0</v>
      </c>
    </row>
    <row r="331" spans="1:8" s="2" customFormat="1" ht="12.75" hidden="1" x14ac:dyDescent="0.2">
      <c r="A331" s="257"/>
      <c r="B331" s="260"/>
      <c r="C331" s="283">
        <f>C299</f>
        <v>0</v>
      </c>
      <c r="D331" s="284"/>
      <c r="E331" s="299"/>
      <c r="F331" s="70">
        <f>F299</f>
        <v>0</v>
      </c>
      <c r="G331" s="64">
        <f>G299</f>
        <v>0</v>
      </c>
      <c r="H331" s="65">
        <f t="shared" si="44"/>
        <v>0</v>
      </c>
    </row>
    <row r="332" spans="1:8" s="2" customFormat="1" ht="12.75" x14ac:dyDescent="0.2">
      <c r="A332" s="257"/>
      <c r="B332" s="260"/>
      <c r="C332" s="283" t="str">
        <f t="shared" ref="C332:G339" si="45">C300</f>
        <v xml:space="preserve">Grāmatvedis </v>
      </c>
      <c r="D332" s="284"/>
      <c r="E332" s="299"/>
      <c r="F332" s="70">
        <f t="shared" si="45"/>
        <v>1190</v>
      </c>
      <c r="G332" s="64">
        <f t="shared" si="45"/>
        <v>1.667</v>
      </c>
      <c r="H332" s="65">
        <f>ROUNDUP((F332*$E$321%)/168*G332,2)</f>
        <v>0.6</v>
      </c>
    </row>
    <row r="333" spans="1:8" s="2" customFormat="1" ht="12.75" hidden="1" x14ac:dyDescent="0.2">
      <c r="A333" s="257"/>
      <c r="B333" s="260"/>
      <c r="C333" s="283">
        <f t="shared" si="45"/>
        <v>0</v>
      </c>
      <c r="D333" s="284"/>
      <c r="E333" s="299"/>
      <c r="F333" s="70">
        <f t="shared" si="45"/>
        <v>0</v>
      </c>
      <c r="G333" s="64">
        <f t="shared" si="45"/>
        <v>0</v>
      </c>
      <c r="H333" s="65">
        <f t="shared" ref="H333:H340" si="46">ROUNDUP((F333*$E$321%)/168*G333,2)</f>
        <v>0</v>
      </c>
    </row>
    <row r="334" spans="1:8" s="2" customFormat="1" ht="12.75" hidden="1" x14ac:dyDescent="0.2">
      <c r="A334" s="257"/>
      <c r="B334" s="260"/>
      <c r="C334" s="283">
        <f t="shared" si="45"/>
        <v>0</v>
      </c>
      <c r="D334" s="284"/>
      <c r="E334" s="299"/>
      <c r="F334" s="70">
        <f t="shared" si="45"/>
        <v>0</v>
      </c>
      <c r="G334" s="64">
        <f t="shared" si="45"/>
        <v>0</v>
      </c>
      <c r="H334" s="65">
        <f t="shared" si="46"/>
        <v>0</v>
      </c>
    </row>
    <row r="335" spans="1:8" s="2" customFormat="1" ht="12.75" hidden="1" x14ac:dyDescent="0.2">
      <c r="A335" s="257"/>
      <c r="B335" s="260"/>
      <c r="C335" s="283">
        <f t="shared" si="45"/>
        <v>0</v>
      </c>
      <c r="D335" s="284"/>
      <c r="E335" s="299"/>
      <c r="F335" s="70">
        <f t="shared" si="45"/>
        <v>0</v>
      </c>
      <c r="G335" s="64">
        <f t="shared" si="45"/>
        <v>0</v>
      </c>
      <c r="H335" s="65">
        <f t="shared" si="46"/>
        <v>0</v>
      </c>
    </row>
    <row r="336" spans="1:8" s="2" customFormat="1" ht="12.75" hidden="1" x14ac:dyDescent="0.2">
      <c r="A336" s="257"/>
      <c r="B336" s="260"/>
      <c r="C336" s="283">
        <f t="shared" si="45"/>
        <v>0</v>
      </c>
      <c r="D336" s="284"/>
      <c r="E336" s="299"/>
      <c r="F336" s="70">
        <f t="shared" si="45"/>
        <v>0</v>
      </c>
      <c r="G336" s="64">
        <f t="shared" si="45"/>
        <v>0</v>
      </c>
      <c r="H336" s="65">
        <f t="shared" si="46"/>
        <v>0</v>
      </c>
    </row>
    <row r="337" spans="1:8" s="2" customFormat="1" ht="12.75" hidden="1" x14ac:dyDescent="0.2">
      <c r="A337" s="257"/>
      <c r="B337" s="260"/>
      <c r="C337" s="283">
        <f t="shared" si="45"/>
        <v>0</v>
      </c>
      <c r="D337" s="284"/>
      <c r="E337" s="299"/>
      <c r="F337" s="70">
        <f t="shared" si="45"/>
        <v>0</v>
      </c>
      <c r="G337" s="64">
        <f t="shared" si="45"/>
        <v>0</v>
      </c>
      <c r="H337" s="65">
        <f t="shared" si="46"/>
        <v>0</v>
      </c>
    </row>
    <row r="338" spans="1:8" s="2" customFormat="1" ht="12.75" hidden="1" x14ac:dyDescent="0.2">
      <c r="A338" s="257"/>
      <c r="B338" s="260"/>
      <c r="C338" s="283">
        <f t="shared" si="45"/>
        <v>0</v>
      </c>
      <c r="D338" s="284"/>
      <c r="E338" s="299"/>
      <c r="F338" s="70">
        <f t="shared" si="45"/>
        <v>0</v>
      </c>
      <c r="G338" s="64">
        <f t="shared" si="45"/>
        <v>0</v>
      </c>
      <c r="H338" s="65">
        <f t="shared" si="46"/>
        <v>0</v>
      </c>
    </row>
    <row r="339" spans="1:8" s="2" customFormat="1" ht="12" hidden="1" customHeight="1" x14ac:dyDescent="0.2">
      <c r="A339" s="257"/>
      <c r="B339" s="260"/>
      <c r="C339" s="283">
        <f t="shared" si="45"/>
        <v>0</v>
      </c>
      <c r="D339" s="284"/>
      <c r="E339" s="299"/>
      <c r="F339" s="70">
        <f t="shared" si="45"/>
        <v>0</v>
      </c>
      <c r="G339" s="64">
        <f t="shared" si="45"/>
        <v>0</v>
      </c>
      <c r="H339" s="65">
        <f t="shared" si="46"/>
        <v>0</v>
      </c>
    </row>
    <row r="340" spans="1:8" s="2" customFormat="1" ht="12.75" x14ac:dyDescent="0.2">
      <c r="A340" s="258"/>
      <c r="B340" s="261"/>
      <c r="C340" s="322" t="s">
        <v>374</v>
      </c>
      <c r="D340" s="324"/>
      <c r="E340" s="300"/>
      <c r="F340" s="71">
        <v>996</v>
      </c>
      <c r="G340" s="66">
        <v>0.217</v>
      </c>
      <c r="H340" s="65">
        <f t="shared" si="46"/>
        <v>6.9999999999999993E-2</v>
      </c>
    </row>
    <row r="341" spans="1:8" s="2" customFormat="1" ht="25.5" x14ac:dyDescent="0.2">
      <c r="A341" s="256" t="s">
        <v>56</v>
      </c>
      <c r="B341" s="259" t="s">
        <v>57</v>
      </c>
      <c r="C341" s="341" t="s">
        <v>438</v>
      </c>
      <c r="D341" s="341"/>
      <c r="E341" s="53" t="s">
        <v>162</v>
      </c>
      <c r="F341" s="95" t="s">
        <v>40</v>
      </c>
      <c r="G341" s="53" t="s">
        <v>158</v>
      </c>
      <c r="H341" s="135">
        <f>SUM(H342:H361)</f>
        <v>1.22</v>
      </c>
    </row>
    <row r="342" spans="1:8" s="2" customFormat="1" ht="12.75" x14ac:dyDescent="0.2">
      <c r="A342" s="257"/>
      <c r="B342" s="260"/>
      <c r="C342" s="308" t="str">
        <f t="shared" ref="C342:C351" si="47">C288</f>
        <v>VP koledžas direktors</v>
      </c>
      <c r="D342" s="310"/>
      <c r="E342" s="315">
        <v>5</v>
      </c>
      <c r="F342" s="61">
        <f t="shared" ref="F342:G351" si="48">F288</f>
        <v>3105</v>
      </c>
      <c r="G342" s="64">
        <f t="shared" si="48"/>
        <v>0.33400000000000002</v>
      </c>
      <c r="H342" s="63">
        <f>ROUNDUP((F342*$E$342%)/168*G342,2)</f>
        <v>0.31</v>
      </c>
    </row>
    <row r="343" spans="1:8" s="2" customFormat="1" ht="12.75" x14ac:dyDescent="0.2">
      <c r="A343" s="257"/>
      <c r="B343" s="260"/>
      <c r="C343" s="283" t="str">
        <f t="shared" si="47"/>
        <v>Vecākais inspektors Profesionālās pilnveides nodaļa</v>
      </c>
      <c r="D343" s="284"/>
      <c r="E343" s="316"/>
      <c r="F343" s="70">
        <f t="shared" si="48"/>
        <v>1060</v>
      </c>
      <c r="G343" s="64">
        <f t="shared" si="48"/>
        <v>0.75</v>
      </c>
      <c r="H343" s="65">
        <f t="shared" ref="H343:H361" si="49">ROUNDUP((F343*$E$342%)/168*G343,2)</f>
        <v>0.24000000000000002</v>
      </c>
    </row>
    <row r="344" spans="1:8" s="2" customFormat="1" ht="12.75" hidden="1" x14ac:dyDescent="0.2">
      <c r="A344" s="257"/>
      <c r="B344" s="260"/>
      <c r="C344" s="283">
        <f t="shared" si="47"/>
        <v>0</v>
      </c>
      <c r="D344" s="284"/>
      <c r="E344" s="316"/>
      <c r="F344" s="70">
        <f t="shared" si="48"/>
        <v>0</v>
      </c>
      <c r="G344" s="64">
        <f t="shared" si="48"/>
        <v>0</v>
      </c>
      <c r="H344" s="65">
        <f t="shared" si="49"/>
        <v>0</v>
      </c>
    </row>
    <row r="345" spans="1:8" s="2" customFormat="1" ht="12.75" hidden="1" x14ac:dyDescent="0.2">
      <c r="A345" s="257"/>
      <c r="B345" s="260"/>
      <c r="C345" s="283">
        <f t="shared" si="47"/>
        <v>0</v>
      </c>
      <c r="D345" s="284"/>
      <c r="E345" s="316"/>
      <c r="F345" s="70">
        <f t="shared" si="48"/>
        <v>0</v>
      </c>
      <c r="G345" s="64">
        <f t="shared" si="48"/>
        <v>0</v>
      </c>
      <c r="H345" s="65">
        <f t="shared" si="49"/>
        <v>0</v>
      </c>
    </row>
    <row r="346" spans="1:8" s="2" customFormat="1" ht="12.75" hidden="1" x14ac:dyDescent="0.2">
      <c r="A346" s="257"/>
      <c r="B346" s="260"/>
      <c r="C346" s="283">
        <f t="shared" si="47"/>
        <v>0</v>
      </c>
      <c r="D346" s="284"/>
      <c r="E346" s="316"/>
      <c r="F346" s="70">
        <f t="shared" si="48"/>
        <v>0</v>
      </c>
      <c r="G346" s="64">
        <f t="shared" si="48"/>
        <v>0</v>
      </c>
      <c r="H346" s="65">
        <f t="shared" si="49"/>
        <v>0</v>
      </c>
    </row>
    <row r="347" spans="1:8" s="2" customFormat="1" ht="12.75" hidden="1" x14ac:dyDescent="0.2">
      <c r="A347" s="257"/>
      <c r="B347" s="260"/>
      <c r="C347" s="283">
        <f t="shared" si="47"/>
        <v>0</v>
      </c>
      <c r="D347" s="284"/>
      <c r="E347" s="316"/>
      <c r="F347" s="70">
        <f t="shared" si="48"/>
        <v>0</v>
      </c>
      <c r="G347" s="64">
        <f t="shared" si="48"/>
        <v>0</v>
      </c>
      <c r="H347" s="65">
        <f t="shared" si="49"/>
        <v>0</v>
      </c>
    </row>
    <row r="348" spans="1:8" s="2" customFormat="1" ht="12.75" hidden="1" x14ac:dyDescent="0.2">
      <c r="A348" s="257"/>
      <c r="B348" s="260"/>
      <c r="C348" s="283">
        <f t="shared" si="47"/>
        <v>0</v>
      </c>
      <c r="D348" s="284"/>
      <c r="E348" s="316"/>
      <c r="F348" s="70">
        <f t="shared" si="48"/>
        <v>0</v>
      </c>
      <c r="G348" s="64">
        <f t="shared" si="48"/>
        <v>0</v>
      </c>
      <c r="H348" s="65">
        <f t="shared" si="49"/>
        <v>0</v>
      </c>
    </row>
    <row r="349" spans="1:8" s="2" customFormat="1" ht="12.75" hidden="1" x14ac:dyDescent="0.2">
      <c r="A349" s="257"/>
      <c r="B349" s="260"/>
      <c r="C349" s="283">
        <f t="shared" si="47"/>
        <v>0</v>
      </c>
      <c r="D349" s="284"/>
      <c r="E349" s="316"/>
      <c r="F349" s="70">
        <f t="shared" si="48"/>
        <v>0</v>
      </c>
      <c r="G349" s="64">
        <f t="shared" si="48"/>
        <v>0</v>
      </c>
      <c r="H349" s="65">
        <f t="shared" si="49"/>
        <v>0</v>
      </c>
    </row>
    <row r="350" spans="1:8" s="2" customFormat="1" ht="12.75" hidden="1" x14ac:dyDescent="0.2">
      <c r="A350" s="257"/>
      <c r="B350" s="260"/>
      <c r="C350" s="283">
        <f t="shared" si="47"/>
        <v>0</v>
      </c>
      <c r="D350" s="284"/>
      <c r="E350" s="316"/>
      <c r="F350" s="70">
        <f t="shared" si="48"/>
        <v>0</v>
      </c>
      <c r="G350" s="64">
        <f t="shared" si="48"/>
        <v>0</v>
      </c>
      <c r="H350" s="65">
        <f t="shared" si="49"/>
        <v>0</v>
      </c>
    </row>
    <row r="351" spans="1:8" s="2" customFormat="1" ht="12.75" hidden="1" x14ac:dyDescent="0.2">
      <c r="A351" s="257"/>
      <c r="B351" s="260"/>
      <c r="C351" s="283">
        <f t="shared" si="47"/>
        <v>0</v>
      </c>
      <c r="D351" s="284"/>
      <c r="E351" s="316"/>
      <c r="F351" s="70">
        <f t="shared" si="48"/>
        <v>0</v>
      </c>
      <c r="G351" s="64">
        <f t="shared" si="48"/>
        <v>0</v>
      </c>
      <c r="H351" s="65">
        <f t="shared" si="49"/>
        <v>0</v>
      </c>
    </row>
    <row r="352" spans="1:8" s="2" customFormat="1" ht="12.75" hidden="1" x14ac:dyDescent="0.2">
      <c r="A352" s="257"/>
      <c r="B352" s="260"/>
      <c r="C352" s="283">
        <f t="shared" ref="C352:C361" si="50">C299</f>
        <v>0</v>
      </c>
      <c r="D352" s="284"/>
      <c r="E352" s="316"/>
      <c r="F352" s="70">
        <f t="shared" ref="F352:G361" si="51">F299</f>
        <v>0</v>
      </c>
      <c r="G352" s="64">
        <f t="shared" si="51"/>
        <v>0</v>
      </c>
      <c r="H352" s="65">
        <f>ROUNDUP((F352*$E$342%)/168*G352,2)</f>
        <v>0</v>
      </c>
    </row>
    <row r="353" spans="1:8" s="2" customFormat="1" ht="12.75" x14ac:dyDescent="0.2">
      <c r="A353" s="257"/>
      <c r="B353" s="260"/>
      <c r="C353" s="283" t="str">
        <f t="shared" si="50"/>
        <v xml:space="preserve">Grāmatvedis </v>
      </c>
      <c r="D353" s="284"/>
      <c r="E353" s="316"/>
      <c r="F353" s="70">
        <f t="shared" si="51"/>
        <v>1190</v>
      </c>
      <c r="G353" s="64">
        <f t="shared" si="51"/>
        <v>1.667</v>
      </c>
      <c r="H353" s="65">
        <f t="shared" si="49"/>
        <v>0.6</v>
      </c>
    </row>
    <row r="354" spans="1:8" s="2" customFormat="1" ht="12.75" hidden="1" x14ac:dyDescent="0.2">
      <c r="A354" s="257"/>
      <c r="B354" s="260"/>
      <c r="C354" s="283">
        <f t="shared" si="50"/>
        <v>0</v>
      </c>
      <c r="D354" s="284"/>
      <c r="E354" s="316"/>
      <c r="F354" s="70">
        <f t="shared" si="51"/>
        <v>0</v>
      </c>
      <c r="G354" s="64">
        <f t="shared" si="51"/>
        <v>0</v>
      </c>
      <c r="H354" s="65">
        <f t="shared" si="49"/>
        <v>0</v>
      </c>
    </row>
    <row r="355" spans="1:8" s="2" customFormat="1" ht="12.75" hidden="1" x14ac:dyDescent="0.2">
      <c r="A355" s="257"/>
      <c r="B355" s="260"/>
      <c r="C355" s="283">
        <f t="shared" si="50"/>
        <v>0</v>
      </c>
      <c r="D355" s="284"/>
      <c r="E355" s="316"/>
      <c r="F355" s="70">
        <f t="shared" si="51"/>
        <v>0</v>
      </c>
      <c r="G355" s="64">
        <f t="shared" si="51"/>
        <v>0</v>
      </c>
      <c r="H355" s="65">
        <f t="shared" si="49"/>
        <v>0</v>
      </c>
    </row>
    <row r="356" spans="1:8" s="2" customFormat="1" ht="12.75" hidden="1" x14ac:dyDescent="0.2">
      <c r="A356" s="257"/>
      <c r="B356" s="260"/>
      <c r="C356" s="283">
        <f t="shared" si="50"/>
        <v>0</v>
      </c>
      <c r="D356" s="284"/>
      <c r="E356" s="316"/>
      <c r="F356" s="70">
        <f t="shared" si="51"/>
        <v>0</v>
      </c>
      <c r="G356" s="64">
        <f t="shared" si="51"/>
        <v>0</v>
      </c>
      <c r="H356" s="65">
        <f t="shared" si="49"/>
        <v>0</v>
      </c>
    </row>
    <row r="357" spans="1:8" s="2" customFormat="1" ht="12.75" hidden="1" x14ac:dyDescent="0.2">
      <c r="A357" s="257"/>
      <c r="B357" s="260"/>
      <c r="C357" s="283">
        <f t="shared" si="50"/>
        <v>0</v>
      </c>
      <c r="D357" s="284"/>
      <c r="E357" s="316"/>
      <c r="F357" s="70">
        <f t="shared" si="51"/>
        <v>0</v>
      </c>
      <c r="G357" s="64">
        <f t="shared" si="51"/>
        <v>0</v>
      </c>
      <c r="H357" s="65">
        <f t="shared" si="49"/>
        <v>0</v>
      </c>
    </row>
    <row r="358" spans="1:8" s="2" customFormat="1" ht="12.75" hidden="1" x14ac:dyDescent="0.2">
      <c r="A358" s="257"/>
      <c r="B358" s="260"/>
      <c r="C358" s="283">
        <f t="shared" si="50"/>
        <v>0</v>
      </c>
      <c r="D358" s="284"/>
      <c r="E358" s="316"/>
      <c r="F358" s="70">
        <f t="shared" si="51"/>
        <v>0</v>
      </c>
      <c r="G358" s="64">
        <f t="shared" si="51"/>
        <v>0</v>
      </c>
      <c r="H358" s="65">
        <f t="shared" si="49"/>
        <v>0</v>
      </c>
    </row>
    <row r="359" spans="1:8" s="2" customFormat="1" ht="12.75" hidden="1" x14ac:dyDescent="0.2">
      <c r="A359" s="257"/>
      <c r="B359" s="260"/>
      <c r="C359" s="283">
        <f t="shared" si="50"/>
        <v>0</v>
      </c>
      <c r="D359" s="284"/>
      <c r="E359" s="316"/>
      <c r="F359" s="70">
        <f t="shared" si="51"/>
        <v>0</v>
      </c>
      <c r="G359" s="64">
        <f t="shared" si="51"/>
        <v>0</v>
      </c>
      <c r="H359" s="65">
        <f t="shared" si="49"/>
        <v>0</v>
      </c>
    </row>
    <row r="360" spans="1:8" s="2" customFormat="1" ht="12.75" hidden="1" x14ac:dyDescent="0.2">
      <c r="A360" s="257"/>
      <c r="B360" s="260"/>
      <c r="C360" s="283">
        <f t="shared" si="50"/>
        <v>0</v>
      </c>
      <c r="D360" s="284"/>
      <c r="E360" s="316"/>
      <c r="F360" s="70">
        <f t="shared" si="51"/>
        <v>0</v>
      </c>
      <c r="G360" s="64">
        <f t="shared" si="51"/>
        <v>0</v>
      </c>
      <c r="H360" s="65">
        <f t="shared" si="49"/>
        <v>0</v>
      </c>
    </row>
    <row r="361" spans="1:8" s="2" customFormat="1" ht="12.75" x14ac:dyDescent="0.2">
      <c r="A361" s="258"/>
      <c r="B361" s="261"/>
      <c r="C361" s="283" t="str">
        <f t="shared" si="50"/>
        <v>Lietvede</v>
      </c>
      <c r="D361" s="284"/>
      <c r="E361" s="317"/>
      <c r="F361" s="71">
        <f t="shared" si="51"/>
        <v>996</v>
      </c>
      <c r="G361" s="66">
        <f t="shared" si="51"/>
        <v>0.217</v>
      </c>
      <c r="H361" s="67">
        <f t="shared" si="49"/>
        <v>6.9999999999999993E-2</v>
      </c>
    </row>
    <row r="362" spans="1:8" s="2" customFormat="1" ht="25.5" x14ac:dyDescent="0.2">
      <c r="A362" s="256" t="s">
        <v>58</v>
      </c>
      <c r="B362" s="259" t="s">
        <v>59</v>
      </c>
      <c r="C362" s="303" t="s">
        <v>438</v>
      </c>
      <c r="D362" s="304"/>
      <c r="E362" s="53" t="s">
        <v>162</v>
      </c>
      <c r="F362" s="95" t="s">
        <v>40</v>
      </c>
      <c r="G362" s="53" t="s">
        <v>158</v>
      </c>
      <c r="H362" s="135">
        <f>SUM(H363:H382)</f>
        <v>2.42</v>
      </c>
    </row>
    <row r="363" spans="1:8" s="2" customFormat="1" ht="12.75" x14ac:dyDescent="0.2">
      <c r="A363" s="257"/>
      <c r="B363" s="260"/>
      <c r="C363" s="318" t="str">
        <f t="shared" ref="C363:C372" si="52">C288</f>
        <v>VP koledžas direktors</v>
      </c>
      <c r="D363" s="319"/>
      <c r="E363" s="278">
        <v>10</v>
      </c>
      <c r="F363" s="81">
        <f t="shared" ref="F363:G372" si="53">F288</f>
        <v>3105</v>
      </c>
      <c r="G363" s="62">
        <f t="shared" si="53"/>
        <v>0.33400000000000002</v>
      </c>
      <c r="H363" s="63">
        <f>ROUNDUP((F363*$E$363%)/168*G363,2)</f>
        <v>0.62</v>
      </c>
    </row>
    <row r="364" spans="1:8" s="2" customFormat="1" ht="12.75" x14ac:dyDescent="0.2">
      <c r="A364" s="257"/>
      <c r="B364" s="260"/>
      <c r="C364" s="320" t="str">
        <f t="shared" si="52"/>
        <v>Vecākais inspektors Profesionālās pilnveides nodaļa</v>
      </c>
      <c r="D364" s="321"/>
      <c r="E364" s="279"/>
      <c r="F364" s="82">
        <f t="shared" si="53"/>
        <v>1060</v>
      </c>
      <c r="G364" s="64">
        <f t="shared" si="53"/>
        <v>0.75</v>
      </c>
      <c r="H364" s="65">
        <f t="shared" ref="H364:H382" si="54">ROUNDUP((F364*$E$363%)/168*G364,2)</f>
        <v>0.48</v>
      </c>
    </row>
    <row r="365" spans="1:8" s="2" customFormat="1" ht="12.75" hidden="1" x14ac:dyDescent="0.2">
      <c r="A365" s="257"/>
      <c r="B365" s="260"/>
      <c r="C365" s="320">
        <f t="shared" si="52"/>
        <v>0</v>
      </c>
      <c r="D365" s="321"/>
      <c r="E365" s="279"/>
      <c r="F365" s="82">
        <f t="shared" si="53"/>
        <v>0</v>
      </c>
      <c r="G365" s="64">
        <f t="shared" si="53"/>
        <v>0</v>
      </c>
      <c r="H365" s="65">
        <f t="shared" si="54"/>
        <v>0</v>
      </c>
    </row>
    <row r="366" spans="1:8" s="2" customFormat="1" ht="12.75" hidden="1" x14ac:dyDescent="0.2">
      <c r="A366" s="257"/>
      <c r="B366" s="260"/>
      <c r="C366" s="320">
        <f t="shared" si="52"/>
        <v>0</v>
      </c>
      <c r="D366" s="321"/>
      <c r="E366" s="279"/>
      <c r="F366" s="82">
        <f t="shared" si="53"/>
        <v>0</v>
      </c>
      <c r="G366" s="64">
        <f t="shared" si="53"/>
        <v>0</v>
      </c>
      <c r="H366" s="65">
        <f t="shared" si="54"/>
        <v>0</v>
      </c>
    </row>
    <row r="367" spans="1:8" s="2" customFormat="1" ht="12.75" hidden="1" x14ac:dyDescent="0.2">
      <c r="A367" s="257"/>
      <c r="B367" s="260"/>
      <c r="C367" s="320">
        <f t="shared" si="52"/>
        <v>0</v>
      </c>
      <c r="D367" s="321"/>
      <c r="E367" s="279"/>
      <c r="F367" s="82">
        <f t="shared" si="53"/>
        <v>0</v>
      </c>
      <c r="G367" s="64">
        <f t="shared" si="53"/>
        <v>0</v>
      </c>
      <c r="H367" s="65">
        <f t="shared" si="54"/>
        <v>0</v>
      </c>
    </row>
    <row r="368" spans="1:8" s="2" customFormat="1" ht="12.75" hidden="1" x14ac:dyDescent="0.2">
      <c r="A368" s="257"/>
      <c r="B368" s="260"/>
      <c r="C368" s="320">
        <f t="shared" si="52"/>
        <v>0</v>
      </c>
      <c r="D368" s="321"/>
      <c r="E368" s="279"/>
      <c r="F368" s="82">
        <f t="shared" si="53"/>
        <v>0</v>
      </c>
      <c r="G368" s="64">
        <f t="shared" si="53"/>
        <v>0</v>
      </c>
      <c r="H368" s="65">
        <f t="shared" si="54"/>
        <v>0</v>
      </c>
    </row>
    <row r="369" spans="1:8" s="2" customFormat="1" ht="12.75" hidden="1" x14ac:dyDescent="0.2">
      <c r="A369" s="257"/>
      <c r="B369" s="260"/>
      <c r="C369" s="320">
        <f t="shared" si="52"/>
        <v>0</v>
      </c>
      <c r="D369" s="321"/>
      <c r="E369" s="279"/>
      <c r="F369" s="82">
        <f t="shared" si="53"/>
        <v>0</v>
      </c>
      <c r="G369" s="64">
        <f t="shared" si="53"/>
        <v>0</v>
      </c>
      <c r="H369" s="65">
        <f t="shared" si="54"/>
        <v>0</v>
      </c>
    </row>
    <row r="370" spans="1:8" s="2" customFormat="1" ht="12.75" hidden="1" x14ac:dyDescent="0.2">
      <c r="A370" s="257"/>
      <c r="B370" s="260"/>
      <c r="C370" s="320">
        <f t="shared" si="52"/>
        <v>0</v>
      </c>
      <c r="D370" s="321"/>
      <c r="E370" s="279"/>
      <c r="F370" s="82">
        <f t="shared" si="53"/>
        <v>0</v>
      </c>
      <c r="G370" s="64">
        <f t="shared" si="53"/>
        <v>0</v>
      </c>
      <c r="H370" s="65">
        <f t="shared" si="54"/>
        <v>0</v>
      </c>
    </row>
    <row r="371" spans="1:8" s="2" customFormat="1" ht="12.75" hidden="1" x14ac:dyDescent="0.2">
      <c r="A371" s="257"/>
      <c r="B371" s="260"/>
      <c r="C371" s="320">
        <f t="shared" si="52"/>
        <v>0</v>
      </c>
      <c r="D371" s="321"/>
      <c r="E371" s="279"/>
      <c r="F371" s="82">
        <f t="shared" si="53"/>
        <v>0</v>
      </c>
      <c r="G371" s="64">
        <f t="shared" si="53"/>
        <v>0</v>
      </c>
      <c r="H371" s="65">
        <f t="shared" si="54"/>
        <v>0</v>
      </c>
    </row>
    <row r="372" spans="1:8" s="2" customFormat="1" ht="12.75" hidden="1" x14ac:dyDescent="0.2">
      <c r="A372" s="257"/>
      <c r="B372" s="260"/>
      <c r="C372" s="320">
        <f t="shared" si="52"/>
        <v>0</v>
      </c>
      <c r="D372" s="321"/>
      <c r="E372" s="279"/>
      <c r="F372" s="82">
        <f t="shared" si="53"/>
        <v>0</v>
      </c>
      <c r="G372" s="64">
        <f t="shared" si="53"/>
        <v>0</v>
      </c>
      <c r="H372" s="65">
        <f t="shared" si="54"/>
        <v>0</v>
      </c>
    </row>
    <row r="373" spans="1:8" s="2" customFormat="1" ht="12.75" hidden="1" x14ac:dyDescent="0.2">
      <c r="A373" s="257"/>
      <c r="B373" s="260"/>
      <c r="C373" s="291">
        <f t="shared" ref="C373:C382" si="55">C299</f>
        <v>0</v>
      </c>
      <c r="D373" s="292"/>
      <c r="E373" s="279"/>
      <c r="F373" s="83">
        <f t="shared" ref="F373:G382" si="56">F299</f>
        <v>0</v>
      </c>
      <c r="G373" s="64">
        <f t="shared" si="56"/>
        <v>0</v>
      </c>
      <c r="H373" s="65">
        <f>ROUNDUP((F373*$E$363%)/168*G373,2)</f>
        <v>0</v>
      </c>
    </row>
    <row r="374" spans="1:8" s="2" customFormat="1" ht="12.75" x14ac:dyDescent="0.2">
      <c r="A374" s="257"/>
      <c r="B374" s="260"/>
      <c r="C374" s="291" t="str">
        <f t="shared" si="55"/>
        <v xml:space="preserve">Grāmatvedis </v>
      </c>
      <c r="D374" s="292"/>
      <c r="E374" s="279"/>
      <c r="F374" s="83">
        <f t="shared" si="56"/>
        <v>1190</v>
      </c>
      <c r="G374" s="64">
        <f t="shared" si="56"/>
        <v>1.667</v>
      </c>
      <c r="H374" s="65">
        <f t="shared" si="54"/>
        <v>1.19</v>
      </c>
    </row>
    <row r="375" spans="1:8" s="2" customFormat="1" ht="12.75" hidden="1" customHeight="1" x14ac:dyDescent="0.2">
      <c r="A375" s="257"/>
      <c r="B375" s="260"/>
      <c r="C375" s="320">
        <f t="shared" si="55"/>
        <v>0</v>
      </c>
      <c r="D375" s="321"/>
      <c r="E375" s="279"/>
      <c r="F375" s="83">
        <f t="shared" si="56"/>
        <v>0</v>
      </c>
      <c r="G375" s="64">
        <f t="shared" si="56"/>
        <v>0</v>
      </c>
      <c r="H375" s="65">
        <f t="shared" si="54"/>
        <v>0</v>
      </c>
    </row>
    <row r="376" spans="1:8" s="2" customFormat="1" ht="12.75" hidden="1" customHeight="1" x14ac:dyDescent="0.2">
      <c r="A376" s="257"/>
      <c r="B376" s="260"/>
      <c r="C376" s="320">
        <f t="shared" si="55"/>
        <v>0</v>
      </c>
      <c r="D376" s="321"/>
      <c r="E376" s="279"/>
      <c r="F376" s="83">
        <f t="shared" si="56"/>
        <v>0</v>
      </c>
      <c r="G376" s="64">
        <f t="shared" si="56"/>
        <v>0</v>
      </c>
      <c r="H376" s="65">
        <f t="shared" si="54"/>
        <v>0</v>
      </c>
    </row>
    <row r="377" spans="1:8" s="2" customFormat="1" ht="12.75" hidden="1" customHeight="1" x14ac:dyDescent="0.2">
      <c r="A377" s="257"/>
      <c r="B377" s="260"/>
      <c r="C377" s="320">
        <f t="shared" si="55"/>
        <v>0</v>
      </c>
      <c r="D377" s="321"/>
      <c r="E377" s="279"/>
      <c r="F377" s="83">
        <f t="shared" si="56"/>
        <v>0</v>
      </c>
      <c r="G377" s="64">
        <f t="shared" si="56"/>
        <v>0</v>
      </c>
      <c r="H377" s="65">
        <f t="shared" si="54"/>
        <v>0</v>
      </c>
    </row>
    <row r="378" spans="1:8" s="2" customFormat="1" ht="12.75" hidden="1" customHeight="1" x14ac:dyDescent="0.2">
      <c r="A378" s="257"/>
      <c r="B378" s="260"/>
      <c r="C378" s="320">
        <f t="shared" si="55"/>
        <v>0</v>
      </c>
      <c r="D378" s="321"/>
      <c r="E378" s="279"/>
      <c r="F378" s="83">
        <f t="shared" si="56"/>
        <v>0</v>
      </c>
      <c r="G378" s="64">
        <f t="shared" si="56"/>
        <v>0</v>
      </c>
      <c r="H378" s="65">
        <f t="shared" si="54"/>
        <v>0</v>
      </c>
    </row>
    <row r="379" spans="1:8" s="2" customFormat="1" ht="12.75" hidden="1" customHeight="1" x14ac:dyDescent="0.2">
      <c r="A379" s="257"/>
      <c r="B379" s="260"/>
      <c r="C379" s="320">
        <f t="shared" si="55"/>
        <v>0</v>
      </c>
      <c r="D379" s="321"/>
      <c r="E379" s="279"/>
      <c r="F379" s="83">
        <f t="shared" si="56"/>
        <v>0</v>
      </c>
      <c r="G379" s="64">
        <f t="shared" si="56"/>
        <v>0</v>
      </c>
      <c r="H379" s="65">
        <f t="shared" si="54"/>
        <v>0</v>
      </c>
    </row>
    <row r="380" spans="1:8" s="2" customFormat="1" ht="12.75" hidden="1" customHeight="1" x14ac:dyDescent="0.2">
      <c r="A380" s="257"/>
      <c r="B380" s="260"/>
      <c r="C380" s="320">
        <f t="shared" si="55"/>
        <v>0</v>
      </c>
      <c r="D380" s="321"/>
      <c r="E380" s="279"/>
      <c r="F380" s="83">
        <f t="shared" si="56"/>
        <v>0</v>
      </c>
      <c r="G380" s="64">
        <f t="shared" si="56"/>
        <v>0</v>
      </c>
      <c r="H380" s="65">
        <f t="shared" si="54"/>
        <v>0</v>
      </c>
    </row>
    <row r="381" spans="1:8" s="2" customFormat="1" ht="12.75" hidden="1" customHeight="1" x14ac:dyDescent="0.2">
      <c r="A381" s="257"/>
      <c r="B381" s="260"/>
      <c r="C381" s="320">
        <f t="shared" si="55"/>
        <v>0</v>
      </c>
      <c r="D381" s="321"/>
      <c r="E381" s="279"/>
      <c r="F381" s="83">
        <f t="shared" si="56"/>
        <v>0</v>
      </c>
      <c r="G381" s="64">
        <f t="shared" si="56"/>
        <v>0</v>
      </c>
      <c r="H381" s="65">
        <f t="shared" si="54"/>
        <v>0</v>
      </c>
    </row>
    <row r="382" spans="1:8" s="2" customFormat="1" ht="12.75" x14ac:dyDescent="0.2">
      <c r="A382" s="258"/>
      <c r="B382" s="261"/>
      <c r="C382" s="320" t="str">
        <f t="shared" si="55"/>
        <v>Lietvede</v>
      </c>
      <c r="D382" s="321"/>
      <c r="E382" s="280"/>
      <c r="F382" s="85">
        <f t="shared" si="56"/>
        <v>996</v>
      </c>
      <c r="G382" s="66">
        <f t="shared" si="56"/>
        <v>0.217</v>
      </c>
      <c r="H382" s="67">
        <f t="shared" si="54"/>
        <v>0.13</v>
      </c>
    </row>
    <row r="383" spans="1:8" s="2" customFormat="1" ht="12.75" x14ac:dyDescent="0.2">
      <c r="A383" s="58" t="s">
        <v>66</v>
      </c>
      <c r="B383" s="271" t="s">
        <v>67</v>
      </c>
      <c r="C383" s="271"/>
      <c r="D383" s="271"/>
      <c r="E383" s="271"/>
      <c r="F383" s="271"/>
      <c r="G383" s="271"/>
      <c r="H383" s="47">
        <f>SUM(H384,H385,H406)</f>
        <v>8.6199999999999992</v>
      </c>
    </row>
    <row r="384" spans="1:8" s="2" customFormat="1" ht="12.75" x14ac:dyDescent="0.2">
      <c r="A384" s="56" t="s">
        <v>68</v>
      </c>
      <c r="B384" s="285" t="s">
        <v>471</v>
      </c>
      <c r="C384" s="285"/>
      <c r="D384" s="285"/>
      <c r="E384" s="285"/>
      <c r="F384" s="285"/>
      <c r="G384" s="285"/>
      <c r="H384" s="48">
        <f>ROUNDUP((H286+H385)*0.2409,2)</f>
        <v>7.38</v>
      </c>
    </row>
    <row r="385" spans="1:8" s="2" customFormat="1" ht="25.5" x14ac:dyDescent="0.2">
      <c r="A385" s="256" t="s">
        <v>71</v>
      </c>
      <c r="B385" s="259" t="s">
        <v>72</v>
      </c>
      <c r="C385" s="303" t="s">
        <v>438</v>
      </c>
      <c r="D385" s="304"/>
      <c r="E385" s="53" t="s">
        <v>162</v>
      </c>
      <c r="F385" s="95" t="s">
        <v>40</v>
      </c>
      <c r="G385" s="53" t="s">
        <v>158</v>
      </c>
      <c r="H385" s="135">
        <f>SUM(H386:H405)</f>
        <v>0.98</v>
      </c>
    </row>
    <row r="386" spans="1:8" s="2" customFormat="1" ht="12.75" x14ac:dyDescent="0.2">
      <c r="A386" s="257"/>
      <c r="B386" s="260"/>
      <c r="C386" s="305" t="str">
        <f t="shared" ref="C386:C395" si="57">C288</f>
        <v>VP koledžas direktors</v>
      </c>
      <c r="D386" s="306"/>
      <c r="E386" s="312">
        <v>4</v>
      </c>
      <c r="F386" s="73">
        <f t="shared" ref="F386:G395" si="58">F288</f>
        <v>3105</v>
      </c>
      <c r="G386" s="64">
        <f t="shared" si="58"/>
        <v>0.33400000000000002</v>
      </c>
      <c r="H386" s="63">
        <f t="shared" ref="H386:H395" si="59">ROUNDUP((F386*$E$386%)/168*G386,2)</f>
        <v>0.25</v>
      </c>
    </row>
    <row r="387" spans="1:8" s="2" customFormat="1" ht="12.75" x14ac:dyDescent="0.2">
      <c r="A387" s="257"/>
      <c r="B387" s="260"/>
      <c r="C387" s="291" t="str">
        <f t="shared" si="57"/>
        <v>Vecākais inspektors Profesionālās pilnveides nodaļa</v>
      </c>
      <c r="D387" s="292"/>
      <c r="E387" s="313"/>
      <c r="F387" s="75">
        <f t="shared" si="58"/>
        <v>1060</v>
      </c>
      <c r="G387" s="193">
        <f t="shared" si="58"/>
        <v>0.75</v>
      </c>
      <c r="H387" s="65">
        <f t="shared" si="59"/>
        <v>0.19</v>
      </c>
    </row>
    <row r="388" spans="1:8" s="2" customFormat="1" ht="12.75" hidden="1" x14ac:dyDescent="0.2">
      <c r="A388" s="257"/>
      <c r="B388" s="260"/>
      <c r="C388" s="291">
        <f t="shared" si="57"/>
        <v>0</v>
      </c>
      <c r="D388" s="292"/>
      <c r="E388" s="313"/>
      <c r="F388" s="75">
        <f t="shared" si="58"/>
        <v>0</v>
      </c>
      <c r="G388" s="75">
        <f t="shared" si="58"/>
        <v>0</v>
      </c>
      <c r="H388" s="65">
        <f t="shared" si="59"/>
        <v>0</v>
      </c>
    </row>
    <row r="389" spans="1:8" s="2" customFormat="1" ht="12.75" hidden="1" x14ac:dyDescent="0.2">
      <c r="A389" s="257"/>
      <c r="B389" s="260"/>
      <c r="C389" s="291">
        <f t="shared" si="57"/>
        <v>0</v>
      </c>
      <c r="D389" s="292"/>
      <c r="E389" s="313"/>
      <c r="F389" s="75">
        <f t="shared" si="58"/>
        <v>0</v>
      </c>
      <c r="G389" s="75">
        <f t="shared" si="58"/>
        <v>0</v>
      </c>
      <c r="H389" s="65">
        <f t="shared" si="59"/>
        <v>0</v>
      </c>
    </row>
    <row r="390" spans="1:8" s="2" customFormat="1" ht="12.75" hidden="1" x14ac:dyDescent="0.2">
      <c r="A390" s="257"/>
      <c r="B390" s="260"/>
      <c r="C390" s="291">
        <f t="shared" si="57"/>
        <v>0</v>
      </c>
      <c r="D390" s="292"/>
      <c r="E390" s="313"/>
      <c r="F390" s="75">
        <f t="shared" si="58"/>
        <v>0</v>
      </c>
      <c r="G390" s="75">
        <f t="shared" si="58"/>
        <v>0</v>
      </c>
      <c r="H390" s="65">
        <f t="shared" si="59"/>
        <v>0</v>
      </c>
    </row>
    <row r="391" spans="1:8" s="2" customFormat="1" ht="12.75" hidden="1" x14ac:dyDescent="0.2">
      <c r="A391" s="257"/>
      <c r="B391" s="260"/>
      <c r="C391" s="291">
        <f t="shared" si="57"/>
        <v>0</v>
      </c>
      <c r="D391" s="292"/>
      <c r="E391" s="313"/>
      <c r="F391" s="75">
        <f t="shared" si="58"/>
        <v>0</v>
      </c>
      <c r="G391" s="75">
        <f t="shared" si="58"/>
        <v>0</v>
      </c>
      <c r="H391" s="65">
        <f t="shared" si="59"/>
        <v>0</v>
      </c>
    </row>
    <row r="392" spans="1:8" s="2" customFormat="1" ht="12.75" hidden="1" x14ac:dyDescent="0.2">
      <c r="A392" s="257"/>
      <c r="B392" s="260"/>
      <c r="C392" s="291">
        <f t="shared" si="57"/>
        <v>0</v>
      </c>
      <c r="D392" s="292"/>
      <c r="E392" s="313"/>
      <c r="F392" s="75">
        <f t="shared" si="58"/>
        <v>0</v>
      </c>
      <c r="G392" s="75">
        <f t="shared" si="58"/>
        <v>0</v>
      </c>
      <c r="H392" s="65">
        <f t="shared" si="59"/>
        <v>0</v>
      </c>
    </row>
    <row r="393" spans="1:8" s="2" customFormat="1" ht="12.75" hidden="1" x14ac:dyDescent="0.2">
      <c r="A393" s="257"/>
      <c r="B393" s="260"/>
      <c r="C393" s="291">
        <f t="shared" si="57"/>
        <v>0</v>
      </c>
      <c r="D393" s="292"/>
      <c r="E393" s="313"/>
      <c r="F393" s="75">
        <f t="shared" si="58"/>
        <v>0</v>
      </c>
      <c r="G393" s="75">
        <f t="shared" si="58"/>
        <v>0</v>
      </c>
      <c r="H393" s="65">
        <f t="shared" si="59"/>
        <v>0</v>
      </c>
    </row>
    <row r="394" spans="1:8" s="2" customFormat="1" ht="12.75" hidden="1" x14ac:dyDescent="0.2">
      <c r="A394" s="257"/>
      <c r="B394" s="260"/>
      <c r="C394" s="291">
        <f t="shared" si="57"/>
        <v>0</v>
      </c>
      <c r="D394" s="292"/>
      <c r="E394" s="313"/>
      <c r="F394" s="75">
        <f t="shared" si="58"/>
        <v>0</v>
      </c>
      <c r="G394" s="75">
        <f t="shared" si="58"/>
        <v>0</v>
      </c>
      <c r="H394" s="65">
        <f t="shared" si="59"/>
        <v>0</v>
      </c>
    </row>
    <row r="395" spans="1:8" s="2" customFormat="1" ht="12.75" hidden="1" x14ac:dyDescent="0.2">
      <c r="A395" s="257"/>
      <c r="B395" s="260"/>
      <c r="C395" s="291">
        <f t="shared" si="57"/>
        <v>0</v>
      </c>
      <c r="D395" s="292"/>
      <c r="E395" s="313"/>
      <c r="F395" s="75">
        <f t="shared" si="58"/>
        <v>0</v>
      </c>
      <c r="G395" s="75">
        <f t="shared" si="58"/>
        <v>0</v>
      </c>
      <c r="H395" s="65">
        <f t="shared" si="59"/>
        <v>0</v>
      </c>
    </row>
    <row r="396" spans="1:8" s="2" customFormat="1" ht="12.75" hidden="1" x14ac:dyDescent="0.2">
      <c r="A396" s="257"/>
      <c r="B396" s="260"/>
      <c r="C396" s="291">
        <f t="shared" ref="C396:C405" si="60">C299</f>
        <v>0</v>
      </c>
      <c r="D396" s="292"/>
      <c r="E396" s="313"/>
      <c r="F396" s="75">
        <f t="shared" ref="F396:G405" si="61">F299</f>
        <v>0</v>
      </c>
      <c r="G396" s="64">
        <f t="shared" si="61"/>
        <v>0</v>
      </c>
      <c r="H396" s="65">
        <f>ROUNDUP((F396*$E$386%)/168*G396,2)</f>
        <v>0</v>
      </c>
    </row>
    <row r="397" spans="1:8" s="2" customFormat="1" ht="12.75" x14ac:dyDescent="0.2">
      <c r="A397" s="257"/>
      <c r="B397" s="260"/>
      <c r="C397" s="291" t="str">
        <f t="shared" si="60"/>
        <v xml:space="preserve">Grāmatvedis </v>
      </c>
      <c r="D397" s="292"/>
      <c r="E397" s="313"/>
      <c r="F397" s="75">
        <f t="shared" si="61"/>
        <v>1190</v>
      </c>
      <c r="G397" s="64">
        <f t="shared" si="61"/>
        <v>1.667</v>
      </c>
      <c r="H397" s="65">
        <f t="shared" ref="H397:H405" si="62">ROUNDUP((F397*$E$386%)/168*G397,2)</f>
        <v>0.48</v>
      </c>
    </row>
    <row r="398" spans="1:8" s="2" customFormat="1" ht="12.75" hidden="1" x14ac:dyDescent="0.2">
      <c r="A398" s="257"/>
      <c r="B398" s="260"/>
      <c r="C398" s="291">
        <f t="shared" si="60"/>
        <v>0</v>
      </c>
      <c r="D398" s="292"/>
      <c r="E398" s="313"/>
      <c r="F398" s="75">
        <f t="shared" si="61"/>
        <v>0</v>
      </c>
      <c r="G398" s="64">
        <f t="shared" si="61"/>
        <v>0</v>
      </c>
      <c r="H398" s="65">
        <f t="shared" si="62"/>
        <v>0</v>
      </c>
    </row>
    <row r="399" spans="1:8" s="2" customFormat="1" ht="12.75" hidden="1" x14ac:dyDescent="0.2">
      <c r="A399" s="257"/>
      <c r="B399" s="260"/>
      <c r="C399" s="291">
        <f t="shared" si="60"/>
        <v>0</v>
      </c>
      <c r="D399" s="292"/>
      <c r="E399" s="313"/>
      <c r="F399" s="75">
        <f t="shared" si="61"/>
        <v>0</v>
      </c>
      <c r="G399" s="64">
        <f t="shared" si="61"/>
        <v>0</v>
      </c>
      <c r="H399" s="65">
        <f t="shared" si="62"/>
        <v>0</v>
      </c>
    </row>
    <row r="400" spans="1:8" s="2" customFormat="1" ht="12.75" hidden="1" x14ac:dyDescent="0.2">
      <c r="A400" s="257"/>
      <c r="B400" s="260"/>
      <c r="C400" s="291">
        <f t="shared" si="60"/>
        <v>0</v>
      </c>
      <c r="D400" s="292"/>
      <c r="E400" s="313"/>
      <c r="F400" s="75">
        <f t="shared" si="61"/>
        <v>0</v>
      </c>
      <c r="G400" s="64">
        <f t="shared" si="61"/>
        <v>0</v>
      </c>
      <c r="H400" s="65">
        <f t="shared" si="62"/>
        <v>0</v>
      </c>
    </row>
    <row r="401" spans="1:8" s="2" customFormat="1" ht="12.75" hidden="1" x14ac:dyDescent="0.2">
      <c r="A401" s="257"/>
      <c r="B401" s="260"/>
      <c r="C401" s="291">
        <f t="shared" si="60"/>
        <v>0</v>
      </c>
      <c r="D401" s="292"/>
      <c r="E401" s="313"/>
      <c r="F401" s="75">
        <f t="shared" si="61"/>
        <v>0</v>
      </c>
      <c r="G401" s="64">
        <f t="shared" si="61"/>
        <v>0</v>
      </c>
      <c r="H401" s="65">
        <f t="shared" si="62"/>
        <v>0</v>
      </c>
    </row>
    <row r="402" spans="1:8" s="2" customFormat="1" ht="12.75" hidden="1" x14ac:dyDescent="0.2">
      <c r="A402" s="257"/>
      <c r="B402" s="260"/>
      <c r="C402" s="291">
        <f t="shared" si="60"/>
        <v>0</v>
      </c>
      <c r="D402" s="292"/>
      <c r="E402" s="313"/>
      <c r="F402" s="75">
        <f t="shared" si="61"/>
        <v>0</v>
      </c>
      <c r="G402" s="64">
        <f t="shared" si="61"/>
        <v>0</v>
      </c>
      <c r="H402" s="65">
        <f t="shared" si="62"/>
        <v>0</v>
      </c>
    </row>
    <row r="403" spans="1:8" s="2" customFormat="1" ht="12.75" hidden="1" x14ac:dyDescent="0.2">
      <c r="A403" s="257"/>
      <c r="B403" s="260"/>
      <c r="C403" s="291">
        <f t="shared" si="60"/>
        <v>0</v>
      </c>
      <c r="D403" s="292"/>
      <c r="E403" s="313"/>
      <c r="F403" s="75">
        <f t="shared" si="61"/>
        <v>0</v>
      </c>
      <c r="G403" s="64">
        <f t="shared" si="61"/>
        <v>0</v>
      </c>
      <c r="H403" s="65">
        <f t="shared" si="62"/>
        <v>0</v>
      </c>
    </row>
    <row r="404" spans="1:8" s="2" customFormat="1" ht="12.75" hidden="1" x14ac:dyDescent="0.2">
      <c r="A404" s="257"/>
      <c r="B404" s="260"/>
      <c r="C404" s="291">
        <f t="shared" si="60"/>
        <v>0</v>
      </c>
      <c r="D404" s="292"/>
      <c r="E404" s="313"/>
      <c r="F404" s="75">
        <f t="shared" si="61"/>
        <v>0</v>
      </c>
      <c r="G404" s="64">
        <f t="shared" si="61"/>
        <v>0</v>
      </c>
      <c r="H404" s="65">
        <f t="shared" si="62"/>
        <v>0</v>
      </c>
    </row>
    <row r="405" spans="1:8" s="2" customFormat="1" ht="12.75" x14ac:dyDescent="0.2">
      <c r="A405" s="258"/>
      <c r="B405" s="261"/>
      <c r="C405" s="291" t="str">
        <f t="shared" si="60"/>
        <v>Lietvede</v>
      </c>
      <c r="D405" s="292"/>
      <c r="E405" s="314"/>
      <c r="F405" s="77">
        <f t="shared" si="61"/>
        <v>996</v>
      </c>
      <c r="G405" s="64">
        <f t="shared" si="61"/>
        <v>0.217</v>
      </c>
      <c r="H405" s="67">
        <f t="shared" si="62"/>
        <v>6.0000000000000005E-2</v>
      </c>
    </row>
    <row r="406" spans="1:8" s="2" customFormat="1" ht="25.5" x14ac:dyDescent="0.2">
      <c r="A406" s="256" t="s">
        <v>83</v>
      </c>
      <c r="B406" s="259" t="s">
        <v>84</v>
      </c>
      <c r="C406" s="303" t="s">
        <v>438</v>
      </c>
      <c r="D406" s="304"/>
      <c r="E406" s="53" t="s">
        <v>162</v>
      </c>
      <c r="F406" s="95" t="s">
        <v>40</v>
      </c>
      <c r="G406" s="53" t="s">
        <v>158</v>
      </c>
      <c r="H406" s="135">
        <f>SUM(H407:H426)</f>
        <v>0.26</v>
      </c>
    </row>
    <row r="407" spans="1:8" s="2" customFormat="1" ht="12.75" x14ac:dyDescent="0.2">
      <c r="A407" s="257"/>
      <c r="B407" s="260"/>
      <c r="C407" s="305" t="str">
        <f t="shared" ref="C407:C416" si="63">C288</f>
        <v>VP koledžas direktors</v>
      </c>
      <c r="D407" s="306"/>
      <c r="E407" s="312">
        <v>1</v>
      </c>
      <c r="F407" s="73">
        <f t="shared" ref="F407:G416" si="64">F288</f>
        <v>3105</v>
      </c>
      <c r="G407" s="64">
        <f t="shared" si="64"/>
        <v>0.33400000000000002</v>
      </c>
      <c r="H407" s="63">
        <f>ROUNDUP((F407*$E$407%)/168*G407,2)</f>
        <v>6.9999999999999993E-2</v>
      </c>
    </row>
    <row r="408" spans="1:8" s="2" customFormat="1" ht="12.75" x14ac:dyDescent="0.2">
      <c r="A408" s="257"/>
      <c r="B408" s="260"/>
      <c r="C408" s="291" t="str">
        <f t="shared" si="63"/>
        <v>Vecākais inspektors Profesionālās pilnveides nodaļa</v>
      </c>
      <c r="D408" s="292"/>
      <c r="E408" s="313"/>
      <c r="F408" s="75">
        <f t="shared" si="64"/>
        <v>1060</v>
      </c>
      <c r="G408" s="64">
        <f t="shared" si="64"/>
        <v>0.75</v>
      </c>
      <c r="H408" s="65">
        <f t="shared" ref="H408:H426" si="65">ROUNDUP((F408*$E$407%)/168*G408,2)</f>
        <v>0.05</v>
      </c>
    </row>
    <row r="409" spans="1:8" s="2" customFormat="1" ht="12.75" hidden="1" x14ac:dyDescent="0.2">
      <c r="A409" s="257"/>
      <c r="B409" s="260"/>
      <c r="C409" s="291">
        <f t="shared" si="63"/>
        <v>0</v>
      </c>
      <c r="D409" s="292"/>
      <c r="E409" s="313"/>
      <c r="F409" s="75">
        <f t="shared" si="64"/>
        <v>0</v>
      </c>
      <c r="G409" s="64">
        <f t="shared" si="64"/>
        <v>0</v>
      </c>
      <c r="H409" s="65">
        <f t="shared" si="65"/>
        <v>0</v>
      </c>
    </row>
    <row r="410" spans="1:8" s="2" customFormat="1" ht="12.75" hidden="1" x14ac:dyDescent="0.2">
      <c r="A410" s="257"/>
      <c r="B410" s="260"/>
      <c r="C410" s="291">
        <f t="shared" si="63"/>
        <v>0</v>
      </c>
      <c r="D410" s="292"/>
      <c r="E410" s="313"/>
      <c r="F410" s="75">
        <f t="shared" si="64"/>
        <v>0</v>
      </c>
      <c r="G410" s="64">
        <f t="shared" si="64"/>
        <v>0</v>
      </c>
      <c r="H410" s="65">
        <f t="shared" si="65"/>
        <v>0</v>
      </c>
    </row>
    <row r="411" spans="1:8" s="2" customFormat="1" ht="12.75" hidden="1" x14ac:dyDescent="0.2">
      <c r="A411" s="257"/>
      <c r="B411" s="260"/>
      <c r="C411" s="291">
        <f t="shared" si="63"/>
        <v>0</v>
      </c>
      <c r="D411" s="292"/>
      <c r="E411" s="313"/>
      <c r="F411" s="75">
        <f t="shared" si="64"/>
        <v>0</v>
      </c>
      <c r="G411" s="64">
        <f t="shared" si="64"/>
        <v>0</v>
      </c>
      <c r="H411" s="65">
        <f t="shared" si="65"/>
        <v>0</v>
      </c>
    </row>
    <row r="412" spans="1:8" s="2" customFormat="1" ht="12.75" hidden="1" x14ac:dyDescent="0.2">
      <c r="A412" s="257"/>
      <c r="B412" s="260"/>
      <c r="C412" s="291">
        <f t="shared" si="63"/>
        <v>0</v>
      </c>
      <c r="D412" s="292"/>
      <c r="E412" s="313"/>
      <c r="F412" s="75">
        <f t="shared" si="64"/>
        <v>0</v>
      </c>
      <c r="G412" s="64">
        <f t="shared" si="64"/>
        <v>0</v>
      </c>
      <c r="H412" s="65">
        <f t="shared" si="65"/>
        <v>0</v>
      </c>
    </row>
    <row r="413" spans="1:8" s="2" customFormat="1" ht="12.75" hidden="1" x14ac:dyDescent="0.2">
      <c r="A413" s="257"/>
      <c r="B413" s="260"/>
      <c r="C413" s="291">
        <f t="shared" si="63"/>
        <v>0</v>
      </c>
      <c r="D413" s="292"/>
      <c r="E413" s="313"/>
      <c r="F413" s="75">
        <f t="shared" si="64"/>
        <v>0</v>
      </c>
      <c r="G413" s="64">
        <f t="shared" si="64"/>
        <v>0</v>
      </c>
      <c r="H413" s="65">
        <f t="shared" si="65"/>
        <v>0</v>
      </c>
    </row>
    <row r="414" spans="1:8" s="2" customFormat="1" ht="12.75" hidden="1" x14ac:dyDescent="0.2">
      <c r="A414" s="257"/>
      <c r="B414" s="260"/>
      <c r="C414" s="291">
        <f t="shared" si="63"/>
        <v>0</v>
      </c>
      <c r="D414" s="292"/>
      <c r="E414" s="313"/>
      <c r="F414" s="75">
        <f t="shared" si="64"/>
        <v>0</v>
      </c>
      <c r="G414" s="64">
        <f t="shared" si="64"/>
        <v>0</v>
      </c>
      <c r="H414" s="65">
        <f t="shared" si="65"/>
        <v>0</v>
      </c>
    </row>
    <row r="415" spans="1:8" s="2" customFormat="1" ht="12.75" hidden="1" x14ac:dyDescent="0.2">
      <c r="A415" s="257"/>
      <c r="B415" s="260"/>
      <c r="C415" s="291">
        <f t="shared" si="63"/>
        <v>0</v>
      </c>
      <c r="D415" s="292"/>
      <c r="E415" s="313"/>
      <c r="F415" s="75">
        <f t="shared" si="64"/>
        <v>0</v>
      </c>
      <c r="G415" s="64">
        <f t="shared" si="64"/>
        <v>0</v>
      </c>
      <c r="H415" s="65">
        <f t="shared" si="65"/>
        <v>0</v>
      </c>
    </row>
    <row r="416" spans="1:8" s="2" customFormat="1" ht="12.75" hidden="1" x14ac:dyDescent="0.2">
      <c r="A416" s="257"/>
      <c r="B416" s="260"/>
      <c r="C416" s="291">
        <f t="shared" si="63"/>
        <v>0</v>
      </c>
      <c r="D416" s="292"/>
      <c r="E416" s="313"/>
      <c r="F416" s="75">
        <f t="shared" si="64"/>
        <v>0</v>
      </c>
      <c r="G416" s="64">
        <f t="shared" si="64"/>
        <v>0</v>
      </c>
      <c r="H416" s="65">
        <f t="shared" si="65"/>
        <v>0</v>
      </c>
    </row>
    <row r="417" spans="1:9" s="2" customFormat="1" ht="12.75" hidden="1" x14ac:dyDescent="0.2">
      <c r="A417" s="257"/>
      <c r="B417" s="260"/>
      <c r="C417" s="291">
        <f t="shared" ref="C417:C426" si="66">C299</f>
        <v>0</v>
      </c>
      <c r="D417" s="292"/>
      <c r="E417" s="313"/>
      <c r="F417" s="75">
        <f t="shared" ref="F417:G426" si="67">F299</f>
        <v>0</v>
      </c>
      <c r="G417" s="64">
        <f t="shared" si="67"/>
        <v>0</v>
      </c>
      <c r="H417" s="65">
        <f t="shared" si="65"/>
        <v>0</v>
      </c>
    </row>
    <row r="418" spans="1:9" s="2" customFormat="1" ht="12.75" x14ac:dyDescent="0.2">
      <c r="A418" s="257"/>
      <c r="B418" s="260"/>
      <c r="C418" s="291" t="str">
        <f t="shared" si="66"/>
        <v xml:space="preserve">Grāmatvedis </v>
      </c>
      <c r="D418" s="292"/>
      <c r="E418" s="313"/>
      <c r="F418" s="75">
        <f t="shared" si="67"/>
        <v>1190</v>
      </c>
      <c r="G418" s="64">
        <f t="shared" si="67"/>
        <v>1.667</v>
      </c>
      <c r="H418" s="65">
        <f t="shared" si="65"/>
        <v>0.12</v>
      </c>
    </row>
    <row r="419" spans="1:9" s="2" customFormat="1" ht="12.75" hidden="1" x14ac:dyDescent="0.2">
      <c r="A419" s="257"/>
      <c r="B419" s="260"/>
      <c r="C419" s="291">
        <f t="shared" si="66"/>
        <v>0</v>
      </c>
      <c r="D419" s="292"/>
      <c r="E419" s="313"/>
      <c r="F419" s="75">
        <f t="shared" si="67"/>
        <v>0</v>
      </c>
      <c r="G419" s="75">
        <f t="shared" si="67"/>
        <v>0</v>
      </c>
      <c r="H419" s="65">
        <f t="shared" si="65"/>
        <v>0</v>
      </c>
    </row>
    <row r="420" spans="1:9" s="2" customFormat="1" ht="12.75" hidden="1" x14ac:dyDescent="0.2">
      <c r="A420" s="257"/>
      <c r="B420" s="260"/>
      <c r="C420" s="291">
        <f t="shared" si="66"/>
        <v>0</v>
      </c>
      <c r="D420" s="292"/>
      <c r="E420" s="313"/>
      <c r="F420" s="75">
        <f t="shared" si="67"/>
        <v>0</v>
      </c>
      <c r="G420" s="75">
        <f t="shared" si="67"/>
        <v>0</v>
      </c>
      <c r="H420" s="65">
        <f t="shared" si="65"/>
        <v>0</v>
      </c>
    </row>
    <row r="421" spans="1:9" s="2" customFormat="1" ht="12.75" hidden="1" x14ac:dyDescent="0.2">
      <c r="A421" s="257"/>
      <c r="B421" s="260"/>
      <c r="C421" s="291">
        <f t="shared" si="66"/>
        <v>0</v>
      </c>
      <c r="D421" s="292"/>
      <c r="E421" s="313"/>
      <c r="F421" s="75">
        <f t="shared" si="67"/>
        <v>0</v>
      </c>
      <c r="G421" s="75">
        <f t="shared" si="67"/>
        <v>0</v>
      </c>
      <c r="H421" s="65">
        <f t="shared" si="65"/>
        <v>0</v>
      </c>
    </row>
    <row r="422" spans="1:9" s="2" customFormat="1" ht="12.75" hidden="1" x14ac:dyDescent="0.2">
      <c r="A422" s="257"/>
      <c r="B422" s="260"/>
      <c r="C422" s="291">
        <f t="shared" si="66"/>
        <v>0</v>
      </c>
      <c r="D422" s="292"/>
      <c r="E422" s="313"/>
      <c r="F422" s="75">
        <f t="shared" si="67"/>
        <v>0</v>
      </c>
      <c r="G422" s="75">
        <f t="shared" si="67"/>
        <v>0</v>
      </c>
      <c r="H422" s="65">
        <f t="shared" si="65"/>
        <v>0</v>
      </c>
    </row>
    <row r="423" spans="1:9" s="2" customFormat="1" ht="12.75" hidden="1" x14ac:dyDescent="0.2">
      <c r="A423" s="257"/>
      <c r="B423" s="260"/>
      <c r="C423" s="291">
        <f t="shared" si="66"/>
        <v>0</v>
      </c>
      <c r="D423" s="292"/>
      <c r="E423" s="313"/>
      <c r="F423" s="75">
        <f t="shared" si="67"/>
        <v>0</v>
      </c>
      <c r="G423" s="75">
        <f t="shared" si="67"/>
        <v>0</v>
      </c>
      <c r="H423" s="65">
        <f t="shared" si="65"/>
        <v>0</v>
      </c>
    </row>
    <row r="424" spans="1:9" s="2" customFormat="1" ht="12.75" hidden="1" x14ac:dyDescent="0.2">
      <c r="A424" s="257"/>
      <c r="B424" s="260"/>
      <c r="C424" s="291">
        <f t="shared" si="66"/>
        <v>0</v>
      </c>
      <c r="D424" s="292"/>
      <c r="E424" s="313"/>
      <c r="F424" s="75">
        <f t="shared" si="67"/>
        <v>0</v>
      </c>
      <c r="G424" s="75">
        <f t="shared" si="67"/>
        <v>0</v>
      </c>
      <c r="H424" s="65">
        <f t="shared" si="65"/>
        <v>0</v>
      </c>
    </row>
    <row r="425" spans="1:9" s="2" customFormat="1" ht="12.75" hidden="1" x14ac:dyDescent="0.2">
      <c r="A425" s="257"/>
      <c r="B425" s="260"/>
      <c r="C425" s="291">
        <f t="shared" si="66"/>
        <v>0</v>
      </c>
      <c r="D425" s="292"/>
      <c r="E425" s="313"/>
      <c r="F425" s="75">
        <f t="shared" si="67"/>
        <v>0</v>
      </c>
      <c r="G425" s="75">
        <f t="shared" si="67"/>
        <v>0</v>
      </c>
      <c r="H425" s="65">
        <f t="shared" si="65"/>
        <v>0</v>
      </c>
    </row>
    <row r="426" spans="1:9" s="2" customFormat="1" ht="12.75" x14ac:dyDescent="0.2">
      <c r="A426" s="258"/>
      <c r="B426" s="261"/>
      <c r="C426" s="301" t="str">
        <f t="shared" si="66"/>
        <v>Lietvede</v>
      </c>
      <c r="D426" s="302"/>
      <c r="E426" s="314"/>
      <c r="F426" s="77">
        <f t="shared" si="67"/>
        <v>996</v>
      </c>
      <c r="G426" s="205">
        <f t="shared" si="67"/>
        <v>0.217</v>
      </c>
      <c r="H426" s="67">
        <f t="shared" si="65"/>
        <v>0.02</v>
      </c>
    </row>
    <row r="427" spans="1:9" s="2" customFormat="1" ht="12.75" x14ac:dyDescent="0.2">
      <c r="A427" s="58" t="s">
        <v>85</v>
      </c>
      <c r="B427" s="271" t="s">
        <v>18</v>
      </c>
      <c r="C427" s="271"/>
      <c r="D427" s="271"/>
      <c r="E427" s="271"/>
      <c r="F427" s="271"/>
      <c r="G427" s="271"/>
      <c r="H427" s="47">
        <f>SUM(H428,H452)</f>
        <v>5.15</v>
      </c>
    </row>
    <row r="428" spans="1:9" s="2" customFormat="1" ht="12.75" x14ac:dyDescent="0.2">
      <c r="A428" s="57" t="s">
        <v>86</v>
      </c>
      <c r="B428" s="271" t="s">
        <v>87</v>
      </c>
      <c r="C428" s="271"/>
      <c r="D428" s="271"/>
      <c r="E428" s="271"/>
      <c r="F428" s="271"/>
      <c r="G428" s="271"/>
      <c r="H428" s="47">
        <f>SUM(H429,H440)</f>
        <v>0.12</v>
      </c>
    </row>
    <row r="429" spans="1:9" s="2" customFormat="1" ht="12.75" x14ac:dyDescent="0.2">
      <c r="A429" s="57">
        <v>2220</v>
      </c>
      <c r="B429" s="271" t="s">
        <v>89</v>
      </c>
      <c r="C429" s="271"/>
      <c r="D429" s="271"/>
      <c r="E429" s="271"/>
      <c r="F429" s="271" t="s">
        <v>167</v>
      </c>
      <c r="G429" s="271" t="s">
        <v>158</v>
      </c>
      <c r="H429" s="47">
        <f>SUM(H430,H441)</f>
        <v>0.12</v>
      </c>
    </row>
    <row r="430" spans="1:9" s="2" customFormat="1" ht="27" customHeight="1" x14ac:dyDescent="0.2">
      <c r="A430" s="256"/>
      <c r="B430" s="259"/>
      <c r="C430" s="266" t="s">
        <v>171</v>
      </c>
      <c r="D430" s="267"/>
      <c r="E430" s="307"/>
      <c r="F430" s="53" t="s">
        <v>402</v>
      </c>
      <c r="G430" s="53" t="s">
        <v>158</v>
      </c>
      <c r="H430" s="135">
        <f>SUM(H431:H440)</f>
        <v>0.12</v>
      </c>
      <c r="I430" s="2" t="s">
        <v>207</v>
      </c>
    </row>
    <row r="431" spans="1:9" s="2" customFormat="1" ht="12" customHeight="1" x14ac:dyDescent="0.2">
      <c r="A431" s="257"/>
      <c r="B431" s="260"/>
      <c r="C431" s="264" t="s">
        <v>202</v>
      </c>
      <c r="D431" s="265"/>
      <c r="E431" s="293"/>
      <c r="F431" s="90">
        <v>7</v>
      </c>
      <c r="G431" s="90">
        <f>G288+G289+G300</f>
        <v>2.7510000000000003</v>
      </c>
      <c r="H431" s="91">
        <f>ROUNDUP(F431/168*G431,2)</f>
        <v>0.12</v>
      </c>
    </row>
    <row r="432" spans="1:9" s="2" customFormat="1" ht="12" hidden="1" customHeight="1" x14ac:dyDescent="0.2">
      <c r="A432" s="257"/>
      <c r="B432" s="260"/>
      <c r="C432" s="264"/>
      <c r="D432" s="265"/>
      <c r="E432" s="293"/>
      <c r="F432" s="90"/>
      <c r="G432" s="90"/>
      <c r="H432" s="91">
        <f t="shared" ref="H432:H439" si="68">ROUNDUP(F432/168*G432,2)</f>
        <v>0</v>
      </c>
    </row>
    <row r="433" spans="1:8" s="2" customFormat="1" ht="12" hidden="1" customHeight="1" x14ac:dyDescent="0.2">
      <c r="A433" s="257"/>
      <c r="B433" s="260"/>
      <c r="C433" s="264"/>
      <c r="D433" s="265"/>
      <c r="E433" s="293"/>
      <c r="F433" s="90"/>
      <c r="G433" s="90"/>
      <c r="H433" s="91">
        <f t="shared" si="68"/>
        <v>0</v>
      </c>
    </row>
    <row r="434" spans="1:8" s="2" customFormat="1" ht="12" hidden="1" customHeight="1" x14ac:dyDescent="0.2">
      <c r="A434" s="257"/>
      <c r="B434" s="260"/>
      <c r="C434" s="264"/>
      <c r="D434" s="265"/>
      <c r="E434" s="293"/>
      <c r="F434" s="90"/>
      <c r="G434" s="90"/>
      <c r="H434" s="91">
        <f t="shared" si="68"/>
        <v>0</v>
      </c>
    </row>
    <row r="435" spans="1:8" s="2" customFormat="1" ht="12" hidden="1" customHeight="1" x14ac:dyDescent="0.2">
      <c r="A435" s="257"/>
      <c r="B435" s="260"/>
      <c r="C435" s="264"/>
      <c r="D435" s="265"/>
      <c r="E435" s="293"/>
      <c r="F435" s="90"/>
      <c r="G435" s="90"/>
      <c r="H435" s="91">
        <f t="shared" si="68"/>
        <v>0</v>
      </c>
    </row>
    <row r="436" spans="1:8" s="2" customFormat="1" ht="12" hidden="1" customHeight="1" x14ac:dyDescent="0.2">
      <c r="A436" s="257"/>
      <c r="B436" s="260"/>
      <c r="C436" s="264"/>
      <c r="D436" s="265"/>
      <c r="E436" s="293"/>
      <c r="F436" s="90"/>
      <c r="G436" s="90"/>
      <c r="H436" s="91">
        <f t="shared" si="68"/>
        <v>0</v>
      </c>
    </row>
    <row r="437" spans="1:8" s="2" customFormat="1" ht="12" hidden="1" customHeight="1" x14ac:dyDescent="0.2">
      <c r="A437" s="257"/>
      <c r="B437" s="260"/>
      <c r="C437" s="264"/>
      <c r="D437" s="265"/>
      <c r="E437" s="293"/>
      <c r="F437" s="90"/>
      <c r="G437" s="90"/>
      <c r="H437" s="91">
        <f t="shared" si="68"/>
        <v>0</v>
      </c>
    </row>
    <row r="438" spans="1:8" s="2" customFormat="1" ht="12" hidden="1" customHeight="1" x14ac:dyDescent="0.2">
      <c r="A438" s="257"/>
      <c r="B438" s="260"/>
      <c r="C438" s="264"/>
      <c r="D438" s="265"/>
      <c r="E438" s="293"/>
      <c r="F438" s="90"/>
      <c r="G438" s="90"/>
      <c r="H438" s="91">
        <f t="shared" si="68"/>
        <v>0</v>
      </c>
    </row>
    <row r="439" spans="1:8" s="2" customFormat="1" ht="12" hidden="1" customHeight="1" x14ac:dyDescent="0.2">
      <c r="A439" s="257"/>
      <c r="B439" s="260"/>
      <c r="C439" s="264"/>
      <c r="D439" s="265"/>
      <c r="E439" s="293"/>
      <c r="F439" s="90"/>
      <c r="G439" s="90"/>
      <c r="H439" s="91">
        <f t="shared" si="68"/>
        <v>0</v>
      </c>
    </row>
    <row r="440" spans="1:8" s="2" customFormat="1" ht="12" hidden="1" customHeight="1" x14ac:dyDescent="0.2">
      <c r="A440" s="258"/>
      <c r="B440" s="261"/>
      <c r="C440" s="268"/>
      <c r="D440" s="269"/>
      <c r="E440" s="270"/>
      <c r="F440" s="92"/>
      <c r="G440" s="92"/>
      <c r="H440" s="93">
        <f>SUM(H441:H451)</f>
        <v>0</v>
      </c>
    </row>
    <row r="441" spans="1:8" s="2" customFormat="1" ht="12" hidden="1" customHeight="1" x14ac:dyDescent="0.2">
      <c r="A441" s="256"/>
      <c r="B441" s="259"/>
      <c r="C441" s="266" t="s">
        <v>171</v>
      </c>
      <c r="D441" s="267"/>
      <c r="E441" s="307"/>
      <c r="F441" s="53" t="s">
        <v>167</v>
      </c>
      <c r="G441" s="53" t="s">
        <v>166</v>
      </c>
      <c r="H441" s="135">
        <f>SUM(H442:H451)</f>
        <v>0</v>
      </c>
    </row>
    <row r="442" spans="1:8" s="2" customFormat="1" ht="12" hidden="1" customHeight="1" x14ac:dyDescent="0.2">
      <c r="A442" s="257"/>
      <c r="B442" s="260"/>
      <c r="C442" s="262"/>
      <c r="D442" s="263"/>
      <c r="E442" s="297"/>
      <c r="F442" s="88"/>
      <c r="G442" s="88"/>
      <c r="H442" s="89">
        <f t="shared" ref="H442:H451" si="69">ROUNDUP(F442/168*G442,2)</f>
        <v>0</v>
      </c>
    </row>
    <row r="443" spans="1:8" s="2" customFormat="1" ht="12" hidden="1" customHeight="1" x14ac:dyDescent="0.2">
      <c r="A443" s="257"/>
      <c r="B443" s="260"/>
      <c r="C443" s="264"/>
      <c r="D443" s="265"/>
      <c r="E443" s="293"/>
      <c r="F443" s="90"/>
      <c r="G443" s="90"/>
      <c r="H443" s="91">
        <f t="shared" si="69"/>
        <v>0</v>
      </c>
    </row>
    <row r="444" spans="1:8" s="2" customFormat="1" ht="12" hidden="1" customHeight="1" x14ac:dyDescent="0.2">
      <c r="A444" s="257"/>
      <c r="B444" s="260"/>
      <c r="C444" s="264"/>
      <c r="D444" s="265"/>
      <c r="E444" s="293"/>
      <c r="F444" s="90"/>
      <c r="G444" s="90"/>
      <c r="H444" s="91">
        <f t="shared" si="69"/>
        <v>0</v>
      </c>
    </row>
    <row r="445" spans="1:8" s="2" customFormat="1" ht="12" hidden="1" customHeight="1" x14ac:dyDescent="0.2">
      <c r="A445" s="257"/>
      <c r="B445" s="260"/>
      <c r="C445" s="264"/>
      <c r="D445" s="265"/>
      <c r="E445" s="293"/>
      <c r="F445" s="90"/>
      <c r="G445" s="90"/>
      <c r="H445" s="91">
        <f t="shared" si="69"/>
        <v>0</v>
      </c>
    </row>
    <row r="446" spans="1:8" s="2" customFormat="1" ht="12" hidden="1" customHeight="1" x14ac:dyDescent="0.2">
      <c r="A446" s="257"/>
      <c r="B446" s="260"/>
      <c r="C446" s="264"/>
      <c r="D446" s="265"/>
      <c r="E446" s="293"/>
      <c r="F446" s="90"/>
      <c r="G446" s="90"/>
      <c r="H446" s="91">
        <f t="shared" si="69"/>
        <v>0</v>
      </c>
    </row>
    <row r="447" spans="1:8" s="2" customFormat="1" ht="12" hidden="1" customHeight="1" x14ac:dyDescent="0.2">
      <c r="A447" s="257"/>
      <c r="B447" s="260"/>
      <c r="C447" s="264"/>
      <c r="D447" s="265"/>
      <c r="E447" s="293"/>
      <c r="F447" s="90"/>
      <c r="G447" s="90"/>
      <c r="H447" s="91">
        <f t="shared" si="69"/>
        <v>0</v>
      </c>
    </row>
    <row r="448" spans="1:8" s="2" customFormat="1" ht="12" hidden="1" customHeight="1" x14ac:dyDescent="0.2">
      <c r="A448" s="257"/>
      <c r="B448" s="260"/>
      <c r="C448" s="152"/>
      <c r="D448" s="153"/>
      <c r="E448" s="154"/>
      <c r="F448" s="90"/>
      <c r="G448" s="90"/>
      <c r="H448" s="91"/>
    </row>
    <row r="449" spans="1:9" s="2" customFormat="1" ht="12" hidden="1" customHeight="1" x14ac:dyDescent="0.2">
      <c r="A449" s="257"/>
      <c r="B449" s="260"/>
      <c r="C449" s="264"/>
      <c r="D449" s="265"/>
      <c r="E449" s="293"/>
      <c r="F449" s="90"/>
      <c r="G449" s="90"/>
      <c r="H449" s="91">
        <f t="shared" si="69"/>
        <v>0</v>
      </c>
    </row>
    <row r="450" spans="1:9" s="2" customFormat="1" ht="12" hidden="1" customHeight="1" x14ac:dyDescent="0.2">
      <c r="A450" s="257"/>
      <c r="B450" s="260"/>
      <c r="C450" s="264"/>
      <c r="D450" s="265"/>
      <c r="E450" s="293"/>
      <c r="F450" s="90"/>
      <c r="G450" s="90"/>
      <c r="H450" s="91">
        <f t="shared" si="69"/>
        <v>0</v>
      </c>
    </row>
    <row r="451" spans="1:9" s="2" customFormat="1" ht="12.75" hidden="1" x14ac:dyDescent="0.2">
      <c r="A451" s="257"/>
      <c r="B451" s="260"/>
      <c r="C451" s="264"/>
      <c r="D451" s="265"/>
      <c r="E451" s="293"/>
      <c r="F451" s="90"/>
      <c r="G451" s="90"/>
      <c r="H451" s="91">
        <f t="shared" si="69"/>
        <v>0</v>
      </c>
    </row>
    <row r="452" spans="1:9" s="2" customFormat="1" ht="12.75" x14ac:dyDescent="0.2">
      <c r="A452" s="57" t="s">
        <v>94</v>
      </c>
      <c r="B452" s="271" t="s">
        <v>95</v>
      </c>
      <c r="C452" s="271"/>
      <c r="D452" s="271"/>
      <c r="E452" s="271"/>
      <c r="F452" s="271"/>
      <c r="G452" s="271"/>
      <c r="H452" s="47">
        <f>SUM(H453,H475,H464)</f>
        <v>5.03</v>
      </c>
    </row>
    <row r="453" spans="1:9" s="2" customFormat="1" ht="15" customHeight="1" x14ac:dyDescent="0.2">
      <c r="A453" s="256">
        <v>2311</v>
      </c>
      <c r="B453" s="259" t="s">
        <v>20</v>
      </c>
      <c r="C453" s="266" t="s">
        <v>171</v>
      </c>
      <c r="D453" s="267"/>
      <c r="E453" s="307"/>
      <c r="F453" s="53" t="s">
        <v>401</v>
      </c>
      <c r="G453" s="53" t="s">
        <v>166</v>
      </c>
      <c r="H453" s="135">
        <f>SUM(H454:H463)</f>
        <v>3.6</v>
      </c>
    </row>
    <row r="454" spans="1:9" s="2" customFormat="1" ht="24" x14ac:dyDescent="0.2">
      <c r="A454" s="257"/>
      <c r="B454" s="260"/>
      <c r="C454" s="262" t="s">
        <v>194</v>
      </c>
      <c r="D454" s="263"/>
      <c r="E454" s="297"/>
      <c r="F454" s="88">
        <v>0.01</v>
      </c>
      <c r="G454" s="88">
        <v>60</v>
      </c>
      <c r="H454" s="89">
        <f>ROUND(F454*G454,2)</f>
        <v>0.6</v>
      </c>
      <c r="I454" s="208" t="s">
        <v>413</v>
      </c>
    </row>
    <row r="455" spans="1:9" s="2" customFormat="1" ht="12.75" x14ac:dyDescent="0.2">
      <c r="A455" s="257"/>
      <c r="B455" s="260"/>
      <c r="C455" s="264" t="s">
        <v>173</v>
      </c>
      <c r="D455" s="265"/>
      <c r="E455" s="293"/>
      <c r="F455" s="90">
        <v>0.05</v>
      </c>
      <c r="G455" s="90">
        <v>60</v>
      </c>
      <c r="H455" s="91">
        <f>ROUND(F455*G455,2)</f>
        <v>3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ref="H456:H463" si="70">ROUND(F456*G456,2)</f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70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70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70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70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70"/>
        <v>0</v>
      </c>
    </row>
    <row r="462" spans="1:9" s="2" customFormat="1" ht="12.75" hidden="1" x14ac:dyDescent="0.2">
      <c r="A462" s="257"/>
      <c r="B462" s="260"/>
      <c r="C462" s="264"/>
      <c r="D462" s="265"/>
      <c r="E462" s="293"/>
      <c r="F462" s="90"/>
      <c r="G462" s="90"/>
      <c r="H462" s="91">
        <f t="shared" si="70"/>
        <v>0</v>
      </c>
    </row>
    <row r="463" spans="1:9" s="2" customFormat="1" ht="12.75" hidden="1" x14ac:dyDescent="0.2">
      <c r="A463" s="258"/>
      <c r="B463" s="261"/>
      <c r="C463" s="268"/>
      <c r="D463" s="269"/>
      <c r="E463" s="270"/>
      <c r="F463" s="92"/>
      <c r="G463" s="92"/>
      <c r="H463" s="93">
        <f t="shared" si="70"/>
        <v>0</v>
      </c>
    </row>
    <row r="464" spans="1:9" s="2" customFormat="1" ht="38.25" x14ac:dyDescent="0.2">
      <c r="A464" s="256">
        <v>2312</v>
      </c>
      <c r="B464" s="259" t="s">
        <v>394</v>
      </c>
      <c r="C464" s="266" t="s">
        <v>171</v>
      </c>
      <c r="D464" s="267"/>
      <c r="E464" s="60" t="s">
        <v>400</v>
      </c>
      <c r="F464" s="60" t="s">
        <v>397</v>
      </c>
      <c r="G464" s="53" t="s">
        <v>158</v>
      </c>
      <c r="H464" s="135">
        <f>SUM(H465:H474)</f>
        <v>0.08</v>
      </c>
    </row>
    <row r="465" spans="1:9" s="2" customFormat="1" ht="12.75" x14ac:dyDescent="0.2">
      <c r="A465" s="257"/>
      <c r="B465" s="260"/>
      <c r="C465" s="262" t="s">
        <v>395</v>
      </c>
      <c r="D465" s="263"/>
      <c r="E465" s="88">
        <v>157</v>
      </c>
      <c r="F465" s="88">
        <v>5</v>
      </c>
      <c r="G465" s="201">
        <f>G289+G300</f>
        <v>2.4169999999999998</v>
      </c>
      <c r="H465" s="89">
        <f>ROUNDUP(E465/F465/12/168*G465,2)</f>
        <v>0.04</v>
      </c>
    </row>
    <row r="466" spans="1:9" s="2" customFormat="1" ht="12.75" x14ac:dyDescent="0.2">
      <c r="A466" s="257"/>
      <c r="B466" s="260"/>
      <c r="C466" s="264" t="s">
        <v>396</v>
      </c>
      <c r="D466" s="265"/>
      <c r="E466" s="200">
        <v>150</v>
      </c>
      <c r="F466" s="90">
        <v>5</v>
      </c>
      <c r="G466" s="202">
        <f>G465</f>
        <v>2.4169999999999998</v>
      </c>
      <c r="H466" s="91">
        <f>ROUNDUP(E466/F466/12/168*G466,2)</f>
        <v>0.04</v>
      </c>
    </row>
    <row r="467" spans="1:9" s="2" customFormat="1" ht="12.75" hidden="1" x14ac:dyDescent="0.2">
      <c r="A467" s="257"/>
      <c r="B467" s="260"/>
      <c r="C467" s="264"/>
      <c r="D467" s="265"/>
      <c r="E467" s="197"/>
      <c r="F467" s="90"/>
      <c r="G467" s="90"/>
      <c r="H467" s="91">
        <f t="shared" ref="H467:H474" si="71">ROUNDUP(F467/168*G467,2)</f>
        <v>0</v>
      </c>
    </row>
    <row r="468" spans="1:9" s="2" customFormat="1" ht="12.75" hidden="1" x14ac:dyDescent="0.2">
      <c r="A468" s="257"/>
      <c r="B468" s="260"/>
      <c r="C468" s="264"/>
      <c r="D468" s="265"/>
      <c r="E468" s="197"/>
      <c r="F468" s="90"/>
      <c r="G468" s="90"/>
      <c r="H468" s="91">
        <f t="shared" si="71"/>
        <v>0</v>
      </c>
    </row>
    <row r="469" spans="1:9" s="2" customFormat="1" ht="12.75" hidden="1" x14ac:dyDescent="0.2">
      <c r="A469" s="257"/>
      <c r="B469" s="260"/>
      <c r="C469" s="264"/>
      <c r="D469" s="265"/>
      <c r="E469" s="197"/>
      <c r="F469" s="90"/>
      <c r="G469" s="90"/>
      <c r="H469" s="91">
        <f t="shared" si="71"/>
        <v>0</v>
      </c>
    </row>
    <row r="470" spans="1:9" s="2" customFormat="1" ht="12.75" hidden="1" x14ac:dyDescent="0.2">
      <c r="A470" s="257"/>
      <c r="B470" s="260"/>
      <c r="C470" s="264"/>
      <c r="D470" s="265"/>
      <c r="E470" s="197"/>
      <c r="F470" s="90"/>
      <c r="G470" s="90"/>
      <c r="H470" s="91">
        <f t="shared" si="71"/>
        <v>0</v>
      </c>
    </row>
    <row r="471" spans="1:9" s="2" customFormat="1" ht="12.75" hidden="1" x14ac:dyDescent="0.2">
      <c r="A471" s="257"/>
      <c r="B471" s="260"/>
      <c r="C471" s="264"/>
      <c r="D471" s="265"/>
      <c r="E471" s="197"/>
      <c r="F471" s="90"/>
      <c r="G471" s="90"/>
      <c r="H471" s="91">
        <f t="shared" si="71"/>
        <v>0</v>
      </c>
    </row>
    <row r="472" spans="1:9" s="2" customFormat="1" ht="12.75" hidden="1" x14ac:dyDescent="0.2">
      <c r="A472" s="257"/>
      <c r="B472" s="260"/>
      <c r="C472" s="264"/>
      <c r="D472" s="265"/>
      <c r="E472" s="197"/>
      <c r="F472" s="90"/>
      <c r="G472" s="90"/>
      <c r="H472" s="91">
        <f t="shared" si="71"/>
        <v>0</v>
      </c>
    </row>
    <row r="473" spans="1:9" s="2" customFormat="1" ht="12.75" hidden="1" x14ac:dyDescent="0.2">
      <c r="A473" s="257"/>
      <c r="B473" s="260"/>
      <c r="C473" s="264"/>
      <c r="D473" s="265"/>
      <c r="E473" s="197"/>
      <c r="F473" s="90"/>
      <c r="G473" s="90"/>
      <c r="H473" s="91">
        <f t="shared" si="71"/>
        <v>0</v>
      </c>
    </row>
    <row r="474" spans="1:9" s="2" customFormat="1" ht="12.75" hidden="1" x14ac:dyDescent="0.2">
      <c r="A474" s="258"/>
      <c r="B474" s="261"/>
      <c r="C474" s="264"/>
      <c r="D474" s="265"/>
      <c r="E474" s="197"/>
      <c r="F474" s="92"/>
      <c r="G474" s="92"/>
      <c r="H474" s="93">
        <f t="shared" si="71"/>
        <v>0</v>
      </c>
    </row>
    <row r="475" spans="1:9" s="2" customFormat="1" ht="25.5" x14ac:dyDescent="0.2">
      <c r="A475" s="256">
        <v>2350</v>
      </c>
      <c r="B475" s="259" t="s">
        <v>25</v>
      </c>
      <c r="C475" s="266" t="s">
        <v>171</v>
      </c>
      <c r="D475" s="267"/>
      <c r="E475" s="307"/>
      <c r="F475" s="60" t="s">
        <v>402</v>
      </c>
      <c r="G475" s="53" t="s">
        <v>158</v>
      </c>
      <c r="H475" s="135">
        <f>SUM(H476:H485)</f>
        <v>1.35</v>
      </c>
    </row>
    <row r="476" spans="1:9" s="2" customFormat="1" ht="26.25" customHeight="1" x14ac:dyDescent="0.2">
      <c r="A476" s="257"/>
      <c r="B476" s="260"/>
      <c r="C476" s="262" t="s">
        <v>203</v>
      </c>
      <c r="D476" s="263"/>
      <c r="E476" s="297"/>
      <c r="F476" s="88">
        <v>85</v>
      </c>
      <c r="G476" s="88">
        <v>2.4169999999999998</v>
      </c>
      <c r="H476" s="89">
        <f>ROUNDUP(F476/168*G476,2)</f>
        <v>1.23</v>
      </c>
      <c r="I476" s="2" t="s">
        <v>206</v>
      </c>
    </row>
    <row r="477" spans="1:9" s="2" customFormat="1" ht="12.75" x14ac:dyDescent="0.2">
      <c r="A477" s="257"/>
      <c r="B477" s="260"/>
      <c r="C477" s="264" t="s">
        <v>205</v>
      </c>
      <c r="D477" s="265"/>
      <c r="E477" s="293"/>
      <c r="F477" s="90">
        <v>7</v>
      </c>
      <c r="G477" s="90">
        <v>2.7509999999999999</v>
      </c>
      <c r="H477" s="91">
        <f t="shared" ref="H477:H485" si="72">ROUNDUP(F477/168*G477,2)</f>
        <v>0.12</v>
      </c>
      <c r="I477" s="2" t="s">
        <v>208</v>
      </c>
    </row>
    <row r="478" spans="1:9" s="2" customFormat="1" ht="12.75" hidden="1" x14ac:dyDescent="0.2">
      <c r="A478" s="257"/>
      <c r="B478" s="260"/>
      <c r="C478" s="264"/>
      <c r="D478" s="265"/>
      <c r="E478" s="293"/>
      <c r="F478" s="90"/>
      <c r="G478" s="90"/>
      <c r="H478" s="91">
        <f t="shared" si="72"/>
        <v>0</v>
      </c>
    </row>
    <row r="479" spans="1:9" s="2" customFormat="1" ht="12.75" hidden="1" x14ac:dyDescent="0.2">
      <c r="A479" s="257"/>
      <c r="B479" s="260"/>
      <c r="C479" s="264"/>
      <c r="D479" s="265"/>
      <c r="E479" s="293"/>
      <c r="F479" s="90"/>
      <c r="G479" s="90"/>
      <c r="H479" s="91">
        <f t="shared" si="72"/>
        <v>0</v>
      </c>
    </row>
    <row r="480" spans="1:9" s="2" customFormat="1" ht="12.75" hidden="1" x14ac:dyDescent="0.2">
      <c r="A480" s="257"/>
      <c r="B480" s="260"/>
      <c r="C480" s="264"/>
      <c r="D480" s="265"/>
      <c r="E480" s="293"/>
      <c r="F480" s="90"/>
      <c r="G480" s="90"/>
      <c r="H480" s="91">
        <f t="shared" si="72"/>
        <v>0</v>
      </c>
    </row>
    <row r="481" spans="1:8" s="2" customFormat="1" ht="12.75" hidden="1" x14ac:dyDescent="0.2">
      <c r="A481" s="257"/>
      <c r="B481" s="260"/>
      <c r="C481" s="264"/>
      <c r="D481" s="265"/>
      <c r="E481" s="293"/>
      <c r="F481" s="90"/>
      <c r="G481" s="90"/>
      <c r="H481" s="91">
        <f t="shared" si="72"/>
        <v>0</v>
      </c>
    </row>
    <row r="482" spans="1:8" s="2" customFormat="1" ht="12.75" hidden="1" x14ac:dyDescent="0.2">
      <c r="A482" s="257"/>
      <c r="B482" s="260"/>
      <c r="C482" s="264"/>
      <c r="D482" s="265"/>
      <c r="E482" s="293"/>
      <c r="F482" s="90"/>
      <c r="G482" s="90"/>
      <c r="H482" s="91">
        <f t="shared" si="72"/>
        <v>0</v>
      </c>
    </row>
    <row r="483" spans="1:8" s="2" customFormat="1" ht="12.75" hidden="1" x14ac:dyDescent="0.2">
      <c r="A483" s="257"/>
      <c r="B483" s="260"/>
      <c r="C483" s="264"/>
      <c r="D483" s="265"/>
      <c r="E483" s="293"/>
      <c r="F483" s="90"/>
      <c r="G483" s="90"/>
      <c r="H483" s="91">
        <f t="shared" si="72"/>
        <v>0</v>
      </c>
    </row>
    <row r="484" spans="1:8" s="2" customFormat="1" ht="12.75" hidden="1" x14ac:dyDescent="0.2">
      <c r="A484" s="257"/>
      <c r="B484" s="260"/>
      <c r="C484" s="264"/>
      <c r="D484" s="265"/>
      <c r="E484" s="293"/>
      <c r="F484" s="90"/>
      <c r="G484" s="90"/>
      <c r="H484" s="91">
        <f t="shared" si="72"/>
        <v>0</v>
      </c>
    </row>
    <row r="485" spans="1:8" s="2" customFormat="1" ht="12.75" hidden="1" x14ac:dyDescent="0.2">
      <c r="A485" s="258"/>
      <c r="B485" s="261"/>
      <c r="C485" s="268"/>
      <c r="D485" s="269"/>
      <c r="E485" s="270"/>
      <c r="F485" s="92"/>
      <c r="G485" s="92"/>
      <c r="H485" s="93">
        <f t="shared" si="72"/>
        <v>0</v>
      </c>
    </row>
    <row r="486" spans="1:8" s="2" customFormat="1" ht="12.75" x14ac:dyDescent="0.2">
      <c r="A486" s="58" t="s">
        <v>110</v>
      </c>
      <c r="B486" s="271" t="s">
        <v>26</v>
      </c>
      <c r="C486" s="271"/>
      <c r="D486" s="271"/>
      <c r="E486" s="271"/>
      <c r="F486" s="271"/>
      <c r="G486" s="271"/>
      <c r="H486" s="47">
        <f>SUM(H487,H499)</f>
        <v>0.36000000000000004</v>
      </c>
    </row>
    <row r="487" spans="1:8" s="2" customFormat="1" ht="12.75" hidden="1" x14ac:dyDescent="0.2">
      <c r="A487" s="57">
        <v>5120</v>
      </c>
      <c r="B487" s="271" t="s">
        <v>168</v>
      </c>
      <c r="C487" s="271"/>
      <c r="D487" s="271"/>
      <c r="E487" s="271"/>
      <c r="F487" s="271"/>
      <c r="G487" s="271"/>
      <c r="H487" s="47">
        <f>SUM(H489:H498)</f>
        <v>0</v>
      </c>
    </row>
    <row r="488" spans="1:8" s="2" customFormat="1" ht="25.5" hidden="1" x14ac:dyDescent="0.2">
      <c r="A488" s="272">
        <v>5121</v>
      </c>
      <c r="B488" s="275" t="s">
        <v>169</v>
      </c>
      <c r="C488" s="303" t="s">
        <v>171</v>
      </c>
      <c r="D488" s="304"/>
      <c r="E488" s="53" t="s">
        <v>170</v>
      </c>
      <c r="F488" s="198" t="s">
        <v>400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318"/>
      <c r="D489" s="319"/>
      <c r="E489" s="278"/>
      <c r="F489" s="81"/>
      <c r="G489" s="203"/>
      <c r="H489" s="63">
        <f>ROUNDUP(F489*$E$501%/12/168*G489,2)</f>
        <v>0</v>
      </c>
    </row>
    <row r="490" spans="1:8" s="2" customFormat="1" ht="12.75" hidden="1" x14ac:dyDescent="0.2">
      <c r="A490" s="273"/>
      <c r="B490" s="276"/>
      <c r="C490" s="320"/>
      <c r="D490" s="321"/>
      <c r="E490" s="279"/>
      <c r="F490" s="82"/>
      <c r="G490" s="82"/>
      <c r="H490" s="65">
        <f>ROUNDUP(F490*$E$501%/12/168*G490,2)</f>
        <v>0</v>
      </c>
    </row>
    <row r="491" spans="1:8" s="2" customFormat="1" ht="12.75" hidden="1" x14ac:dyDescent="0.2">
      <c r="A491" s="273"/>
      <c r="B491" s="276"/>
      <c r="C491" s="320"/>
      <c r="D491" s="321"/>
      <c r="E491" s="279"/>
      <c r="F491" s="82"/>
      <c r="G491" s="82"/>
      <c r="H491" s="65">
        <f t="shared" ref="H491:H498" si="73">ROUNDUP(F491*$D$489%/12/168*E491*$G$489,2)</f>
        <v>0</v>
      </c>
    </row>
    <row r="492" spans="1:8" s="2" customFormat="1" ht="12.75" hidden="1" x14ac:dyDescent="0.2">
      <c r="A492" s="273"/>
      <c r="B492" s="276"/>
      <c r="C492" s="320"/>
      <c r="D492" s="321"/>
      <c r="E492" s="279"/>
      <c r="F492" s="82"/>
      <c r="G492" s="82"/>
      <c r="H492" s="65">
        <f t="shared" si="73"/>
        <v>0</v>
      </c>
    </row>
    <row r="493" spans="1:8" s="2" customFormat="1" ht="12.75" hidden="1" x14ac:dyDescent="0.2">
      <c r="A493" s="273"/>
      <c r="B493" s="276"/>
      <c r="C493" s="320"/>
      <c r="D493" s="321"/>
      <c r="E493" s="279"/>
      <c r="F493" s="82"/>
      <c r="G493" s="82"/>
      <c r="H493" s="65">
        <f t="shared" si="73"/>
        <v>0</v>
      </c>
    </row>
    <row r="494" spans="1:8" s="2" customFormat="1" ht="12.75" hidden="1" customHeight="1" x14ac:dyDescent="0.2">
      <c r="A494" s="273"/>
      <c r="B494" s="276"/>
      <c r="C494" s="320"/>
      <c r="D494" s="321"/>
      <c r="E494" s="279"/>
      <c r="F494" s="82"/>
      <c r="G494" s="82"/>
      <c r="H494" s="65">
        <f t="shared" si="73"/>
        <v>0</v>
      </c>
    </row>
    <row r="495" spans="1:8" s="2" customFormat="1" ht="12.75" hidden="1" customHeight="1" x14ac:dyDescent="0.2">
      <c r="A495" s="273"/>
      <c r="B495" s="276"/>
      <c r="C495" s="320"/>
      <c r="D495" s="321"/>
      <c r="E495" s="279"/>
      <c r="F495" s="82"/>
      <c r="G495" s="82"/>
      <c r="H495" s="65">
        <f t="shared" si="73"/>
        <v>0</v>
      </c>
    </row>
    <row r="496" spans="1:8" s="2" customFormat="1" ht="12.75" hidden="1" customHeight="1" x14ac:dyDescent="0.2">
      <c r="A496" s="273"/>
      <c r="B496" s="276"/>
      <c r="C496" s="320"/>
      <c r="D496" s="321"/>
      <c r="E496" s="279"/>
      <c r="F496" s="82"/>
      <c r="G496" s="82"/>
      <c r="H496" s="65">
        <f t="shared" si="73"/>
        <v>0</v>
      </c>
    </row>
    <row r="497" spans="1:8" s="2" customFormat="1" ht="12.75" hidden="1" customHeight="1" x14ac:dyDescent="0.2">
      <c r="A497" s="273"/>
      <c r="B497" s="276"/>
      <c r="C497" s="320"/>
      <c r="D497" s="321"/>
      <c r="E497" s="279"/>
      <c r="F497" s="82"/>
      <c r="G497" s="82"/>
      <c r="H497" s="65">
        <f t="shared" si="73"/>
        <v>0</v>
      </c>
    </row>
    <row r="498" spans="1:8" s="2" customFormat="1" ht="12.75" hidden="1" customHeight="1" x14ac:dyDescent="0.2">
      <c r="A498" s="274"/>
      <c r="B498" s="277"/>
      <c r="C498" s="320"/>
      <c r="D498" s="321"/>
      <c r="E498" s="280"/>
      <c r="F498" s="84"/>
      <c r="G498" s="84"/>
      <c r="H498" s="67">
        <f t="shared" si="73"/>
        <v>0</v>
      </c>
    </row>
    <row r="499" spans="1:8" s="2" customFormat="1" ht="12.75" x14ac:dyDescent="0.2">
      <c r="A499" s="57" t="s">
        <v>111</v>
      </c>
      <c r="B499" s="271" t="s">
        <v>112</v>
      </c>
      <c r="C499" s="271"/>
      <c r="D499" s="271"/>
      <c r="E499" s="271"/>
      <c r="F499" s="271"/>
      <c r="G499" s="271"/>
      <c r="H499" s="47">
        <f>SUM(H500,H511)</f>
        <v>0.36000000000000004</v>
      </c>
    </row>
    <row r="500" spans="1:8" s="2" customFormat="1" ht="25.5" x14ac:dyDescent="0.2">
      <c r="A500" s="272" t="s">
        <v>118</v>
      </c>
      <c r="B500" s="275" t="s">
        <v>34</v>
      </c>
      <c r="C500" s="303" t="s">
        <v>171</v>
      </c>
      <c r="D500" s="304"/>
      <c r="E500" s="53" t="s">
        <v>170</v>
      </c>
      <c r="F500" s="198" t="s">
        <v>400</v>
      </c>
      <c r="G500" s="53" t="s">
        <v>158</v>
      </c>
      <c r="H500" s="135">
        <f>SUM(H501:H510)</f>
        <v>0.36000000000000004</v>
      </c>
    </row>
    <row r="501" spans="1:8" s="2" customFormat="1" ht="12.75" x14ac:dyDescent="0.2">
      <c r="A501" s="273"/>
      <c r="B501" s="276"/>
      <c r="C501" s="318" t="s">
        <v>398</v>
      </c>
      <c r="D501" s="319"/>
      <c r="E501" s="278">
        <v>20</v>
      </c>
      <c r="F501" s="81">
        <v>1147</v>
      </c>
      <c r="G501" s="203">
        <f>G476</f>
        <v>2.4169999999999998</v>
      </c>
      <c r="H501" s="63">
        <f>ROUNDUP(F501*$E$501%/12/168*G501,2)</f>
        <v>0.28000000000000003</v>
      </c>
    </row>
    <row r="502" spans="1:8" s="2" customFormat="1" ht="12.75" x14ac:dyDescent="0.2">
      <c r="A502" s="273"/>
      <c r="B502" s="276"/>
      <c r="C502" s="320" t="s">
        <v>399</v>
      </c>
      <c r="D502" s="321"/>
      <c r="E502" s="279"/>
      <c r="F502" s="82">
        <v>475</v>
      </c>
      <c r="G502" s="82">
        <v>1.667</v>
      </c>
      <c r="H502" s="65">
        <f>ROUNDUP(F502*$E$501%/12/168*G502,2)</f>
        <v>0.08</v>
      </c>
    </row>
    <row r="503" spans="1:8" s="2" customFormat="1" ht="12.75" hidden="1" x14ac:dyDescent="0.2">
      <c r="A503" s="273"/>
      <c r="B503" s="276"/>
      <c r="C503" s="320"/>
      <c r="D503" s="321"/>
      <c r="E503" s="279"/>
      <c r="F503" s="82"/>
      <c r="G503" s="82"/>
      <c r="H503" s="65">
        <f t="shared" ref="H503:H510" si="74">ROUNDUP(F503*$D$489%/12/168*E503*$G$489,2)</f>
        <v>0</v>
      </c>
    </row>
    <row r="504" spans="1:8" s="2" customFormat="1" ht="12.75" hidden="1" x14ac:dyDescent="0.2">
      <c r="A504" s="273"/>
      <c r="B504" s="276"/>
      <c r="C504" s="320"/>
      <c r="D504" s="321"/>
      <c r="E504" s="279"/>
      <c r="F504" s="82"/>
      <c r="G504" s="82"/>
      <c r="H504" s="65">
        <f t="shared" si="74"/>
        <v>0</v>
      </c>
    </row>
    <row r="505" spans="1:8" s="2" customFormat="1" ht="12.75" hidden="1" x14ac:dyDescent="0.2">
      <c r="A505" s="273"/>
      <c r="B505" s="276"/>
      <c r="C505" s="320"/>
      <c r="D505" s="321"/>
      <c r="E505" s="279"/>
      <c r="F505" s="82"/>
      <c r="G505" s="82"/>
      <c r="H505" s="65">
        <f t="shared" si="74"/>
        <v>0</v>
      </c>
    </row>
    <row r="506" spans="1:8" s="2" customFormat="1" ht="12.75" hidden="1" customHeight="1" x14ac:dyDescent="0.2">
      <c r="A506" s="273"/>
      <c r="B506" s="276"/>
      <c r="C506" s="320"/>
      <c r="D506" s="321"/>
      <c r="E506" s="279"/>
      <c r="F506" s="82"/>
      <c r="G506" s="82"/>
      <c r="H506" s="65">
        <f t="shared" si="74"/>
        <v>0</v>
      </c>
    </row>
    <row r="507" spans="1:8" s="2" customFormat="1" ht="12.75" hidden="1" customHeight="1" x14ac:dyDescent="0.2">
      <c r="A507" s="273"/>
      <c r="B507" s="276"/>
      <c r="C507" s="320"/>
      <c r="D507" s="321"/>
      <c r="E507" s="279"/>
      <c r="F507" s="82"/>
      <c r="G507" s="82"/>
      <c r="H507" s="65">
        <f t="shared" si="74"/>
        <v>0</v>
      </c>
    </row>
    <row r="508" spans="1:8" s="2" customFormat="1" ht="12.75" hidden="1" customHeight="1" x14ac:dyDescent="0.2">
      <c r="A508" s="273"/>
      <c r="B508" s="276"/>
      <c r="C508" s="320"/>
      <c r="D508" s="321"/>
      <c r="E508" s="279"/>
      <c r="F508" s="82"/>
      <c r="G508" s="82"/>
      <c r="H508" s="65">
        <f t="shared" si="74"/>
        <v>0</v>
      </c>
    </row>
    <row r="509" spans="1:8" s="2" customFormat="1" ht="12.75" hidden="1" customHeight="1" x14ac:dyDescent="0.2">
      <c r="A509" s="273"/>
      <c r="B509" s="276"/>
      <c r="C509" s="320"/>
      <c r="D509" s="321"/>
      <c r="E509" s="279"/>
      <c r="F509" s="82"/>
      <c r="G509" s="82"/>
      <c r="H509" s="65">
        <f t="shared" si="74"/>
        <v>0</v>
      </c>
    </row>
    <row r="510" spans="1:8" s="2" customFormat="1" ht="12.75" hidden="1" customHeight="1" x14ac:dyDescent="0.2">
      <c r="A510" s="274"/>
      <c r="B510" s="277"/>
      <c r="C510" s="320"/>
      <c r="D510" s="321"/>
      <c r="E510" s="280"/>
      <c r="F510" s="84"/>
      <c r="G510" s="84"/>
      <c r="H510" s="67">
        <f t="shared" si="74"/>
        <v>0</v>
      </c>
    </row>
    <row r="511" spans="1:8" s="2" customFormat="1" ht="25.5" hidden="1" x14ac:dyDescent="0.2">
      <c r="A511" s="272" t="s">
        <v>119</v>
      </c>
      <c r="B511" s="275" t="s">
        <v>32</v>
      </c>
      <c r="C511" s="95" t="s">
        <v>171</v>
      </c>
      <c r="D511" s="53" t="s">
        <v>170</v>
      </c>
      <c r="E511" s="95" t="s">
        <v>166</v>
      </c>
      <c r="F511" s="95" t="s">
        <v>167</v>
      </c>
      <c r="G511" s="53" t="s">
        <v>158</v>
      </c>
      <c r="H511" s="135">
        <f>SUM(H512:H521)</f>
        <v>0</v>
      </c>
    </row>
    <row r="512" spans="1:8" s="2" customFormat="1" ht="12.75" hidden="1" x14ac:dyDescent="0.2">
      <c r="A512" s="273"/>
      <c r="B512" s="276"/>
      <c r="C512" s="81"/>
      <c r="D512" s="278">
        <v>20</v>
      </c>
      <c r="E512" s="81"/>
      <c r="F512" s="81"/>
      <c r="G512" s="294"/>
      <c r="H512" s="63">
        <f>ROUNDUP(F512*$D$512%/12/168*E512*$G$512,2)</f>
        <v>0</v>
      </c>
    </row>
    <row r="513" spans="1:8" s="2" customFormat="1" ht="12.75" hidden="1" x14ac:dyDescent="0.2">
      <c r="A513" s="273"/>
      <c r="B513" s="276"/>
      <c r="C513" s="82"/>
      <c r="D513" s="279"/>
      <c r="E513" s="82"/>
      <c r="F513" s="82"/>
      <c r="G513" s="295"/>
      <c r="H513" s="65">
        <f t="shared" ref="H513:H521" si="75">ROUNDUP(F513*$D$512%/12/168*E513*$G$512,2)</f>
        <v>0</v>
      </c>
    </row>
    <row r="514" spans="1:8" s="2" customFormat="1" ht="12.75" hidden="1" x14ac:dyDescent="0.2">
      <c r="A514" s="273"/>
      <c r="B514" s="276"/>
      <c r="C514" s="82"/>
      <c r="D514" s="279"/>
      <c r="E514" s="82"/>
      <c r="F514" s="82"/>
      <c r="G514" s="295"/>
      <c r="H514" s="65">
        <f t="shared" si="75"/>
        <v>0</v>
      </c>
    </row>
    <row r="515" spans="1:8" s="2" customFormat="1" ht="12.75" hidden="1" x14ac:dyDescent="0.2">
      <c r="A515" s="273"/>
      <c r="B515" s="276"/>
      <c r="C515" s="82"/>
      <c r="D515" s="279"/>
      <c r="E515" s="82"/>
      <c r="F515" s="82"/>
      <c r="G515" s="295"/>
      <c r="H515" s="65">
        <f t="shared" si="75"/>
        <v>0</v>
      </c>
    </row>
    <row r="516" spans="1:8" s="2" customFormat="1" ht="12.75" hidden="1" x14ac:dyDescent="0.2">
      <c r="A516" s="273"/>
      <c r="B516" s="276"/>
      <c r="C516" s="82"/>
      <c r="D516" s="279"/>
      <c r="E516" s="82"/>
      <c r="F516" s="82"/>
      <c r="G516" s="295"/>
      <c r="H516" s="65">
        <f t="shared" si="75"/>
        <v>0</v>
      </c>
    </row>
    <row r="517" spans="1:8" s="2" customFormat="1" ht="12.75" hidden="1" x14ac:dyDescent="0.2">
      <c r="A517" s="273"/>
      <c r="B517" s="276"/>
      <c r="C517" s="82"/>
      <c r="D517" s="279"/>
      <c r="E517" s="82"/>
      <c r="F517" s="82"/>
      <c r="G517" s="295"/>
      <c r="H517" s="65">
        <f t="shared" si="75"/>
        <v>0</v>
      </c>
    </row>
    <row r="518" spans="1:8" s="2" customFormat="1" ht="12.75" hidden="1" x14ac:dyDescent="0.2">
      <c r="A518" s="273"/>
      <c r="B518" s="276"/>
      <c r="C518" s="82"/>
      <c r="D518" s="279"/>
      <c r="E518" s="82"/>
      <c r="F518" s="82"/>
      <c r="G518" s="295"/>
      <c r="H518" s="65">
        <f t="shared" si="75"/>
        <v>0</v>
      </c>
    </row>
    <row r="519" spans="1:8" s="2" customFormat="1" ht="12.75" hidden="1" x14ac:dyDescent="0.2">
      <c r="A519" s="273"/>
      <c r="B519" s="276"/>
      <c r="C519" s="82"/>
      <c r="D519" s="279"/>
      <c r="E519" s="82"/>
      <c r="F519" s="82"/>
      <c r="G519" s="295"/>
      <c r="H519" s="65">
        <f t="shared" si="75"/>
        <v>0</v>
      </c>
    </row>
    <row r="520" spans="1:8" s="2" customFormat="1" ht="12.75" hidden="1" x14ac:dyDescent="0.2">
      <c r="A520" s="273"/>
      <c r="B520" s="276"/>
      <c r="C520" s="82"/>
      <c r="D520" s="279"/>
      <c r="E520" s="82"/>
      <c r="F520" s="82"/>
      <c r="G520" s="295"/>
      <c r="H520" s="65">
        <f t="shared" si="75"/>
        <v>0</v>
      </c>
    </row>
    <row r="521" spans="1:8" s="2" customFormat="1" ht="12.75" hidden="1" x14ac:dyDescent="0.2">
      <c r="A521" s="273"/>
      <c r="B521" s="276"/>
      <c r="C521" s="82"/>
      <c r="D521" s="280"/>
      <c r="E521" s="82"/>
      <c r="F521" s="82"/>
      <c r="G521" s="296"/>
      <c r="H521" s="65">
        <f t="shared" si="75"/>
        <v>0</v>
      </c>
    </row>
    <row r="522" spans="1:8" s="2" customFormat="1" ht="12.75" x14ac:dyDescent="0.2">
      <c r="A522" s="250" t="s">
        <v>123</v>
      </c>
      <c r="B522" s="251"/>
      <c r="C522" s="251"/>
      <c r="D522" s="251"/>
      <c r="E522" s="251"/>
      <c r="F522" s="251"/>
      <c r="G522" s="252"/>
      <c r="H522" s="52">
        <f>SUM(H486,H427,H285)</f>
        <v>43.76</v>
      </c>
    </row>
    <row r="523" spans="1:8" s="2" customFormat="1" ht="12.75" x14ac:dyDescent="0.2">
      <c r="A523" s="253" t="s">
        <v>122</v>
      </c>
      <c r="B523" s="254"/>
      <c r="C523" s="254"/>
      <c r="D523" s="254"/>
      <c r="E523" s="254"/>
      <c r="F523" s="254"/>
      <c r="G523" s="255"/>
      <c r="H523" s="94">
        <f>H522+H282</f>
        <v>146.1</v>
      </c>
    </row>
    <row r="524" spans="1:8" x14ac:dyDescent="0.25">
      <c r="H524" s="29"/>
    </row>
    <row r="525" spans="1:8" hidden="1" x14ac:dyDescent="0.25">
      <c r="H525" s="30"/>
    </row>
    <row r="526" spans="1:8" hidden="1" x14ac:dyDescent="0.25">
      <c r="H526" s="30"/>
    </row>
    <row r="527" spans="1:8" hidden="1" x14ac:dyDescent="0.25">
      <c r="H527" s="30"/>
    </row>
    <row r="528" spans="1:8" hidden="1" x14ac:dyDescent="0.25">
      <c r="H528" s="30"/>
    </row>
    <row r="529" spans="1:9" ht="15.75" hidden="1" x14ac:dyDescent="0.25">
      <c r="A529" s="125" t="s">
        <v>14</v>
      </c>
      <c r="B529" s="125"/>
      <c r="C529" s="125"/>
      <c r="D529" s="125"/>
      <c r="E529" s="125"/>
      <c r="F529" s="125"/>
      <c r="G529" s="125"/>
      <c r="H529" s="126">
        <f ca="1">H530+H542+H553</f>
        <v>102.34</v>
      </c>
      <c r="I529" s="127" t="b">
        <f ca="1">H529=H282</f>
        <v>1</v>
      </c>
    </row>
    <row r="530" spans="1:9" hidden="1" x14ac:dyDescent="0.25">
      <c r="A530" s="119">
        <v>1000</v>
      </c>
      <c r="B530" s="118"/>
      <c r="H530" s="122">
        <f ca="1">SUM(H531,H538)</f>
        <v>13.82</v>
      </c>
    </row>
    <row r="531" spans="1:9" hidden="1" x14ac:dyDescent="0.25">
      <c r="A531" s="134">
        <v>1100</v>
      </c>
      <c r="B531" s="118"/>
      <c r="H531" s="121">
        <f ca="1">SUM(H532:H537)</f>
        <v>10.72</v>
      </c>
    </row>
    <row r="532" spans="1:9" hidden="1" x14ac:dyDescent="0.25">
      <c r="A532" s="1">
        <v>1116</v>
      </c>
      <c r="B532" s="118"/>
      <c r="H532" s="120">
        <f ca="1">SUMIF($A$14:$H$282,A532,$H$14:$H$282)</f>
        <v>8.32</v>
      </c>
    </row>
    <row r="533" spans="1:9" hidden="1" x14ac:dyDescent="0.25">
      <c r="A533" s="1">
        <v>1119</v>
      </c>
      <c r="B533" s="118"/>
      <c r="H533" s="120">
        <f t="shared" ref="H533:H537" ca="1" si="76">SUMIF($A$14:$H$282,A533,$H$14:$H$282)</f>
        <v>0</v>
      </c>
    </row>
    <row r="534" spans="1:9" hidden="1" x14ac:dyDescent="0.25">
      <c r="A534" s="1">
        <v>1143</v>
      </c>
      <c r="B534" s="118"/>
      <c r="H534" s="120">
        <f t="shared" ca="1" si="76"/>
        <v>0.72</v>
      </c>
    </row>
    <row r="535" spans="1:9" hidden="1" x14ac:dyDescent="0.25">
      <c r="A535" s="1">
        <v>1146</v>
      </c>
      <c r="B535" s="118"/>
      <c r="H535" s="120">
        <f t="shared" ca="1" si="76"/>
        <v>0.42</v>
      </c>
    </row>
    <row r="536" spans="1:9" hidden="1" x14ac:dyDescent="0.25">
      <c r="A536" s="1">
        <v>1147</v>
      </c>
      <c r="B536" s="118"/>
      <c r="H536" s="120">
        <f t="shared" ca="1" si="76"/>
        <v>0.42</v>
      </c>
    </row>
    <row r="537" spans="1:9" hidden="1" x14ac:dyDescent="0.25">
      <c r="A537" s="1">
        <v>1148</v>
      </c>
      <c r="B537" s="118"/>
      <c r="H537" s="120">
        <f t="shared" ca="1" si="76"/>
        <v>0.84</v>
      </c>
    </row>
    <row r="538" spans="1:9" hidden="1" x14ac:dyDescent="0.25">
      <c r="A538" s="134">
        <v>1200</v>
      </c>
      <c r="B538" s="118"/>
      <c r="H538" s="121">
        <f ca="1">SUM(H539:H541)</f>
        <v>3.0999999999999996</v>
      </c>
    </row>
    <row r="539" spans="1:9" hidden="1" x14ac:dyDescent="0.25">
      <c r="A539" s="1">
        <v>1210</v>
      </c>
      <c r="B539" s="118"/>
      <c r="H539" s="120">
        <f t="shared" ref="H539:H541" ca="1" si="77">SUMIF($A$14:$H$282,A539,$H$14:$H$282)</f>
        <v>2.67</v>
      </c>
    </row>
    <row r="540" spans="1:9" hidden="1" x14ac:dyDescent="0.25">
      <c r="A540" s="1">
        <v>1221</v>
      </c>
      <c r="B540" s="118"/>
      <c r="H540" s="120">
        <f t="shared" ca="1" si="77"/>
        <v>0.34</v>
      </c>
    </row>
    <row r="541" spans="1:9" hidden="1" x14ac:dyDescent="0.25">
      <c r="A541" s="1">
        <v>1228</v>
      </c>
      <c r="B541" s="118"/>
      <c r="H541" s="120">
        <f t="shared" ca="1" si="77"/>
        <v>0.09</v>
      </c>
    </row>
    <row r="542" spans="1:9" hidden="1" x14ac:dyDescent="0.25">
      <c r="A542" s="119">
        <v>2000</v>
      </c>
      <c r="B542" s="118"/>
      <c r="H542" s="122">
        <f ca="1">H543+H546+H548</f>
        <v>87.64</v>
      </c>
    </row>
    <row r="543" spans="1:9" hidden="1" x14ac:dyDescent="0.25">
      <c r="A543" s="134">
        <v>2100</v>
      </c>
      <c r="B543" s="118"/>
      <c r="H543" s="121">
        <f ca="1">SUM(H544:H545)</f>
        <v>55</v>
      </c>
    </row>
    <row r="544" spans="1:9" hidden="1" x14ac:dyDescent="0.25">
      <c r="A544" s="1">
        <v>2111</v>
      </c>
      <c r="B544" s="118"/>
      <c r="H544" s="120">
        <f t="shared" ref="H544:H545" ca="1" si="78">SUMIF($A$14:$H$282,A544,$H$14:$H$282)</f>
        <v>12</v>
      </c>
    </row>
    <row r="545" spans="1:9" hidden="1" x14ac:dyDescent="0.25">
      <c r="A545" s="1">
        <v>2112</v>
      </c>
      <c r="B545" s="118"/>
      <c r="H545" s="120">
        <f t="shared" ca="1" si="78"/>
        <v>43</v>
      </c>
    </row>
    <row r="546" spans="1:9" hidden="1" x14ac:dyDescent="0.25">
      <c r="A546" s="134">
        <v>2200</v>
      </c>
      <c r="B546" s="118"/>
      <c r="H546" s="121">
        <f ca="1">SUM(H547)</f>
        <v>0</v>
      </c>
    </row>
    <row r="547" spans="1:9" hidden="1" x14ac:dyDescent="0.25">
      <c r="A547" s="1">
        <v>2220</v>
      </c>
      <c r="B547" s="118"/>
      <c r="H547" s="120">
        <f ca="1">SUMIF($A$14:$H$282,A547,$H$14:$H$282)</f>
        <v>0</v>
      </c>
    </row>
    <row r="548" spans="1:9" hidden="1" x14ac:dyDescent="0.25">
      <c r="A548" s="134">
        <v>2300</v>
      </c>
      <c r="B548" s="118"/>
      <c r="H548" s="121">
        <f ca="1">SUM(H549:H552)</f>
        <v>32.64</v>
      </c>
    </row>
    <row r="549" spans="1:9" hidden="1" x14ac:dyDescent="0.25">
      <c r="A549" s="1">
        <v>2311</v>
      </c>
      <c r="B549" s="118"/>
      <c r="H549" s="120">
        <f t="shared" ref="H549:H552" ca="1" si="79">SUMIF($A$14:$H$282,A549,$H$14:$H$282)</f>
        <v>10.780000000000001</v>
      </c>
    </row>
    <row r="550" spans="1:9" hidden="1" x14ac:dyDescent="0.25">
      <c r="A550" s="1">
        <v>2322</v>
      </c>
      <c r="B550" s="118"/>
      <c r="H550" s="120">
        <f t="shared" ca="1" si="79"/>
        <v>19.05</v>
      </c>
    </row>
    <row r="551" spans="1:9" hidden="1" x14ac:dyDescent="0.25">
      <c r="A551" s="1">
        <v>2329</v>
      </c>
      <c r="B551" s="118"/>
      <c r="H551" s="120">
        <f t="shared" ca="1" si="79"/>
        <v>0.03</v>
      </c>
    </row>
    <row r="552" spans="1:9" hidden="1" x14ac:dyDescent="0.25">
      <c r="A552" s="1">
        <v>2350</v>
      </c>
      <c r="B552" s="118"/>
      <c r="H552" s="120">
        <f t="shared" ca="1" si="79"/>
        <v>2.78</v>
      </c>
    </row>
    <row r="553" spans="1:9" hidden="1" x14ac:dyDescent="0.25">
      <c r="A553" s="119">
        <v>5000</v>
      </c>
      <c r="B553" s="118"/>
      <c r="H553" s="122">
        <f t="shared" ref="H553" ca="1" si="80">SUMIF($A$14:$H$260,A553,$H$14:$H$260)</f>
        <v>0.88</v>
      </c>
    </row>
    <row r="554" spans="1:9" hidden="1" x14ac:dyDescent="0.25">
      <c r="A554" s="134">
        <v>5200</v>
      </c>
      <c r="B554" s="118"/>
      <c r="H554" s="124"/>
    </row>
    <row r="555" spans="1:9" hidden="1" x14ac:dyDescent="0.25">
      <c r="A555" s="1">
        <v>5231</v>
      </c>
      <c r="B555" s="118"/>
      <c r="H555" s="120">
        <f ca="1">SUMIF($A$14:$H$282,A555,$H$14:$H$282)</f>
        <v>0.88</v>
      </c>
    </row>
    <row r="556" spans="1:9" hidden="1" x14ac:dyDescent="0.25">
      <c r="B556" s="118"/>
    </row>
    <row r="557" spans="1:9" hidden="1" x14ac:dyDescent="0.25">
      <c r="B557" s="118"/>
    </row>
    <row r="558" spans="1:9" hidden="1" x14ac:dyDescent="0.25">
      <c r="B558" s="118"/>
    </row>
    <row r="559" spans="1:9" s="127" customFormat="1" ht="15.75" hidden="1" x14ac:dyDescent="0.25">
      <c r="A559" s="125" t="s">
        <v>19</v>
      </c>
      <c r="B559" s="125"/>
      <c r="C559" s="125"/>
      <c r="D559" s="125"/>
      <c r="E559" s="125"/>
      <c r="F559" s="125"/>
      <c r="G559" s="125"/>
      <c r="H559" s="126">
        <f ca="1">H560+H572+H584</f>
        <v>43.76</v>
      </c>
      <c r="I559" s="127" t="b">
        <f ca="1">H559=H522</f>
        <v>1</v>
      </c>
    </row>
    <row r="560" spans="1:9" hidden="1" x14ac:dyDescent="0.25">
      <c r="A560" s="119">
        <v>1000</v>
      </c>
      <c r="B560" s="118"/>
      <c r="H560" s="122">
        <f ca="1">SUM(H561,H568)</f>
        <v>38.25</v>
      </c>
    </row>
    <row r="561" spans="1:8" hidden="1" x14ac:dyDescent="0.25">
      <c r="A561" s="143">
        <v>1100</v>
      </c>
      <c r="B561" s="118"/>
      <c r="H561" s="121">
        <f ca="1">SUM(H562:H567)</f>
        <v>29.630000000000003</v>
      </c>
    </row>
    <row r="562" spans="1:8" hidden="1" x14ac:dyDescent="0.25">
      <c r="A562" s="1">
        <v>1116</v>
      </c>
      <c r="B562" s="118"/>
      <c r="H562" s="120">
        <f ca="1">SUMIF($A$287:$H$528,A562,$H$287:$H$528)</f>
        <v>10.92</v>
      </c>
    </row>
    <row r="563" spans="1:8" hidden="1" x14ac:dyDescent="0.25">
      <c r="A563" s="1">
        <v>1119</v>
      </c>
      <c r="B563" s="118"/>
      <c r="H563" s="120">
        <f ca="1">SUMIF($A$265:$H$506,A563,$H$265:$H$506)</f>
        <v>13.100000000000001</v>
      </c>
    </row>
    <row r="564" spans="1:8" hidden="1" x14ac:dyDescent="0.25">
      <c r="A564" s="1">
        <v>1143</v>
      </c>
      <c r="B564" s="118"/>
      <c r="H564" s="120">
        <f ca="1">SUMIF($A$265:$H$506,A564,$H$265:$H$506)</f>
        <v>0.75</v>
      </c>
    </row>
    <row r="565" spans="1:8" hidden="1" x14ac:dyDescent="0.25">
      <c r="A565" s="1">
        <v>1146</v>
      </c>
      <c r="B565" s="118"/>
      <c r="H565" s="120">
        <f ca="1">SUMIF($A$265:$H$506,A565,$H$265:$H$506)</f>
        <v>1.22</v>
      </c>
    </row>
    <row r="566" spans="1:8" hidden="1" x14ac:dyDescent="0.25">
      <c r="A566" s="1">
        <v>1147</v>
      </c>
      <c r="B566" s="118"/>
      <c r="H566" s="120">
        <f ca="1">SUMIF($A$265:$H$506,A566,$H$265:$H$506)</f>
        <v>1.22</v>
      </c>
    </row>
    <row r="567" spans="1:8" hidden="1" x14ac:dyDescent="0.25">
      <c r="A567" s="1">
        <v>1148</v>
      </c>
      <c r="B567" s="118"/>
      <c r="H567" s="120">
        <f ca="1">SUMIF($A$265:$H$506,A567,$H$265:$H$506)</f>
        <v>2.42</v>
      </c>
    </row>
    <row r="568" spans="1:8" hidden="1" x14ac:dyDescent="0.25">
      <c r="A568" s="143">
        <v>1200</v>
      </c>
      <c r="B568" s="118"/>
      <c r="H568" s="121">
        <f ca="1">SUM(H569:H571)</f>
        <v>8.6199999999999992</v>
      </c>
    </row>
    <row r="569" spans="1:8" hidden="1" x14ac:dyDescent="0.25">
      <c r="A569" s="1">
        <v>1210</v>
      </c>
      <c r="B569" s="118"/>
      <c r="H569" s="120">
        <f ca="1">SUMIF($A$265:$H$506,A569,$H$265:$H$506)</f>
        <v>7.38</v>
      </c>
    </row>
    <row r="570" spans="1:8" hidden="1" x14ac:dyDescent="0.25">
      <c r="A570" s="1">
        <v>1221</v>
      </c>
      <c r="B570" s="118"/>
      <c r="H570" s="120">
        <f ca="1">SUMIF($A$265:$H$506,A570,$H$265:$H$506)</f>
        <v>0.98</v>
      </c>
    </row>
    <row r="571" spans="1:8" hidden="1" x14ac:dyDescent="0.25">
      <c r="A571" s="1">
        <v>1228</v>
      </c>
      <c r="B571" s="118"/>
      <c r="H571" s="120">
        <f ca="1">SUMIF($A$265:$H$506,A571,$H$265:$H$506)</f>
        <v>0.26</v>
      </c>
    </row>
    <row r="572" spans="1:8" hidden="1" x14ac:dyDescent="0.25">
      <c r="A572" s="119">
        <v>2000</v>
      </c>
      <c r="B572" s="118"/>
      <c r="H572" s="122">
        <f ca="1">H573+H576+H578</f>
        <v>5.15</v>
      </c>
    </row>
    <row r="573" spans="1:8" hidden="1" x14ac:dyDescent="0.25">
      <c r="A573" s="143">
        <v>2100</v>
      </c>
      <c r="B573" s="118"/>
      <c r="H573" s="124">
        <f ca="1">SUM(H574:H575)</f>
        <v>0</v>
      </c>
    </row>
    <row r="574" spans="1:8" hidden="1" x14ac:dyDescent="0.25">
      <c r="A574" s="1">
        <v>2111</v>
      </c>
      <c r="B574" s="118"/>
      <c r="H574" s="2">
        <f ca="1">SUMIF($A$265:$H$506,A574,$H$265:$H$506)</f>
        <v>0</v>
      </c>
    </row>
    <row r="575" spans="1:8" hidden="1" x14ac:dyDescent="0.25">
      <c r="A575" s="1">
        <v>2112</v>
      </c>
      <c r="B575" s="118"/>
      <c r="H575" s="2">
        <f ca="1">SUMIF($A$265:$H$506,A575,$H$265:$H$506)</f>
        <v>0</v>
      </c>
    </row>
    <row r="576" spans="1:8" hidden="1" x14ac:dyDescent="0.25">
      <c r="A576" s="143">
        <v>2200</v>
      </c>
      <c r="B576" s="118"/>
      <c r="H576" s="121">
        <f ca="1">SUM(H577)</f>
        <v>0.12</v>
      </c>
    </row>
    <row r="577" spans="1:9" hidden="1" x14ac:dyDescent="0.25">
      <c r="A577" s="1">
        <v>2220</v>
      </c>
      <c r="B577" s="118"/>
      <c r="H577" s="120">
        <f ca="1">SUMIF($A$265:$H$506,A577,$H$265:$H$506)</f>
        <v>0.12</v>
      </c>
    </row>
    <row r="578" spans="1:9" hidden="1" x14ac:dyDescent="0.25">
      <c r="A578" s="143">
        <v>2300</v>
      </c>
      <c r="B578" s="118"/>
      <c r="H578" s="121">
        <f ca="1">SUM(H579:H583)</f>
        <v>5.03</v>
      </c>
    </row>
    <row r="579" spans="1:9" hidden="1" x14ac:dyDescent="0.25">
      <c r="A579" s="1">
        <v>2311</v>
      </c>
      <c r="B579" s="118"/>
      <c r="H579" s="120">
        <f ca="1">SUMIF($A$265:$H$506,A579,$H$265:$H$506)</f>
        <v>3.6</v>
      </c>
    </row>
    <row r="580" spans="1:9" hidden="1" x14ac:dyDescent="0.25">
      <c r="A580" s="1">
        <v>2312</v>
      </c>
      <c r="B580" s="118"/>
      <c r="H580" s="120">
        <f ca="1">SUMIF($A$265:$H$506,A580,$H$265:$H$506)</f>
        <v>0.08</v>
      </c>
    </row>
    <row r="581" spans="1:9" hidden="1" x14ac:dyDescent="0.25">
      <c r="A581" s="1">
        <v>2322</v>
      </c>
      <c r="B581" s="118"/>
      <c r="H581" s="2">
        <f ca="1">SUMIF($A$265:$H$506,A581,$H$265:$H$506)</f>
        <v>0</v>
      </c>
    </row>
    <row r="582" spans="1:9" hidden="1" x14ac:dyDescent="0.25">
      <c r="A582" s="1">
        <v>2329</v>
      </c>
      <c r="B582" s="118"/>
      <c r="H582" s="2">
        <f ca="1">SUMIF($A$265:$H$506,A582,$H$265:$H$506)</f>
        <v>0</v>
      </c>
    </row>
    <row r="583" spans="1:9" hidden="1" x14ac:dyDescent="0.25">
      <c r="A583" s="1">
        <v>2350</v>
      </c>
      <c r="B583" s="118"/>
      <c r="H583" s="120">
        <f ca="1">SUMIF($A$265:$H$506,A583,$H$265:$H$506)</f>
        <v>1.35</v>
      </c>
    </row>
    <row r="584" spans="1:9" hidden="1" x14ac:dyDescent="0.25">
      <c r="A584" s="119">
        <v>5000</v>
      </c>
      <c r="B584" s="118"/>
      <c r="H584" s="122">
        <f ca="1">H585+H587</f>
        <v>0.36000000000000004</v>
      </c>
    </row>
    <row r="585" spans="1:9" hidden="1" x14ac:dyDescent="0.25">
      <c r="A585" s="143">
        <v>5100</v>
      </c>
      <c r="B585" s="118"/>
      <c r="H585" s="121">
        <f ca="1">SUM(H586)</f>
        <v>0</v>
      </c>
    </row>
    <row r="586" spans="1:9" hidden="1" x14ac:dyDescent="0.25">
      <c r="A586" s="1">
        <v>5121</v>
      </c>
      <c r="B586" s="118"/>
      <c r="H586" s="120">
        <f ca="1">SUMIF($A$265:$H$506,A586,$H$265:$H$506)</f>
        <v>0</v>
      </c>
    </row>
    <row r="587" spans="1:9" hidden="1" x14ac:dyDescent="0.25">
      <c r="A587" s="143">
        <v>5200</v>
      </c>
      <c r="B587" s="118"/>
      <c r="H587" s="121">
        <f ca="1">SUM(H588:H589)</f>
        <v>0.36000000000000004</v>
      </c>
    </row>
    <row r="588" spans="1:9" hidden="1" x14ac:dyDescent="0.25">
      <c r="A588" s="1">
        <v>5238</v>
      </c>
      <c r="B588" s="118"/>
      <c r="H588" s="120">
        <f ca="1">SUMIF($A$265:$H$506,A588,$H$265:$H$506)</f>
        <v>0.36000000000000004</v>
      </c>
    </row>
    <row r="589" spans="1:9" hidden="1" x14ac:dyDescent="0.25">
      <c r="A589" s="1">
        <v>5239</v>
      </c>
      <c r="B589" s="118"/>
      <c r="H589" s="120">
        <f ca="1">SUMIF($A$265:$H$506,A589,$H$265:$H$506)</f>
        <v>0</v>
      </c>
    </row>
    <row r="590" spans="1:9" s="127" customFormat="1" ht="15.75" hidden="1" x14ac:dyDescent="0.25">
      <c r="A590" s="125" t="s">
        <v>340</v>
      </c>
      <c r="B590" s="125"/>
      <c r="C590" s="125"/>
      <c r="D590" s="125"/>
      <c r="E590" s="125"/>
      <c r="F590" s="125"/>
      <c r="G590" s="125"/>
      <c r="H590" s="126">
        <f ca="1">H559+H529</f>
        <v>146.1</v>
      </c>
      <c r="I590" s="127" t="b">
        <f ca="1">H590=H523</f>
        <v>1</v>
      </c>
    </row>
    <row r="591" spans="1:9" hidden="1" x14ac:dyDescent="0.25"/>
    <row r="592" spans="1:9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</sheetData>
  <mergeCells count="562">
    <mergeCell ref="I9:I10"/>
    <mergeCell ref="C449:E449"/>
    <mergeCell ref="C450:E450"/>
    <mergeCell ref="B430:B44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7:E447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A11:H11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4:D84"/>
    <mergeCell ref="C85:D85"/>
    <mergeCell ref="C86:D86"/>
    <mergeCell ref="C74:D74"/>
    <mergeCell ref="C75:D75"/>
    <mergeCell ref="C76:D76"/>
    <mergeCell ref="C77:D77"/>
    <mergeCell ref="C78:D78"/>
    <mergeCell ref="C79:D79"/>
    <mergeCell ref="C87:D87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83:D83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54:G154"/>
    <mergeCell ref="B178:G178"/>
    <mergeCell ref="C179:E179"/>
    <mergeCell ref="C180:E180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69:E169"/>
    <mergeCell ref="C170:E170"/>
    <mergeCell ref="C171:E171"/>
    <mergeCell ref="C172:E172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197:E197"/>
    <mergeCell ref="C198:E198"/>
    <mergeCell ref="C199:E199"/>
    <mergeCell ref="B246:G246"/>
    <mergeCell ref="B247:G247"/>
    <mergeCell ref="C238:E238"/>
    <mergeCell ref="C239:E239"/>
    <mergeCell ref="C240:E240"/>
    <mergeCell ref="C241:E241"/>
    <mergeCell ref="C242:E242"/>
    <mergeCell ref="C243:E243"/>
    <mergeCell ref="A271:A281"/>
    <mergeCell ref="B271:B281"/>
    <mergeCell ref="D272:D281"/>
    <mergeCell ref="A235:A245"/>
    <mergeCell ref="B235:B245"/>
    <mergeCell ref="C235:E235"/>
    <mergeCell ref="C236:E236"/>
    <mergeCell ref="C237:E237"/>
    <mergeCell ref="C244:E244"/>
    <mergeCell ref="C245:E245"/>
    <mergeCell ref="A282:G282"/>
    <mergeCell ref="A283:H283"/>
    <mergeCell ref="A248:A258"/>
    <mergeCell ref="B248:B258"/>
    <mergeCell ref="D249:D258"/>
    <mergeCell ref="B259:G259"/>
    <mergeCell ref="A260:A270"/>
    <mergeCell ref="B260:B270"/>
    <mergeCell ref="D261:D270"/>
    <mergeCell ref="C292:D292"/>
    <mergeCell ref="C293:D293"/>
    <mergeCell ref="C294:D294"/>
    <mergeCell ref="C295:D295"/>
    <mergeCell ref="C296:D296"/>
    <mergeCell ref="C297:D297"/>
    <mergeCell ref="A284:H284"/>
    <mergeCell ref="B285:G285"/>
    <mergeCell ref="B286:G286"/>
    <mergeCell ref="A287:A297"/>
    <mergeCell ref="B287:B297"/>
    <mergeCell ref="C287:D287"/>
    <mergeCell ref="C288:D288"/>
    <mergeCell ref="C289:D289"/>
    <mergeCell ref="C290:D290"/>
    <mergeCell ref="C291:D291"/>
    <mergeCell ref="A309:A319"/>
    <mergeCell ref="B309:B319"/>
    <mergeCell ref="C309:E309"/>
    <mergeCell ref="C310:E310"/>
    <mergeCell ref="C311:E311"/>
    <mergeCell ref="C312:E312"/>
    <mergeCell ref="C313:E313"/>
    <mergeCell ref="A298:A308"/>
    <mergeCell ref="B298:B308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14:E314"/>
    <mergeCell ref="C315:E315"/>
    <mergeCell ref="C316:E316"/>
    <mergeCell ref="C317:E317"/>
    <mergeCell ref="C318:E318"/>
    <mergeCell ref="C319:E319"/>
    <mergeCell ref="C306:D306"/>
    <mergeCell ref="C307:D307"/>
    <mergeCell ref="C308:D308"/>
    <mergeCell ref="C327:D327"/>
    <mergeCell ref="C328:D328"/>
    <mergeCell ref="C329:D329"/>
    <mergeCell ref="C330:D330"/>
    <mergeCell ref="C331:D331"/>
    <mergeCell ref="C332:D332"/>
    <mergeCell ref="A320:A340"/>
    <mergeCell ref="B320:B340"/>
    <mergeCell ref="C320:D320"/>
    <mergeCell ref="C321:D321"/>
    <mergeCell ref="C322:D322"/>
    <mergeCell ref="C323:D323"/>
    <mergeCell ref="C324:D324"/>
    <mergeCell ref="C325:D325"/>
    <mergeCell ref="C326:D326"/>
    <mergeCell ref="C339:D339"/>
    <mergeCell ref="C333:D333"/>
    <mergeCell ref="C334:D334"/>
    <mergeCell ref="C335:D335"/>
    <mergeCell ref="C336:D336"/>
    <mergeCell ref="C337:D337"/>
    <mergeCell ref="C338:D338"/>
    <mergeCell ref="E342:E361"/>
    <mergeCell ref="C343:D343"/>
    <mergeCell ref="C344:D344"/>
    <mergeCell ref="C345:D345"/>
    <mergeCell ref="C346:D346"/>
    <mergeCell ref="C347:D347"/>
    <mergeCell ref="C340:D340"/>
    <mergeCell ref="E321:E340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0:D360"/>
    <mergeCell ref="C361:D361"/>
    <mergeCell ref="A362:A382"/>
    <mergeCell ref="B362:B382"/>
    <mergeCell ref="C362:D362"/>
    <mergeCell ref="C363:D363"/>
    <mergeCell ref="C373:D373"/>
    <mergeCell ref="C374:D374"/>
    <mergeCell ref="C375:D375"/>
    <mergeCell ref="C376:D376"/>
    <mergeCell ref="A341:A361"/>
    <mergeCell ref="B341:B361"/>
    <mergeCell ref="C341:D341"/>
    <mergeCell ref="C342:D342"/>
    <mergeCell ref="C377:D377"/>
    <mergeCell ref="C378:D378"/>
    <mergeCell ref="C379:D379"/>
    <mergeCell ref="C380:D380"/>
    <mergeCell ref="C381:D381"/>
    <mergeCell ref="C382:D382"/>
    <mergeCell ref="E363:E382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B383:G383"/>
    <mergeCell ref="B384:G384"/>
    <mergeCell ref="A385:A405"/>
    <mergeCell ref="B385:B405"/>
    <mergeCell ref="C385:D385"/>
    <mergeCell ref="C386:D386"/>
    <mergeCell ref="E386:E405"/>
    <mergeCell ref="C387:D387"/>
    <mergeCell ref="C388:D388"/>
    <mergeCell ref="C389:D389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402:D402"/>
    <mergeCell ref="C403:D403"/>
    <mergeCell ref="C404:D404"/>
    <mergeCell ref="C405:D405"/>
    <mergeCell ref="A406:A426"/>
    <mergeCell ref="B406:B426"/>
    <mergeCell ref="C406:D406"/>
    <mergeCell ref="C407:D407"/>
    <mergeCell ref="C417:D417"/>
    <mergeCell ref="C418:D418"/>
    <mergeCell ref="C425:D425"/>
    <mergeCell ref="C426:D426"/>
    <mergeCell ref="B427:G427"/>
    <mergeCell ref="B428:G428"/>
    <mergeCell ref="C430:E430"/>
    <mergeCell ref="C419:D419"/>
    <mergeCell ref="C420:D420"/>
    <mergeCell ref="C421:D421"/>
    <mergeCell ref="C422:D422"/>
    <mergeCell ref="C423:D423"/>
    <mergeCell ref="C424:D424"/>
    <mergeCell ref="E407:E426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B429:G429"/>
    <mergeCell ref="A430:A440"/>
    <mergeCell ref="C451:E451"/>
    <mergeCell ref="B452:G452"/>
    <mergeCell ref="A453:A463"/>
    <mergeCell ref="B453:B463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A441:A451"/>
    <mergeCell ref="B441:B451"/>
    <mergeCell ref="C441:E441"/>
    <mergeCell ref="C442:E442"/>
    <mergeCell ref="C443:E443"/>
    <mergeCell ref="C444:E444"/>
    <mergeCell ref="C445:E445"/>
    <mergeCell ref="C446:E446"/>
    <mergeCell ref="A522:G522"/>
    <mergeCell ref="A523:G523"/>
    <mergeCell ref="B486:G486"/>
    <mergeCell ref="B487:G487"/>
    <mergeCell ref="C478:E478"/>
    <mergeCell ref="C479:E479"/>
    <mergeCell ref="C480:E480"/>
    <mergeCell ref="C481:E481"/>
    <mergeCell ref="C482:E482"/>
    <mergeCell ref="C483:E483"/>
    <mergeCell ref="A511:A521"/>
    <mergeCell ref="B511:B521"/>
    <mergeCell ref="D512:D521"/>
    <mergeCell ref="G512:G521"/>
    <mergeCell ref="A475:A485"/>
    <mergeCell ref="B475:B485"/>
    <mergeCell ref="C475:E475"/>
    <mergeCell ref="C476:E476"/>
    <mergeCell ref="C477:E477"/>
    <mergeCell ref="C484:E484"/>
    <mergeCell ref="C485:E485"/>
    <mergeCell ref="C488:D488"/>
    <mergeCell ref="C489:D489"/>
    <mergeCell ref="E489:E498"/>
    <mergeCell ref="B499:G499"/>
    <mergeCell ref="A500:A510"/>
    <mergeCell ref="B500:B510"/>
    <mergeCell ref="C500:D500"/>
    <mergeCell ref="C501:D501"/>
    <mergeCell ref="E501:E510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A224:A234"/>
    <mergeCell ref="B224:B234"/>
    <mergeCell ref="C224:E224"/>
    <mergeCell ref="C225:E225"/>
    <mergeCell ref="C226:E226"/>
    <mergeCell ref="C227:E227"/>
    <mergeCell ref="C228:E228"/>
    <mergeCell ref="A213:A223"/>
    <mergeCell ref="B213:B223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9:E229"/>
    <mergeCell ref="C230:E230"/>
    <mergeCell ref="C231:E231"/>
    <mergeCell ref="C232:E232"/>
    <mergeCell ref="C233:E233"/>
    <mergeCell ref="C234:E234"/>
    <mergeCell ref="C221:E221"/>
    <mergeCell ref="C222:E222"/>
    <mergeCell ref="C223:E223"/>
    <mergeCell ref="B155:G155"/>
    <mergeCell ref="C156:E156"/>
    <mergeCell ref="C157:E157"/>
    <mergeCell ref="C167:E167"/>
    <mergeCell ref="C168:E168"/>
    <mergeCell ref="A156:A166"/>
    <mergeCell ref="B156:B166"/>
    <mergeCell ref="A167:A177"/>
    <mergeCell ref="B167:B17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173:E173"/>
    <mergeCell ref="C174:E174"/>
    <mergeCell ref="C175:E175"/>
    <mergeCell ref="C176:E176"/>
    <mergeCell ref="C177:E177"/>
    <mergeCell ref="A179:A189"/>
    <mergeCell ref="B179:B18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492:D492"/>
    <mergeCell ref="C493:D493"/>
    <mergeCell ref="C494:D494"/>
    <mergeCell ref="C495:D495"/>
    <mergeCell ref="C496:D496"/>
    <mergeCell ref="C497:D497"/>
    <mergeCell ref="C498:D498"/>
    <mergeCell ref="A464:A474"/>
    <mergeCell ref="B464:B474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A488:A498"/>
    <mergeCell ref="B488:B498"/>
    <mergeCell ref="C490:D490"/>
    <mergeCell ref="C491:D491"/>
  </mergeCells>
  <conditionalFormatting sqref="G38:H46 F333:G340 C332:C340">
    <cfRule type="cellIs" dxfId="1423" priority="99" operator="equal">
      <formula>0</formula>
    </cfRule>
  </conditionalFormatting>
  <conditionalFormatting sqref="F49:H67">
    <cfRule type="cellIs" dxfId="1422" priority="98" operator="equal">
      <formula>0</formula>
    </cfRule>
  </conditionalFormatting>
  <conditionalFormatting sqref="F69:H76">
    <cfRule type="cellIs" dxfId="1421" priority="97" operator="equal">
      <formula>0</formula>
    </cfRule>
  </conditionalFormatting>
  <conditionalFormatting sqref="G310:H319">
    <cfRule type="cellIs" dxfId="1420" priority="94" operator="equal">
      <formula>0</formula>
    </cfRule>
  </conditionalFormatting>
  <conditionalFormatting sqref="H299:H308">
    <cfRule type="cellIs" dxfId="1419" priority="95" operator="equal">
      <formula>0</formula>
    </cfRule>
  </conditionalFormatting>
  <conditionalFormatting sqref="C331 C321:C322">
    <cfRule type="cellIs" dxfId="1418" priority="93" operator="equal">
      <formula>0</formula>
    </cfRule>
  </conditionalFormatting>
  <conditionalFormatting sqref="H288:H297">
    <cfRule type="cellIs" dxfId="1417" priority="96" operator="equal">
      <formula>0</formula>
    </cfRule>
  </conditionalFormatting>
  <conditionalFormatting sqref="H363">
    <cfRule type="cellIs" dxfId="1416" priority="87" operator="equal">
      <formula>0</formula>
    </cfRule>
  </conditionalFormatting>
  <conditionalFormatting sqref="F321:H332 H333:H340">
    <cfRule type="cellIs" dxfId="1415" priority="92" operator="equal">
      <formula>0</formula>
    </cfRule>
  </conditionalFormatting>
  <conditionalFormatting sqref="F342:G342">
    <cfRule type="cellIs" dxfId="1414" priority="91" operator="equal">
      <formula>0</formula>
    </cfRule>
  </conditionalFormatting>
  <conditionalFormatting sqref="H342">
    <cfRule type="cellIs" dxfId="1413" priority="90" operator="equal">
      <formula>0</formula>
    </cfRule>
  </conditionalFormatting>
  <conditionalFormatting sqref="F342:H361">
    <cfRule type="cellIs" dxfId="1412" priority="89" operator="equal">
      <formula>0</formula>
    </cfRule>
  </conditionalFormatting>
  <conditionalFormatting sqref="H363">
    <cfRule type="cellIs" dxfId="1411" priority="88" operator="equal">
      <formula>0</formula>
    </cfRule>
  </conditionalFormatting>
  <conditionalFormatting sqref="G363:G382">
    <cfRule type="cellIs" dxfId="1410" priority="86" operator="equal">
      <formula>0</formula>
    </cfRule>
  </conditionalFormatting>
  <conditionalFormatting sqref="C373:C374 C363:C364">
    <cfRule type="cellIs" dxfId="1409" priority="85" operator="equal">
      <formula>0</formula>
    </cfRule>
  </conditionalFormatting>
  <conditionalFormatting sqref="F363:H382">
    <cfRule type="cellIs" dxfId="1408" priority="84" operator="equal">
      <formula>0</formula>
    </cfRule>
  </conditionalFormatting>
  <conditionalFormatting sqref="H386:H405">
    <cfRule type="cellIs" dxfId="1407" priority="83" operator="equal">
      <formula>0</formula>
    </cfRule>
  </conditionalFormatting>
  <conditionalFormatting sqref="H386:H405">
    <cfRule type="cellIs" dxfId="1406" priority="82" operator="equal">
      <formula>0</formula>
    </cfRule>
  </conditionalFormatting>
  <conditionalFormatting sqref="H386:H405">
    <cfRule type="cellIs" dxfId="1405" priority="81" operator="equal">
      <formula>0</formula>
    </cfRule>
  </conditionalFormatting>
  <conditionalFormatting sqref="H407:H426">
    <cfRule type="cellIs" dxfId="1404" priority="80" operator="equal">
      <formula>0</formula>
    </cfRule>
  </conditionalFormatting>
  <conditionalFormatting sqref="H407:H426">
    <cfRule type="cellIs" dxfId="1403" priority="79" operator="equal">
      <formula>0</formula>
    </cfRule>
  </conditionalFormatting>
  <conditionalFormatting sqref="H407:H426">
    <cfRule type="cellIs" dxfId="1402" priority="78" operator="equal">
      <formula>0</formula>
    </cfRule>
  </conditionalFormatting>
  <conditionalFormatting sqref="G396:G405 G407:G418">
    <cfRule type="cellIs" dxfId="1401" priority="77" operator="equal">
      <formula>0</formula>
    </cfRule>
  </conditionalFormatting>
  <conditionalFormatting sqref="G396:G405 G407:G418">
    <cfRule type="cellIs" dxfId="1400" priority="76" operator="equal">
      <formula>0</formula>
    </cfRule>
  </conditionalFormatting>
  <conditionalFormatting sqref="H454:H463">
    <cfRule type="cellIs" dxfId="1399" priority="75" operator="equal">
      <formula>0</formula>
    </cfRule>
  </conditionalFormatting>
  <conditionalFormatting sqref="H476:H485">
    <cfRule type="cellIs" dxfId="1398" priority="73" operator="equal">
      <formula>0</formula>
    </cfRule>
  </conditionalFormatting>
  <conditionalFormatting sqref="H512:H521">
    <cfRule type="cellIs" dxfId="1397" priority="72" operator="equal">
      <formula>0</formula>
    </cfRule>
  </conditionalFormatting>
  <conditionalFormatting sqref="H26:H35">
    <cfRule type="cellIs" dxfId="1396" priority="71" operator="equal">
      <formula>0</formula>
    </cfRule>
  </conditionalFormatting>
  <conditionalFormatting sqref="H15:H24">
    <cfRule type="cellIs" dxfId="1395" priority="70" operator="equal">
      <formula>0</formula>
    </cfRule>
  </conditionalFormatting>
  <conditionalFormatting sqref="C47:D56 C67:D67">
    <cfRule type="cellIs" dxfId="1394" priority="69" operator="equal">
      <formula>0</formula>
    </cfRule>
  </conditionalFormatting>
  <conditionalFormatting sqref="C57:D66">
    <cfRule type="cellIs" dxfId="1393" priority="68" operator="equal">
      <formula>0</formula>
    </cfRule>
  </conditionalFormatting>
  <conditionalFormatting sqref="C69:D88">
    <cfRule type="cellIs" dxfId="1392" priority="65" operator="equal">
      <formula>0</formula>
    </cfRule>
  </conditionalFormatting>
  <conditionalFormatting sqref="C68:D68">
    <cfRule type="cellIs" dxfId="1391" priority="67" operator="equal">
      <formula>0</formula>
    </cfRule>
  </conditionalFormatting>
  <conditionalFormatting sqref="F77:H88">
    <cfRule type="cellIs" dxfId="1390" priority="66" operator="equal">
      <formula>0</formula>
    </cfRule>
  </conditionalFormatting>
  <conditionalFormatting sqref="F90:H90 H91:H97 F91:G109">
    <cfRule type="cellIs" dxfId="1389" priority="64" operator="equal">
      <formula>0</formula>
    </cfRule>
  </conditionalFormatting>
  <conditionalFormatting sqref="C90:D109">
    <cfRule type="cellIs" dxfId="1388" priority="62" operator="equal">
      <formula>0</formula>
    </cfRule>
  </conditionalFormatting>
  <conditionalFormatting sqref="H98:H109">
    <cfRule type="cellIs" dxfId="1387" priority="63" operator="equal">
      <formula>0</formula>
    </cfRule>
  </conditionalFormatting>
  <conditionalFormatting sqref="C89:D89">
    <cfRule type="cellIs" dxfId="1386" priority="61" operator="equal">
      <formula>0</formula>
    </cfRule>
  </conditionalFormatting>
  <conditionalFormatting sqref="C112:D112">
    <cfRule type="cellIs" dxfId="1385" priority="60" operator="equal">
      <formula>0</formula>
    </cfRule>
  </conditionalFormatting>
  <conditionalFormatting sqref="F113:H113 H114:H120 F114:G132">
    <cfRule type="cellIs" dxfId="1384" priority="59" operator="equal">
      <formula>0</formula>
    </cfRule>
  </conditionalFormatting>
  <conditionalFormatting sqref="C113:D132">
    <cfRule type="cellIs" dxfId="1383" priority="57" operator="equal">
      <formula>0</formula>
    </cfRule>
  </conditionalFormatting>
  <conditionalFormatting sqref="H121:H132">
    <cfRule type="cellIs" dxfId="1382" priority="58" operator="equal">
      <formula>0</formula>
    </cfRule>
  </conditionalFormatting>
  <conditionalFormatting sqref="F134:H134 H135:H141 F135:G153">
    <cfRule type="cellIs" dxfId="1381" priority="56" operator="equal">
      <formula>0</formula>
    </cfRule>
  </conditionalFormatting>
  <conditionalFormatting sqref="C134:D153">
    <cfRule type="cellIs" dxfId="1380" priority="54" operator="equal">
      <formula>0</formula>
    </cfRule>
  </conditionalFormatting>
  <conditionalFormatting sqref="H142:H153">
    <cfRule type="cellIs" dxfId="1379" priority="55" operator="equal">
      <formula>0</formula>
    </cfRule>
  </conditionalFormatting>
  <conditionalFormatting sqref="C133:D133">
    <cfRule type="cellIs" dxfId="1378" priority="53" operator="equal">
      <formula>0</formula>
    </cfRule>
  </conditionalFormatting>
  <conditionalFormatting sqref="C352 C342:C343">
    <cfRule type="cellIs" dxfId="1377" priority="49" operator="equal">
      <formula>0</formula>
    </cfRule>
  </conditionalFormatting>
  <conditionalFormatting sqref="F398:H405">
    <cfRule type="cellIs" dxfId="1376" priority="46" operator="equal">
      <formula>0</formula>
    </cfRule>
  </conditionalFormatting>
  <conditionalFormatting sqref="C407:D407">
    <cfRule type="cellIs" dxfId="1375" priority="45" operator="equal">
      <formula>0</formula>
    </cfRule>
  </conditionalFormatting>
  <conditionalFormatting sqref="C408:D426">
    <cfRule type="cellIs" dxfId="1374" priority="44" operator="equal">
      <formula>0</formula>
    </cfRule>
  </conditionalFormatting>
  <conditionalFormatting sqref="F407:H426">
    <cfRule type="cellIs" dxfId="1373" priority="43" operator="equal">
      <formula>0</formula>
    </cfRule>
  </conditionalFormatting>
  <conditionalFormatting sqref="C353">
    <cfRule type="cellIs" dxfId="1372" priority="48" operator="equal">
      <formula>0</formula>
    </cfRule>
  </conditionalFormatting>
  <conditionalFormatting sqref="C396:D405">
    <cfRule type="cellIs" dxfId="1371" priority="47" operator="equal">
      <formula>0</formula>
    </cfRule>
  </conditionalFormatting>
  <conditionalFormatting sqref="C386:D395">
    <cfRule type="cellIs" dxfId="1370" priority="42" operator="equal">
      <formula>0</formula>
    </cfRule>
  </conditionalFormatting>
  <conditionalFormatting sqref="F387:H395 F386 H386">
    <cfRule type="cellIs" dxfId="1369" priority="41" operator="equal">
      <formula>0</formula>
    </cfRule>
  </conditionalFormatting>
  <conditionalFormatting sqref="G386">
    <cfRule type="cellIs" dxfId="1368" priority="30" operator="equal">
      <formula>0</formula>
    </cfRule>
  </conditionalFormatting>
  <conditionalFormatting sqref="C375:C382">
    <cfRule type="cellIs" dxfId="1367" priority="32" operator="equal">
      <formula>0</formula>
    </cfRule>
  </conditionalFormatting>
  <conditionalFormatting sqref="G386">
    <cfRule type="cellIs" dxfId="1366" priority="31" operator="equal">
      <formula>0</formula>
    </cfRule>
  </conditionalFormatting>
  <conditionalFormatting sqref="H168:H177">
    <cfRule type="cellIs" dxfId="1365" priority="26" operator="equal">
      <formula>0</formula>
    </cfRule>
  </conditionalFormatting>
  <conditionalFormatting sqref="H236:H245">
    <cfRule type="cellIs" dxfId="1364" priority="38" operator="equal">
      <formula>0</formula>
    </cfRule>
  </conditionalFormatting>
  <conditionalFormatting sqref="C323:C330">
    <cfRule type="cellIs" dxfId="1363" priority="36" operator="equal">
      <formula>0</formula>
    </cfRule>
  </conditionalFormatting>
  <conditionalFormatting sqref="C344:C351">
    <cfRule type="cellIs" dxfId="1362" priority="35" operator="equal">
      <formula>0</formula>
    </cfRule>
  </conditionalFormatting>
  <conditionalFormatting sqref="C354:C361">
    <cfRule type="cellIs" dxfId="1361" priority="34" operator="equal">
      <formula>0</formula>
    </cfRule>
  </conditionalFormatting>
  <conditionalFormatting sqref="C365:C372">
    <cfRule type="cellIs" dxfId="1360" priority="33" operator="equal">
      <formula>0</formula>
    </cfRule>
  </conditionalFormatting>
  <conditionalFormatting sqref="H214:H223">
    <cfRule type="cellIs" dxfId="1359" priority="29" operator="equal">
      <formula>0</formula>
    </cfRule>
  </conditionalFormatting>
  <conditionalFormatting sqref="H225:H234">
    <cfRule type="cellIs" dxfId="1358" priority="28" operator="equal">
      <formula>0</formula>
    </cfRule>
  </conditionalFormatting>
  <conditionalFormatting sqref="H157:H166">
    <cfRule type="cellIs" dxfId="1357" priority="27" operator="equal">
      <formula>0</formula>
    </cfRule>
  </conditionalFormatting>
  <conditionalFormatting sqref="H180:H189">
    <cfRule type="cellIs" dxfId="1356" priority="25" operator="equal">
      <formula>0</formula>
    </cfRule>
  </conditionalFormatting>
  <conditionalFormatting sqref="H191:H200">
    <cfRule type="cellIs" dxfId="1355" priority="24" operator="equal">
      <formula>0</formula>
    </cfRule>
  </conditionalFormatting>
  <conditionalFormatting sqref="H203:H212">
    <cfRule type="cellIs" dxfId="1354" priority="23" operator="equal">
      <formula>0</formula>
    </cfRule>
  </conditionalFormatting>
  <conditionalFormatting sqref="H249:H258 H261:H270">
    <cfRule type="cellIs" dxfId="1353" priority="22" operator="equal">
      <formula>0</formula>
    </cfRule>
  </conditionalFormatting>
  <conditionalFormatting sqref="H272:H281">
    <cfRule type="cellIs" dxfId="1352" priority="21" operator="equal">
      <formula>0</formula>
    </cfRule>
  </conditionalFormatting>
  <conditionalFormatting sqref="I590">
    <cfRule type="cellIs" dxfId="1351" priority="9" operator="equal">
      <formula>TRUE</formula>
    </cfRule>
  </conditionalFormatting>
  <conditionalFormatting sqref="I529:I558">
    <cfRule type="cellIs" dxfId="1350" priority="20" operator="equal">
      <formula>TRUE</formula>
    </cfRule>
  </conditionalFormatting>
  <conditionalFormatting sqref="I559">
    <cfRule type="cellIs" dxfId="1349" priority="13" operator="equal">
      <formula>TRUE</formula>
    </cfRule>
  </conditionalFormatting>
  <conditionalFormatting sqref="I584">
    <cfRule type="cellIs" dxfId="1348" priority="12" operator="equal">
      <formula>TRUE</formula>
    </cfRule>
  </conditionalFormatting>
  <conditionalFormatting sqref="I585">
    <cfRule type="cellIs" dxfId="1347" priority="11" operator="equal">
      <formula>TRUE</formula>
    </cfRule>
  </conditionalFormatting>
  <conditionalFormatting sqref="I587">
    <cfRule type="cellIs" dxfId="1346" priority="10" operator="equal">
      <formula>TRUE</formula>
    </cfRule>
  </conditionalFormatting>
  <conditionalFormatting sqref="I560:I583 I586 I588:I589">
    <cfRule type="cellIs" dxfId="1345" priority="14" operator="equal">
      <formula>TRUE</formula>
    </cfRule>
  </conditionalFormatting>
  <conditionalFormatting sqref="H442:H451">
    <cfRule type="cellIs" dxfId="1344" priority="5" operator="equal">
      <formula>0</formula>
    </cfRule>
  </conditionalFormatting>
  <conditionalFormatting sqref="H432:H440">
    <cfRule type="cellIs" dxfId="1343" priority="7" operator="equal">
      <formula>0</formula>
    </cfRule>
  </conditionalFormatting>
  <conditionalFormatting sqref="H431">
    <cfRule type="cellIs" dxfId="1342" priority="4" operator="equal">
      <formula>0</formula>
    </cfRule>
  </conditionalFormatting>
  <conditionalFormatting sqref="H465:H474">
    <cfRule type="cellIs" dxfId="1341" priority="3" operator="equal">
      <formula>0</formula>
    </cfRule>
  </conditionalFormatting>
  <conditionalFormatting sqref="H501:H510">
    <cfRule type="cellIs" dxfId="1340" priority="2" operator="equal">
      <formula>0</formula>
    </cfRule>
  </conditionalFormatting>
  <conditionalFormatting sqref="H489:H498">
    <cfRule type="cellIs" dxfId="1339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13"/>
  <sheetViews>
    <sheetView zoomScaleNormal="100" workbookViewId="0">
      <pane ySplit="8" topLeftCell="A384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5.42578125" style="1" customWidth="1"/>
    <col min="4" max="4" width="10" style="1" customWidth="1"/>
    <col min="5" max="5" width="8.8554687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35" style="1" hidden="1" customWidth="1"/>
    <col min="10" max="16384" width="9.140625" style="1"/>
  </cols>
  <sheetData>
    <row r="1" spans="1:9" ht="48.75" customHeight="1" x14ac:dyDescent="0.3">
      <c r="A1" s="337" t="s">
        <v>35</v>
      </c>
      <c r="B1" s="337"/>
      <c r="C1" s="337"/>
      <c r="D1" s="338" t="s">
        <v>456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417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420</v>
      </c>
    </row>
    <row r="5" spans="1:9" x14ac:dyDescent="0.25">
      <c r="A5" s="347" t="s">
        <v>442</v>
      </c>
      <c r="B5" s="347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145.29000000000002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112.67000000000002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95" t="s">
        <v>40</v>
      </c>
      <c r="G14" s="53" t="s">
        <v>158</v>
      </c>
      <c r="H14" s="59">
        <f>SUM(H15:H24)</f>
        <v>61.730000000000004</v>
      </c>
    </row>
    <row r="15" spans="1:9" s="2" customFormat="1" ht="12.75" x14ac:dyDescent="0.2">
      <c r="A15" s="257"/>
      <c r="B15" s="260"/>
      <c r="C15" s="305" t="s">
        <v>176</v>
      </c>
      <c r="D15" s="306"/>
      <c r="E15" s="78">
        <v>16</v>
      </c>
      <c r="F15" s="73">
        <v>3105</v>
      </c>
      <c r="G15" s="72">
        <v>1.5</v>
      </c>
      <c r="H15" s="63">
        <f>ROUNDUP((F15/168*G15),2)</f>
        <v>27.73</v>
      </c>
    </row>
    <row r="16" spans="1:9" s="2" customFormat="1" ht="12.75" x14ac:dyDescent="0.2">
      <c r="A16" s="257"/>
      <c r="B16" s="260"/>
      <c r="C16" s="291" t="s">
        <v>181</v>
      </c>
      <c r="D16" s="292"/>
      <c r="E16" s="79">
        <v>15</v>
      </c>
      <c r="F16" s="75">
        <v>2410</v>
      </c>
      <c r="G16" s="74">
        <v>1.5</v>
      </c>
      <c r="H16" s="65">
        <f t="shared" ref="H16:H24" si="0">ROUNDUP((F16/168*G16),2)</f>
        <v>21.520000000000003</v>
      </c>
    </row>
    <row r="17" spans="1:8" s="2" customFormat="1" ht="12.75" x14ac:dyDescent="0.2">
      <c r="A17" s="257"/>
      <c r="B17" s="260"/>
      <c r="C17" s="291" t="s">
        <v>163</v>
      </c>
      <c r="D17" s="292"/>
      <c r="E17" s="79">
        <v>9</v>
      </c>
      <c r="F17" s="75">
        <v>1397</v>
      </c>
      <c r="G17" s="74">
        <v>1.5</v>
      </c>
      <c r="H17" s="65">
        <f t="shared" si="0"/>
        <v>12.48</v>
      </c>
    </row>
    <row r="18" spans="1:8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57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29.04</v>
      </c>
    </row>
    <row r="26" spans="1:8" s="2" customFormat="1" ht="12.75" x14ac:dyDescent="0.2">
      <c r="A26" s="257"/>
      <c r="B26" s="260"/>
      <c r="C26" s="305" t="s">
        <v>393</v>
      </c>
      <c r="D26" s="306"/>
      <c r="E26" s="78">
        <v>9</v>
      </c>
      <c r="F26" s="73">
        <v>981.25</v>
      </c>
      <c r="G26" s="72">
        <v>1.5</v>
      </c>
      <c r="H26" s="63">
        <f>ROUNDUP((F26/168*G26),2)</f>
        <v>8.77</v>
      </c>
    </row>
    <row r="27" spans="1:8" s="2" customFormat="1" ht="12.75" x14ac:dyDescent="0.2">
      <c r="A27" s="257"/>
      <c r="B27" s="260"/>
      <c r="C27" s="291" t="s">
        <v>393</v>
      </c>
      <c r="D27" s="292"/>
      <c r="E27" s="79">
        <v>9</v>
      </c>
      <c r="F27" s="75">
        <v>981.25</v>
      </c>
      <c r="G27" s="74">
        <v>1.5</v>
      </c>
      <c r="H27" s="65">
        <f t="shared" ref="H27:H35" si="1">ROUNDUP((F27/168*G27),2)</f>
        <v>8.77</v>
      </c>
    </row>
    <row r="28" spans="1:8" s="2" customFormat="1" ht="12.75" x14ac:dyDescent="0.2">
      <c r="A28" s="257"/>
      <c r="B28" s="260"/>
      <c r="C28" s="291" t="s">
        <v>221</v>
      </c>
      <c r="D28" s="292"/>
      <c r="E28" s="79">
        <v>10</v>
      </c>
      <c r="F28" s="75">
        <v>1287</v>
      </c>
      <c r="G28" s="74">
        <v>1.5</v>
      </c>
      <c r="H28" s="65">
        <f t="shared" si="1"/>
        <v>11.5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3.6799999999999997</v>
      </c>
    </row>
    <row r="37" spans="1:8" s="2" customFormat="1" ht="12.75" x14ac:dyDescent="0.2">
      <c r="A37" s="257"/>
      <c r="B37" s="260"/>
      <c r="C37" s="308" t="s">
        <v>177</v>
      </c>
      <c r="D37" s="309"/>
      <c r="E37" s="310"/>
      <c r="F37" s="61">
        <v>170</v>
      </c>
      <c r="G37" s="102">
        <f t="shared" ref="G37:G46" si="2">G15</f>
        <v>1.5</v>
      </c>
      <c r="H37" s="63">
        <f>ROUNDUP((F37/168*G37),2)</f>
        <v>1.52</v>
      </c>
    </row>
    <row r="38" spans="1:8" s="2" customFormat="1" ht="12.75" customHeight="1" x14ac:dyDescent="0.2">
      <c r="A38" s="257"/>
      <c r="B38" s="260"/>
      <c r="C38" s="283" t="s">
        <v>179</v>
      </c>
      <c r="D38" s="311"/>
      <c r="E38" s="284"/>
      <c r="F38" s="64">
        <v>135</v>
      </c>
      <c r="G38" s="64">
        <f t="shared" si="2"/>
        <v>1.5</v>
      </c>
      <c r="H38" s="65">
        <f t="shared" ref="H38:H46" si="3">ROUNDUP((F38/168*G38),2)</f>
        <v>1.21</v>
      </c>
    </row>
    <row r="39" spans="1:8" s="2" customFormat="1" ht="12.75" customHeight="1" x14ac:dyDescent="0.2">
      <c r="A39" s="257"/>
      <c r="B39" s="260"/>
      <c r="C39" s="283" t="s">
        <v>186</v>
      </c>
      <c r="D39" s="311"/>
      <c r="E39" s="284"/>
      <c r="F39" s="64">
        <v>106</v>
      </c>
      <c r="G39" s="64">
        <f t="shared" si="2"/>
        <v>1.5</v>
      </c>
      <c r="H39" s="65">
        <f t="shared" si="3"/>
        <v>0.95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59">
        <f>SUM(H48:H67)</f>
        <v>4.5599999999999996</v>
      </c>
    </row>
    <row r="48" spans="1:8" s="2" customFormat="1" ht="12.75" x14ac:dyDescent="0.2">
      <c r="A48" s="290"/>
      <c r="B48" s="340"/>
      <c r="C48" s="305" t="str">
        <f t="shared" ref="C48:C57" si="4">C15</f>
        <v>VP priekšnieka vietnieks</v>
      </c>
      <c r="D48" s="306"/>
      <c r="E48" s="298">
        <v>5</v>
      </c>
      <c r="F48" s="61">
        <f>F15</f>
        <v>3105</v>
      </c>
      <c r="G48" s="102">
        <f>G15</f>
        <v>1.5</v>
      </c>
      <c r="H48" s="63">
        <f>ROUNDUP((F48*$E$48%)/168*G48,2)</f>
        <v>1.39</v>
      </c>
    </row>
    <row r="49" spans="1:8" s="2" customFormat="1" ht="12.75" x14ac:dyDescent="0.2">
      <c r="A49" s="290"/>
      <c r="B49" s="340"/>
      <c r="C49" s="291" t="str">
        <f t="shared" si="4"/>
        <v>VP Galvenās kriminālpolicijas pārvaldes priekšnieka vietnieks</v>
      </c>
      <c r="D49" s="292"/>
      <c r="E49" s="299"/>
      <c r="F49" s="70">
        <f t="shared" ref="F49:G57" si="5">F16</f>
        <v>2410</v>
      </c>
      <c r="G49" s="103">
        <f t="shared" si="5"/>
        <v>1.5</v>
      </c>
      <c r="H49" s="65">
        <f t="shared" ref="H49:H67" si="6">ROUNDUP((F49*$E$48%)/168*G49,2)</f>
        <v>1.08</v>
      </c>
    </row>
    <row r="50" spans="1:8" s="2" customFormat="1" ht="12.75" x14ac:dyDescent="0.2">
      <c r="A50" s="290"/>
      <c r="B50" s="340"/>
      <c r="C50" s="291" t="str">
        <f t="shared" si="4"/>
        <v>Lektors (ar SDP)</v>
      </c>
      <c r="D50" s="292"/>
      <c r="E50" s="299"/>
      <c r="F50" s="70">
        <f t="shared" si="5"/>
        <v>1397</v>
      </c>
      <c r="G50" s="103">
        <f t="shared" si="5"/>
        <v>1.5</v>
      </c>
      <c r="H50" s="65">
        <f t="shared" si="6"/>
        <v>0.63</v>
      </c>
    </row>
    <row r="51" spans="1:8" s="2" customFormat="1" ht="12.75" hidden="1" x14ac:dyDescent="0.2">
      <c r="A51" s="290"/>
      <c r="B51" s="340"/>
      <c r="C51" s="291">
        <f t="shared" si="4"/>
        <v>0</v>
      </c>
      <c r="D51" s="292"/>
      <c r="E51" s="299"/>
      <c r="F51" s="70">
        <f t="shared" si="5"/>
        <v>0</v>
      </c>
      <c r="G51" s="103">
        <f t="shared" si="5"/>
        <v>0</v>
      </c>
      <c r="H51" s="65">
        <f t="shared" si="6"/>
        <v>0</v>
      </c>
    </row>
    <row r="52" spans="1:8" s="2" customFormat="1" ht="12.75" hidden="1" x14ac:dyDescent="0.2">
      <c r="A52" s="290"/>
      <c r="B52" s="340"/>
      <c r="C52" s="291">
        <f t="shared" si="4"/>
        <v>0</v>
      </c>
      <c r="D52" s="292"/>
      <c r="E52" s="299"/>
      <c r="F52" s="70">
        <f t="shared" si="5"/>
        <v>0</v>
      </c>
      <c r="G52" s="103">
        <f t="shared" si="5"/>
        <v>0</v>
      </c>
      <c r="H52" s="65">
        <f t="shared" si="6"/>
        <v>0</v>
      </c>
    </row>
    <row r="53" spans="1:8" s="2" customFormat="1" ht="12.75" hidden="1" x14ac:dyDescent="0.2">
      <c r="A53" s="290"/>
      <c r="B53" s="340"/>
      <c r="C53" s="291">
        <f t="shared" si="4"/>
        <v>0</v>
      </c>
      <c r="D53" s="292"/>
      <c r="E53" s="299"/>
      <c r="F53" s="70">
        <f t="shared" si="5"/>
        <v>0</v>
      </c>
      <c r="G53" s="103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103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103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103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103">
        <f t="shared" si="5"/>
        <v>0</v>
      </c>
      <c r="H57" s="65">
        <f t="shared" si="6"/>
        <v>0</v>
      </c>
    </row>
    <row r="58" spans="1:8" s="2" customFormat="1" ht="12.75" x14ac:dyDescent="0.2">
      <c r="A58" s="290"/>
      <c r="B58" s="340"/>
      <c r="C58" s="291" t="str">
        <f>C26</f>
        <v>Lektors</v>
      </c>
      <c r="D58" s="292"/>
      <c r="E58" s="299"/>
      <c r="F58" s="70">
        <f>F26</f>
        <v>981.25</v>
      </c>
      <c r="G58" s="103">
        <f>G26</f>
        <v>1.5</v>
      </c>
      <c r="H58" s="65">
        <f t="shared" si="6"/>
        <v>0.44</v>
      </c>
    </row>
    <row r="59" spans="1:8" s="2" customFormat="1" ht="12.75" x14ac:dyDescent="0.2">
      <c r="A59" s="290"/>
      <c r="B59" s="340"/>
      <c r="C59" s="291" t="str">
        <f t="shared" ref="C59:C67" si="7">C27</f>
        <v>Lektors</v>
      </c>
      <c r="D59" s="292"/>
      <c r="E59" s="299"/>
      <c r="F59" s="70">
        <f t="shared" ref="F59:G67" si="8">F27</f>
        <v>981.25</v>
      </c>
      <c r="G59" s="103">
        <f t="shared" si="8"/>
        <v>1.5</v>
      </c>
      <c r="H59" s="65">
        <f t="shared" si="6"/>
        <v>0.44</v>
      </c>
    </row>
    <row r="60" spans="1:8" s="2" customFormat="1" ht="12.75" x14ac:dyDescent="0.2">
      <c r="A60" s="290"/>
      <c r="B60" s="340"/>
      <c r="C60" s="291" t="str">
        <f t="shared" si="7"/>
        <v>Vecākais speciālists Izglītības koordinācijas nodaļā</v>
      </c>
      <c r="D60" s="292"/>
      <c r="E60" s="299"/>
      <c r="F60" s="70">
        <f t="shared" si="8"/>
        <v>1287</v>
      </c>
      <c r="G60" s="103">
        <f t="shared" si="8"/>
        <v>1.5</v>
      </c>
      <c r="H60" s="65">
        <f t="shared" si="6"/>
        <v>0.57999999999999996</v>
      </c>
    </row>
    <row r="61" spans="1:8" s="2" customFormat="1" ht="12.75" hidden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59">
        <f>SUM(H69:H88)</f>
        <v>4.5599999999999996</v>
      </c>
    </row>
    <row r="69" spans="1:8" s="2" customFormat="1" ht="12.75" x14ac:dyDescent="0.2">
      <c r="A69" s="257"/>
      <c r="B69" s="260"/>
      <c r="C69" s="291" t="str">
        <f>C15</f>
        <v>VP priekšnieka vietnieks</v>
      </c>
      <c r="D69" s="292"/>
      <c r="E69" s="298">
        <v>5</v>
      </c>
      <c r="F69" s="70">
        <f>F15</f>
        <v>3105</v>
      </c>
      <c r="G69" s="103">
        <f>G15</f>
        <v>1.5</v>
      </c>
      <c r="H69" s="65">
        <f>ROUNDUP((F69*$E$69%)/168*G69,2)</f>
        <v>1.39</v>
      </c>
    </row>
    <row r="70" spans="1:8" s="2" customFormat="1" ht="12.75" x14ac:dyDescent="0.2">
      <c r="A70" s="257"/>
      <c r="B70" s="260"/>
      <c r="C70" s="291" t="str">
        <f t="shared" ref="C70:C80" si="9">C16</f>
        <v>VP Galvenās kriminālpolicijas pārvaldes priekšnieka vietnieks</v>
      </c>
      <c r="D70" s="292"/>
      <c r="E70" s="299"/>
      <c r="F70" s="70">
        <f>F16</f>
        <v>2410</v>
      </c>
      <c r="G70" s="103">
        <f>G16</f>
        <v>1.5</v>
      </c>
      <c r="H70" s="65">
        <f t="shared" ref="H70:H88" si="10">ROUNDUP((F70*$E$69%)/168*G70,2)</f>
        <v>1.08</v>
      </c>
    </row>
    <row r="71" spans="1:8" s="2" customFormat="1" ht="12.75" x14ac:dyDescent="0.2">
      <c r="A71" s="257"/>
      <c r="B71" s="260"/>
      <c r="C71" s="291" t="str">
        <f t="shared" si="9"/>
        <v>Lektors (ar SDP)</v>
      </c>
      <c r="D71" s="292"/>
      <c r="E71" s="299"/>
      <c r="F71" s="70">
        <f t="shared" ref="F71:G78" si="11">F17</f>
        <v>1397</v>
      </c>
      <c r="G71" s="103">
        <f t="shared" si="11"/>
        <v>1.5</v>
      </c>
      <c r="H71" s="65">
        <f t="shared" si="10"/>
        <v>0.63</v>
      </c>
    </row>
    <row r="72" spans="1:8" s="2" customFormat="1" ht="12.75" hidden="1" x14ac:dyDescent="0.2">
      <c r="A72" s="257"/>
      <c r="B72" s="260"/>
      <c r="C72" s="291">
        <f t="shared" si="9"/>
        <v>0</v>
      </c>
      <c r="D72" s="292"/>
      <c r="E72" s="299"/>
      <c r="F72" s="70">
        <f t="shared" si="11"/>
        <v>0</v>
      </c>
      <c r="G72" s="103">
        <f t="shared" si="11"/>
        <v>0</v>
      </c>
      <c r="H72" s="65">
        <f t="shared" si="10"/>
        <v>0</v>
      </c>
    </row>
    <row r="73" spans="1:8" s="2" customFormat="1" ht="12.75" hidden="1" x14ac:dyDescent="0.2">
      <c r="A73" s="257"/>
      <c r="B73" s="260"/>
      <c r="C73" s="291">
        <f t="shared" si="9"/>
        <v>0</v>
      </c>
      <c r="D73" s="292"/>
      <c r="E73" s="299"/>
      <c r="F73" s="70">
        <f t="shared" si="11"/>
        <v>0</v>
      </c>
      <c r="G73" s="103">
        <f t="shared" si="11"/>
        <v>0</v>
      </c>
      <c r="H73" s="65">
        <f t="shared" si="10"/>
        <v>0</v>
      </c>
    </row>
    <row r="74" spans="1:8" s="2" customFormat="1" ht="12.75" hidden="1" x14ac:dyDescent="0.2">
      <c r="A74" s="257"/>
      <c r="B74" s="260"/>
      <c r="C74" s="291">
        <f t="shared" si="9"/>
        <v>0</v>
      </c>
      <c r="D74" s="292"/>
      <c r="E74" s="299"/>
      <c r="F74" s="70">
        <f t="shared" si="11"/>
        <v>0</v>
      </c>
      <c r="G74" s="103">
        <f t="shared" si="11"/>
        <v>0</v>
      </c>
      <c r="H74" s="65">
        <f t="shared" si="10"/>
        <v>0</v>
      </c>
    </row>
    <row r="75" spans="1:8" s="2" customFormat="1" ht="12.75" hidden="1" x14ac:dyDescent="0.2">
      <c r="A75" s="257"/>
      <c r="B75" s="260"/>
      <c r="C75" s="291">
        <f t="shared" si="9"/>
        <v>0</v>
      </c>
      <c r="D75" s="292"/>
      <c r="E75" s="299"/>
      <c r="F75" s="70">
        <f t="shared" si="11"/>
        <v>0</v>
      </c>
      <c r="G75" s="103">
        <f t="shared" si="11"/>
        <v>0</v>
      </c>
      <c r="H75" s="65">
        <f t="shared" si="10"/>
        <v>0</v>
      </c>
    </row>
    <row r="76" spans="1:8" s="2" customFormat="1" ht="12.75" hidden="1" x14ac:dyDescent="0.2">
      <c r="A76" s="257"/>
      <c r="B76" s="260"/>
      <c r="C76" s="291">
        <f t="shared" si="9"/>
        <v>0</v>
      </c>
      <c r="D76" s="292"/>
      <c r="E76" s="299"/>
      <c r="F76" s="70">
        <f t="shared" si="11"/>
        <v>0</v>
      </c>
      <c r="G76" s="103">
        <f t="shared" si="11"/>
        <v>0</v>
      </c>
      <c r="H76" s="65">
        <f t="shared" si="10"/>
        <v>0</v>
      </c>
    </row>
    <row r="77" spans="1:8" s="2" customFormat="1" ht="12.75" hidden="1" x14ac:dyDescent="0.2">
      <c r="A77" s="257"/>
      <c r="B77" s="260"/>
      <c r="C77" s="291">
        <f t="shared" si="9"/>
        <v>0</v>
      </c>
      <c r="D77" s="292"/>
      <c r="E77" s="299"/>
      <c r="F77" s="70">
        <f t="shared" si="11"/>
        <v>0</v>
      </c>
      <c r="G77" s="103">
        <f t="shared" si="11"/>
        <v>0</v>
      </c>
      <c r="H77" s="65">
        <f t="shared" si="10"/>
        <v>0</v>
      </c>
    </row>
    <row r="78" spans="1:8" s="2" customFormat="1" ht="12.75" hidden="1" x14ac:dyDescent="0.2">
      <c r="A78" s="257"/>
      <c r="B78" s="260"/>
      <c r="C78" s="291">
        <f t="shared" si="9"/>
        <v>0</v>
      </c>
      <c r="D78" s="292"/>
      <c r="E78" s="299"/>
      <c r="F78" s="70">
        <f t="shared" si="11"/>
        <v>0</v>
      </c>
      <c r="G78" s="103">
        <f t="shared" si="11"/>
        <v>0</v>
      </c>
      <c r="H78" s="65">
        <f t="shared" si="10"/>
        <v>0</v>
      </c>
    </row>
    <row r="79" spans="1:8" s="2" customFormat="1" ht="12.75" x14ac:dyDescent="0.2">
      <c r="A79" s="257"/>
      <c r="B79" s="260"/>
      <c r="C79" s="291" t="str">
        <f>C26</f>
        <v>Lektors</v>
      </c>
      <c r="D79" s="292"/>
      <c r="E79" s="299"/>
      <c r="F79" s="70">
        <f>F26</f>
        <v>981.25</v>
      </c>
      <c r="G79" s="103">
        <f>G26</f>
        <v>1.5</v>
      </c>
      <c r="H79" s="65">
        <f t="shared" si="10"/>
        <v>0.44</v>
      </c>
    </row>
    <row r="80" spans="1:8" s="2" customFormat="1" ht="12.75" x14ac:dyDescent="0.2">
      <c r="A80" s="257"/>
      <c r="B80" s="260"/>
      <c r="C80" s="291" t="str">
        <f t="shared" si="9"/>
        <v>Lektors</v>
      </c>
      <c r="D80" s="292"/>
      <c r="E80" s="299"/>
      <c r="F80" s="70">
        <f t="shared" ref="F80:G88" si="12">F27</f>
        <v>981.25</v>
      </c>
      <c r="G80" s="103">
        <f t="shared" si="12"/>
        <v>1.5</v>
      </c>
      <c r="H80" s="65">
        <f t="shared" si="10"/>
        <v>0.44</v>
      </c>
    </row>
    <row r="81" spans="1:8" s="2" customFormat="1" ht="12.75" x14ac:dyDescent="0.2">
      <c r="A81" s="257"/>
      <c r="B81" s="260"/>
      <c r="C81" s="291" t="str">
        <f>C28</f>
        <v>Vecākais speciālists Izglītības koordinācijas nodaļā</v>
      </c>
      <c r="D81" s="292"/>
      <c r="E81" s="299"/>
      <c r="F81" s="70">
        <f t="shared" si="12"/>
        <v>1287</v>
      </c>
      <c r="G81" s="103">
        <f t="shared" si="12"/>
        <v>1.5</v>
      </c>
      <c r="H81" s="65">
        <f t="shared" si="10"/>
        <v>0.57999999999999996</v>
      </c>
    </row>
    <row r="82" spans="1:8" s="2" customFormat="1" ht="12.75" hidden="1" x14ac:dyDescent="0.2">
      <c r="A82" s="257"/>
      <c r="B82" s="260"/>
      <c r="C82" s="291">
        <f>C29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10"/>
        <v>0</v>
      </c>
    </row>
    <row r="83" spans="1:8" s="2" customFormat="1" ht="12.75" hidden="1" x14ac:dyDescent="0.2">
      <c r="A83" s="257"/>
      <c r="B83" s="260"/>
      <c r="C83" s="291">
        <f>C30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10"/>
        <v>0</v>
      </c>
    </row>
    <row r="84" spans="1:8" s="2" customFormat="1" ht="12.75" hidden="1" x14ac:dyDescent="0.2">
      <c r="A84" s="257"/>
      <c r="B84" s="260"/>
      <c r="C84" s="291">
        <f>C31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10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10"/>
        <v>0</v>
      </c>
    </row>
    <row r="86" spans="1:8" s="2" customFormat="1" ht="12.75" hidden="1" x14ac:dyDescent="0.2">
      <c r="A86" s="257"/>
      <c r="B86" s="260"/>
      <c r="C86" s="96"/>
      <c r="D86" s="97"/>
      <c r="E86" s="299"/>
      <c r="F86" s="70">
        <f t="shared" si="12"/>
        <v>0</v>
      </c>
      <c r="G86" s="70">
        <f t="shared" si="12"/>
        <v>0</v>
      </c>
      <c r="H86" s="65">
        <f t="shared" si="10"/>
        <v>0</v>
      </c>
    </row>
    <row r="87" spans="1:8" s="2" customFormat="1" ht="12.75" hidden="1" x14ac:dyDescent="0.2">
      <c r="A87" s="257"/>
      <c r="B87" s="260"/>
      <c r="C87" s="291">
        <f>C34</f>
        <v>0</v>
      </c>
      <c r="D87" s="292"/>
      <c r="E87" s="299"/>
      <c r="F87" s="70">
        <f t="shared" si="12"/>
        <v>0</v>
      </c>
      <c r="G87" s="70">
        <f t="shared" si="12"/>
        <v>0</v>
      </c>
      <c r="H87" s="65">
        <f t="shared" si="10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10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59">
        <f>SUM(H90:H109)</f>
        <v>9.1</v>
      </c>
    </row>
    <row r="90" spans="1:8" s="2" customFormat="1" ht="12.75" x14ac:dyDescent="0.2">
      <c r="A90" s="257"/>
      <c r="B90" s="260"/>
      <c r="C90" s="291" t="str">
        <f t="shared" ref="C90:C99" si="13">C15</f>
        <v>VP priekšnieka vietnieks</v>
      </c>
      <c r="D90" s="292"/>
      <c r="E90" s="298">
        <v>10</v>
      </c>
      <c r="F90" s="70">
        <f t="shared" ref="F90:G99" si="14">F15</f>
        <v>3105</v>
      </c>
      <c r="G90" s="103">
        <f t="shared" si="14"/>
        <v>1.5</v>
      </c>
      <c r="H90" s="65">
        <f>ROUNDUP((F90*$E$90%)/168*$G$90,2)</f>
        <v>2.78</v>
      </c>
    </row>
    <row r="91" spans="1:8" s="2" customFormat="1" ht="12.75" x14ac:dyDescent="0.2">
      <c r="A91" s="257"/>
      <c r="B91" s="260"/>
      <c r="C91" s="291" t="str">
        <f t="shared" si="13"/>
        <v>VP Galvenās kriminālpolicijas pārvaldes priekšnieka vietnieks</v>
      </c>
      <c r="D91" s="292"/>
      <c r="E91" s="299"/>
      <c r="F91" s="70">
        <f t="shared" si="14"/>
        <v>2410</v>
      </c>
      <c r="G91" s="103">
        <f t="shared" si="14"/>
        <v>1.5</v>
      </c>
      <c r="H91" s="65">
        <f t="shared" ref="H91:H109" si="15">ROUNDUP((F91*$E$90%)/168*$G$90,2)</f>
        <v>2.1599999999999997</v>
      </c>
    </row>
    <row r="92" spans="1:8" s="2" customFormat="1" ht="12.75" x14ac:dyDescent="0.2">
      <c r="A92" s="257"/>
      <c r="B92" s="260"/>
      <c r="C92" s="291" t="str">
        <f t="shared" si="13"/>
        <v>Lektors (ar SDP)</v>
      </c>
      <c r="D92" s="292"/>
      <c r="E92" s="299"/>
      <c r="F92" s="70">
        <f t="shared" si="14"/>
        <v>1397</v>
      </c>
      <c r="G92" s="103">
        <f t="shared" si="14"/>
        <v>1.5</v>
      </c>
      <c r="H92" s="65">
        <f t="shared" si="15"/>
        <v>1.25</v>
      </c>
    </row>
    <row r="93" spans="1:8" s="2" customFormat="1" ht="12.75" hidden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103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103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103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103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103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103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103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Lektors</v>
      </c>
      <c r="D100" s="292"/>
      <c r="E100" s="299"/>
      <c r="F100" s="70">
        <f t="shared" ref="F100:G109" si="17">F26</f>
        <v>981.25</v>
      </c>
      <c r="G100" s="103">
        <f t="shared" si="17"/>
        <v>1.5</v>
      </c>
      <c r="H100" s="65">
        <f t="shared" si="15"/>
        <v>0.88</v>
      </c>
    </row>
    <row r="101" spans="1:8" s="2" customFormat="1" ht="12.75" x14ac:dyDescent="0.2">
      <c r="A101" s="257"/>
      <c r="B101" s="260"/>
      <c r="C101" s="291" t="str">
        <f t="shared" si="16"/>
        <v>Lektors</v>
      </c>
      <c r="D101" s="292"/>
      <c r="E101" s="299"/>
      <c r="F101" s="70">
        <f t="shared" si="17"/>
        <v>981.25</v>
      </c>
      <c r="G101" s="103">
        <f t="shared" si="17"/>
        <v>1.5</v>
      </c>
      <c r="H101" s="65">
        <f t="shared" si="15"/>
        <v>0.88</v>
      </c>
    </row>
    <row r="102" spans="1:8" s="2" customFormat="1" ht="12.75" x14ac:dyDescent="0.2">
      <c r="A102" s="257"/>
      <c r="B102" s="260"/>
      <c r="C102" s="291" t="str">
        <f t="shared" si="16"/>
        <v>Vecākais speciālists Izglītības koordinācijas nodaļā</v>
      </c>
      <c r="D102" s="292"/>
      <c r="E102" s="299"/>
      <c r="F102" s="70">
        <f t="shared" si="17"/>
        <v>1287</v>
      </c>
      <c r="G102" s="103">
        <f t="shared" si="17"/>
        <v>1.5</v>
      </c>
      <c r="H102" s="65">
        <f t="shared" si="15"/>
        <v>1.1499999999999999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32.620000000000005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28.03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59">
        <f>SUM(H113:H132)</f>
        <v>3.6599999999999997</v>
      </c>
    </row>
    <row r="113" spans="1:8" s="2" customFormat="1" ht="12.75" x14ac:dyDescent="0.2">
      <c r="A113" s="290"/>
      <c r="B113" s="285"/>
      <c r="C113" s="291" t="str">
        <f t="shared" ref="C113:C122" si="18">C15</f>
        <v>VP priekšnieka vietnieks</v>
      </c>
      <c r="D113" s="292"/>
      <c r="E113" s="298">
        <v>4</v>
      </c>
      <c r="F113" s="70">
        <f t="shared" ref="F113:G122" si="19">F15</f>
        <v>3105</v>
      </c>
      <c r="G113" s="103">
        <f t="shared" si="19"/>
        <v>1.5</v>
      </c>
      <c r="H113" s="65">
        <f>ROUNDUP((F113*$E$113%)/168*G113,2)</f>
        <v>1.1100000000000001</v>
      </c>
    </row>
    <row r="114" spans="1:8" s="2" customFormat="1" ht="12.75" x14ac:dyDescent="0.2">
      <c r="A114" s="290"/>
      <c r="B114" s="285"/>
      <c r="C114" s="291" t="str">
        <f t="shared" si="18"/>
        <v>VP Galvenās kriminālpolicijas pārvaldes priekšnieka vietnieks</v>
      </c>
      <c r="D114" s="292"/>
      <c r="E114" s="299"/>
      <c r="F114" s="70">
        <f t="shared" si="19"/>
        <v>2410</v>
      </c>
      <c r="G114" s="103">
        <f t="shared" si="19"/>
        <v>1.5</v>
      </c>
      <c r="H114" s="65">
        <f t="shared" ref="H114:H132" si="20">ROUNDUP((F114*$E$113%)/168*G114,2)</f>
        <v>0.87</v>
      </c>
    </row>
    <row r="115" spans="1:8" s="2" customFormat="1" ht="12.75" x14ac:dyDescent="0.2">
      <c r="A115" s="290"/>
      <c r="B115" s="285"/>
      <c r="C115" s="291" t="str">
        <f t="shared" si="18"/>
        <v>Lektors (ar SDP)</v>
      </c>
      <c r="D115" s="292"/>
      <c r="E115" s="299"/>
      <c r="F115" s="70">
        <f t="shared" si="19"/>
        <v>1397</v>
      </c>
      <c r="G115" s="103">
        <f t="shared" si="19"/>
        <v>1.5</v>
      </c>
      <c r="H115" s="65">
        <f t="shared" si="20"/>
        <v>0.5</v>
      </c>
    </row>
    <row r="116" spans="1:8" s="2" customFormat="1" ht="13.5" hidden="1" customHeight="1" x14ac:dyDescent="0.2">
      <c r="A116" s="290"/>
      <c r="B116" s="285"/>
      <c r="C116" s="291">
        <f t="shared" si="18"/>
        <v>0</v>
      </c>
      <c r="D116" s="292"/>
      <c r="E116" s="299"/>
      <c r="F116" s="70">
        <f t="shared" si="19"/>
        <v>0</v>
      </c>
      <c r="G116" s="103">
        <f t="shared" si="19"/>
        <v>0</v>
      </c>
      <c r="H116" s="65">
        <f t="shared" si="20"/>
        <v>0</v>
      </c>
    </row>
    <row r="117" spans="1:8" s="2" customFormat="1" ht="12.75" hidden="1" x14ac:dyDescent="0.2">
      <c r="A117" s="290"/>
      <c r="B117" s="285"/>
      <c r="C117" s="291">
        <f t="shared" si="18"/>
        <v>0</v>
      </c>
      <c r="D117" s="292"/>
      <c r="E117" s="299"/>
      <c r="F117" s="70">
        <f t="shared" si="19"/>
        <v>0</v>
      </c>
      <c r="G117" s="103">
        <f t="shared" si="19"/>
        <v>0</v>
      </c>
      <c r="H117" s="65">
        <f t="shared" si="20"/>
        <v>0</v>
      </c>
    </row>
    <row r="118" spans="1:8" s="2" customFormat="1" ht="12.75" hidden="1" x14ac:dyDescent="0.2">
      <c r="A118" s="290"/>
      <c r="B118" s="285"/>
      <c r="C118" s="291">
        <f t="shared" si="18"/>
        <v>0</v>
      </c>
      <c r="D118" s="292"/>
      <c r="E118" s="299"/>
      <c r="F118" s="70">
        <f t="shared" si="19"/>
        <v>0</v>
      </c>
      <c r="G118" s="103">
        <f t="shared" si="19"/>
        <v>0</v>
      </c>
      <c r="H118" s="65">
        <f t="shared" si="20"/>
        <v>0</v>
      </c>
    </row>
    <row r="119" spans="1:8" s="2" customFormat="1" ht="12.75" hidden="1" x14ac:dyDescent="0.2">
      <c r="A119" s="290"/>
      <c r="B119" s="285"/>
      <c r="C119" s="291">
        <f t="shared" si="18"/>
        <v>0</v>
      </c>
      <c r="D119" s="292"/>
      <c r="E119" s="299"/>
      <c r="F119" s="70">
        <f t="shared" si="19"/>
        <v>0</v>
      </c>
      <c r="G119" s="103">
        <f t="shared" si="19"/>
        <v>0</v>
      </c>
      <c r="H119" s="65">
        <f t="shared" si="20"/>
        <v>0</v>
      </c>
    </row>
    <row r="120" spans="1:8" s="2" customFormat="1" ht="12.75" hidden="1" x14ac:dyDescent="0.2">
      <c r="A120" s="290"/>
      <c r="B120" s="285"/>
      <c r="C120" s="291">
        <f t="shared" si="18"/>
        <v>0</v>
      </c>
      <c r="D120" s="292"/>
      <c r="E120" s="299"/>
      <c r="F120" s="70">
        <f t="shared" si="19"/>
        <v>0</v>
      </c>
      <c r="G120" s="103">
        <f t="shared" si="19"/>
        <v>0</v>
      </c>
      <c r="H120" s="65">
        <f t="shared" si="20"/>
        <v>0</v>
      </c>
    </row>
    <row r="121" spans="1:8" s="2" customFormat="1" ht="12.75" hidden="1" x14ac:dyDescent="0.2">
      <c r="A121" s="290"/>
      <c r="B121" s="285"/>
      <c r="C121" s="291">
        <f t="shared" si="18"/>
        <v>0</v>
      </c>
      <c r="D121" s="292"/>
      <c r="E121" s="299"/>
      <c r="F121" s="70">
        <f t="shared" si="19"/>
        <v>0</v>
      </c>
      <c r="G121" s="103">
        <f t="shared" si="19"/>
        <v>0</v>
      </c>
      <c r="H121" s="65">
        <f t="shared" si="20"/>
        <v>0</v>
      </c>
    </row>
    <row r="122" spans="1:8" s="2" customFormat="1" ht="12.75" hidden="1" x14ac:dyDescent="0.2">
      <c r="A122" s="290"/>
      <c r="B122" s="285"/>
      <c r="C122" s="291">
        <f t="shared" si="18"/>
        <v>0</v>
      </c>
      <c r="D122" s="292"/>
      <c r="E122" s="299"/>
      <c r="F122" s="70">
        <f t="shared" si="19"/>
        <v>0</v>
      </c>
      <c r="G122" s="103">
        <f t="shared" si="19"/>
        <v>0</v>
      </c>
      <c r="H122" s="65">
        <f t="shared" si="20"/>
        <v>0</v>
      </c>
    </row>
    <row r="123" spans="1:8" s="2" customFormat="1" ht="12.75" x14ac:dyDescent="0.2">
      <c r="A123" s="290"/>
      <c r="B123" s="285"/>
      <c r="C123" s="291" t="str">
        <f t="shared" ref="C123:C132" si="21">C26</f>
        <v>Lektors</v>
      </c>
      <c r="D123" s="292"/>
      <c r="E123" s="299"/>
      <c r="F123" s="70">
        <f t="shared" ref="F123:G132" si="22">F26</f>
        <v>981.25</v>
      </c>
      <c r="G123" s="103">
        <f t="shared" si="22"/>
        <v>1.5</v>
      </c>
      <c r="H123" s="65">
        <f t="shared" si="20"/>
        <v>0.36</v>
      </c>
    </row>
    <row r="124" spans="1:8" s="2" customFormat="1" ht="12.75" x14ac:dyDescent="0.2">
      <c r="A124" s="290"/>
      <c r="B124" s="285"/>
      <c r="C124" s="291" t="str">
        <f t="shared" si="21"/>
        <v>Lektors</v>
      </c>
      <c r="D124" s="292"/>
      <c r="E124" s="299"/>
      <c r="F124" s="70">
        <f t="shared" si="22"/>
        <v>981.25</v>
      </c>
      <c r="G124" s="103">
        <f t="shared" si="22"/>
        <v>1.5</v>
      </c>
      <c r="H124" s="65">
        <f t="shared" si="20"/>
        <v>0.36</v>
      </c>
    </row>
    <row r="125" spans="1:8" s="2" customFormat="1" ht="12.75" x14ac:dyDescent="0.2">
      <c r="A125" s="290"/>
      <c r="B125" s="285"/>
      <c r="C125" s="291" t="str">
        <f t="shared" si="21"/>
        <v>Vecākais speciālists Izglītības koordinācijas nodaļā</v>
      </c>
      <c r="D125" s="292"/>
      <c r="E125" s="299"/>
      <c r="F125" s="70">
        <f t="shared" si="22"/>
        <v>1287</v>
      </c>
      <c r="G125" s="103">
        <f t="shared" si="22"/>
        <v>1.5</v>
      </c>
      <c r="H125" s="65">
        <f t="shared" si="20"/>
        <v>0.46</v>
      </c>
    </row>
    <row r="126" spans="1:8" s="2" customFormat="1" ht="12.75" hidden="1" x14ac:dyDescent="0.2">
      <c r="A126" s="290"/>
      <c r="B126" s="285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90"/>
      <c r="B127" s="285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90"/>
      <c r="B128" s="285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90"/>
      <c r="B129" s="285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90"/>
      <c r="B130" s="285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90"/>
      <c r="B131" s="285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90"/>
      <c r="B132" s="285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59">
        <f>SUM(H134:H153)</f>
        <v>0.92999999999999994</v>
      </c>
    </row>
    <row r="134" spans="1:8" s="2" customFormat="1" ht="12.75" x14ac:dyDescent="0.2">
      <c r="A134" s="290"/>
      <c r="B134" s="285"/>
      <c r="C134" s="291" t="str">
        <f t="shared" ref="C134:C143" si="23">C15</f>
        <v>VP priekšnieka vietnieks</v>
      </c>
      <c r="D134" s="292"/>
      <c r="E134" s="298">
        <v>1</v>
      </c>
      <c r="F134" s="70">
        <f t="shared" ref="F134:G143" si="24">F15</f>
        <v>3105</v>
      </c>
      <c r="G134" s="103">
        <f t="shared" si="24"/>
        <v>1.5</v>
      </c>
      <c r="H134" s="65">
        <f>ROUNDUP((F134*$E$134%)/168*G134,2)</f>
        <v>0.28000000000000003</v>
      </c>
    </row>
    <row r="135" spans="1:8" s="2" customFormat="1" ht="12.75" x14ac:dyDescent="0.2">
      <c r="A135" s="290"/>
      <c r="B135" s="285"/>
      <c r="C135" s="291" t="str">
        <f t="shared" si="23"/>
        <v>VP Galvenās kriminālpolicijas pārvaldes priekšnieka vietnieks</v>
      </c>
      <c r="D135" s="292"/>
      <c r="E135" s="299"/>
      <c r="F135" s="70">
        <f t="shared" si="24"/>
        <v>2410</v>
      </c>
      <c r="G135" s="103">
        <f t="shared" si="24"/>
        <v>1.5</v>
      </c>
      <c r="H135" s="65">
        <f t="shared" ref="H135:H153" si="25">ROUNDUP((F135*$E$134%)/168*G135,2)</f>
        <v>0.22</v>
      </c>
    </row>
    <row r="136" spans="1:8" s="2" customFormat="1" ht="12.75" x14ac:dyDescent="0.2">
      <c r="A136" s="290"/>
      <c r="B136" s="285"/>
      <c r="C136" s="291" t="str">
        <f t="shared" si="23"/>
        <v>Lektors (ar SDP)</v>
      </c>
      <c r="D136" s="292"/>
      <c r="E136" s="299"/>
      <c r="F136" s="70">
        <f t="shared" si="24"/>
        <v>1397</v>
      </c>
      <c r="G136" s="103">
        <f t="shared" si="24"/>
        <v>1.5</v>
      </c>
      <c r="H136" s="65">
        <f t="shared" si="25"/>
        <v>0.13</v>
      </c>
    </row>
    <row r="137" spans="1:8" s="2" customFormat="1" ht="12.75" hidden="1" x14ac:dyDescent="0.2">
      <c r="A137" s="290"/>
      <c r="B137" s="285"/>
      <c r="C137" s="291">
        <f t="shared" si="23"/>
        <v>0</v>
      </c>
      <c r="D137" s="292"/>
      <c r="E137" s="299"/>
      <c r="F137" s="70">
        <f t="shared" si="24"/>
        <v>0</v>
      </c>
      <c r="G137" s="103">
        <f t="shared" si="24"/>
        <v>0</v>
      </c>
      <c r="H137" s="65">
        <f t="shared" si="25"/>
        <v>0</v>
      </c>
    </row>
    <row r="138" spans="1:8" s="2" customFormat="1" ht="12.75" hidden="1" x14ac:dyDescent="0.2">
      <c r="A138" s="290"/>
      <c r="B138" s="285"/>
      <c r="C138" s="291">
        <f t="shared" si="23"/>
        <v>0</v>
      </c>
      <c r="D138" s="292"/>
      <c r="E138" s="299"/>
      <c r="F138" s="70">
        <f t="shared" si="24"/>
        <v>0</v>
      </c>
      <c r="G138" s="103">
        <f t="shared" si="24"/>
        <v>0</v>
      </c>
      <c r="H138" s="65">
        <f t="shared" si="25"/>
        <v>0</v>
      </c>
    </row>
    <row r="139" spans="1:8" s="2" customFormat="1" ht="12.75" hidden="1" x14ac:dyDescent="0.2">
      <c r="A139" s="290"/>
      <c r="B139" s="285"/>
      <c r="C139" s="291">
        <f t="shared" si="23"/>
        <v>0</v>
      </c>
      <c r="D139" s="292"/>
      <c r="E139" s="299"/>
      <c r="F139" s="70">
        <f t="shared" si="24"/>
        <v>0</v>
      </c>
      <c r="G139" s="103">
        <f t="shared" si="24"/>
        <v>0</v>
      </c>
      <c r="H139" s="65">
        <f t="shared" si="25"/>
        <v>0</v>
      </c>
    </row>
    <row r="140" spans="1:8" s="2" customFormat="1" ht="12.75" hidden="1" x14ac:dyDescent="0.2">
      <c r="A140" s="290"/>
      <c r="B140" s="285"/>
      <c r="C140" s="291">
        <f t="shared" si="23"/>
        <v>0</v>
      </c>
      <c r="D140" s="292"/>
      <c r="E140" s="299"/>
      <c r="F140" s="70">
        <f t="shared" si="24"/>
        <v>0</v>
      </c>
      <c r="G140" s="103">
        <f t="shared" si="24"/>
        <v>0</v>
      </c>
      <c r="H140" s="65">
        <f t="shared" si="25"/>
        <v>0</v>
      </c>
    </row>
    <row r="141" spans="1:8" s="2" customFormat="1" ht="12.75" hidden="1" x14ac:dyDescent="0.2">
      <c r="A141" s="290"/>
      <c r="B141" s="285"/>
      <c r="C141" s="291">
        <f t="shared" si="23"/>
        <v>0</v>
      </c>
      <c r="D141" s="292"/>
      <c r="E141" s="299"/>
      <c r="F141" s="70">
        <f t="shared" si="24"/>
        <v>0</v>
      </c>
      <c r="G141" s="103">
        <f t="shared" si="24"/>
        <v>0</v>
      </c>
      <c r="H141" s="65">
        <f t="shared" si="25"/>
        <v>0</v>
      </c>
    </row>
    <row r="142" spans="1:8" s="2" customFormat="1" ht="12.75" hidden="1" x14ac:dyDescent="0.2">
      <c r="A142" s="290"/>
      <c r="B142" s="285"/>
      <c r="C142" s="291">
        <f t="shared" si="23"/>
        <v>0</v>
      </c>
      <c r="D142" s="292"/>
      <c r="E142" s="299"/>
      <c r="F142" s="70">
        <f t="shared" si="24"/>
        <v>0</v>
      </c>
      <c r="G142" s="103">
        <f t="shared" si="24"/>
        <v>0</v>
      </c>
      <c r="H142" s="65">
        <f t="shared" si="25"/>
        <v>0</v>
      </c>
    </row>
    <row r="143" spans="1:8" s="2" customFormat="1" ht="12.75" hidden="1" x14ac:dyDescent="0.2">
      <c r="A143" s="290"/>
      <c r="B143" s="285"/>
      <c r="C143" s="291">
        <f t="shared" si="23"/>
        <v>0</v>
      </c>
      <c r="D143" s="292"/>
      <c r="E143" s="299"/>
      <c r="F143" s="70">
        <f t="shared" si="24"/>
        <v>0</v>
      </c>
      <c r="G143" s="103">
        <f t="shared" si="24"/>
        <v>0</v>
      </c>
      <c r="H143" s="65">
        <f t="shared" si="25"/>
        <v>0</v>
      </c>
    </row>
    <row r="144" spans="1:8" s="2" customFormat="1" ht="12.75" x14ac:dyDescent="0.2">
      <c r="A144" s="290"/>
      <c r="B144" s="285"/>
      <c r="C144" s="291" t="str">
        <f t="shared" ref="C144:C153" si="26">C26</f>
        <v>Lektors</v>
      </c>
      <c r="D144" s="292"/>
      <c r="E144" s="299"/>
      <c r="F144" s="70">
        <f t="shared" ref="F144:G153" si="27">F26</f>
        <v>981.25</v>
      </c>
      <c r="G144" s="103">
        <f t="shared" si="27"/>
        <v>1.5</v>
      </c>
      <c r="H144" s="65">
        <f t="shared" si="25"/>
        <v>0.09</v>
      </c>
    </row>
    <row r="145" spans="1:8" s="2" customFormat="1" ht="12.75" x14ac:dyDescent="0.2">
      <c r="A145" s="290"/>
      <c r="B145" s="285"/>
      <c r="C145" s="291" t="str">
        <f t="shared" si="26"/>
        <v>Lektors</v>
      </c>
      <c r="D145" s="292"/>
      <c r="E145" s="299"/>
      <c r="F145" s="70">
        <f t="shared" si="27"/>
        <v>981.25</v>
      </c>
      <c r="G145" s="103">
        <f t="shared" si="27"/>
        <v>1.5</v>
      </c>
      <c r="H145" s="65">
        <f t="shared" si="25"/>
        <v>0.09</v>
      </c>
    </row>
    <row r="146" spans="1:8" s="2" customFormat="1" ht="12.75" x14ac:dyDescent="0.2">
      <c r="A146" s="290"/>
      <c r="B146" s="285"/>
      <c r="C146" s="291" t="str">
        <f t="shared" si="26"/>
        <v>Vecākais speciālists Izglītības koordinācijas nodaļā</v>
      </c>
      <c r="D146" s="292"/>
      <c r="E146" s="299"/>
      <c r="F146" s="70">
        <f t="shared" si="27"/>
        <v>1287</v>
      </c>
      <c r="G146" s="103">
        <f t="shared" si="27"/>
        <v>1.5</v>
      </c>
      <c r="H146" s="65">
        <f t="shared" si="25"/>
        <v>0.12</v>
      </c>
    </row>
    <row r="147" spans="1:8" s="2" customFormat="1" ht="12.75" hidden="1" x14ac:dyDescent="0.2">
      <c r="A147" s="290"/>
      <c r="B147" s="285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90"/>
      <c r="B148" s="285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90"/>
      <c r="B149" s="285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90"/>
      <c r="B150" s="285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90"/>
      <c r="B151" s="285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90"/>
      <c r="B152" s="285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90"/>
      <c r="B153" s="285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hidden="1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x14ac:dyDescent="0.2">
      <c r="A202" s="256">
        <v>2311</v>
      </c>
      <c r="B202" s="259" t="s">
        <v>20</v>
      </c>
      <c r="C202" s="266"/>
      <c r="D202" s="267"/>
      <c r="E202" s="307"/>
      <c r="F202" s="53" t="s">
        <v>167</v>
      </c>
      <c r="G202" s="53" t="s">
        <v>166</v>
      </c>
      <c r="H202" s="59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customHeight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145.29000000000002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1.9900000000000002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1.5200000000000002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142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55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139"/>
      <c r="F267" s="75"/>
      <c r="G267" s="74"/>
      <c r="H267" s="65">
        <f t="shared" ref="H267:H286" si="35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5"/>
        <v>0</v>
      </c>
    </row>
    <row r="269" spans="1:8" s="2" customFormat="1" ht="12.75" hidden="1" x14ac:dyDescent="0.2">
      <c r="A269" s="257"/>
      <c r="B269" s="260"/>
      <c r="C269" s="291"/>
      <c r="D269" s="292"/>
      <c r="E269" s="139"/>
      <c r="F269" s="75"/>
      <c r="G269" s="74"/>
      <c r="H269" s="65">
        <f t="shared" si="35"/>
        <v>0</v>
      </c>
    </row>
    <row r="270" spans="1:8" s="2" customFormat="1" ht="12.75" hidden="1" x14ac:dyDescent="0.2">
      <c r="A270" s="257"/>
      <c r="B270" s="260"/>
      <c r="C270" s="291"/>
      <c r="D270" s="292"/>
      <c r="E270" s="139"/>
      <c r="F270" s="75"/>
      <c r="G270" s="74"/>
      <c r="H270" s="65">
        <f t="shared" si="35"/>
        <v>0</v>
      </c>
    </row>
    <row r="271" spans="1:8" s="2" customFormat="1" ht="12.75" hidden="1" x14ac:dyDescent="0.2">
      <c r="A271" s="257"/>
      <c r="B271" s="260"/>
      <c r="C271" s="291"/>
      <c r="D271" s="292"/>
      <c r="E271" s="139"/>
      <c r="F271" s="75"/>
      <c r="G271" s="74"/>
      <c r="H271" s="65">
        <f t="shared" si="35"/>
        <v>0</v>
      </c>
    </row>
    <row r="272" spans="1:8" s="2" customFormat="1" ht="12.75" hidden="1" x14ac:dyDescent="0.2">
      <c r="A272" s="257"/>
      <c r="B272" s="260"/>
      <c r="C272" s="291"/>
      <c r="D272" s="292"/>
      <c r="E272" s="13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14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142" t="s">
        <v>40</v>
      </c>
      <c r="G276" s="53" t="s">
        <v>158</v>
      </c>
      <c r="H276" s="135">
        <f>SUM(H277:H286)</f>
        <v>1.25</v>
      </c>
    </row>
    <row r="277" spans="1:9" s="2" customFormat="1" ht="12.75" x14ac:dyDescent="0.2">
      <c r="A277" s="257"/>
      <c r="B277" s="260"/>
      <c r="C277" s="305" t="s">
        <v>222</v>
      </c>
      <c r="D277" s="306"/>
      <c r="E277" s="138">
        <v>9</v>
      </c>
      <c r="F277" s="73">
        <v>1190</v>
      </c>
      <c r="G277" s="72">
        <v>8.4000000000000005E-2</v>
      </c>
      <c r="H277" s="63">
        <f t="shared" si="35"/>
        <v>0.6</v>
      </c>
      <c r="I277" s="2" t="s">
        <v>223</v>
      </c>
    </row>
    <row r="278" spans="1:9" s="2" customFormat="1" ht="12.75" x14ac:dyDescent="0.2">
      <c r="A278" s="257"/>
      <c r="B278" s="260"/>
      <c r="C278" s="291" t="s">
        <v>221</v>
      </c>
      <c r="D278" s="292"/>
      <c r="E278" s="185">
        <v>10</v>
      </c>
      <c r="F278" s="75">
        <v>1287</v>
      </c>
      <c r="G278" s="74">
        <v>8.4000000000000005E-2</v>
      </c>
      <c r="H278" s="65">
        <f t="shared" si="35"/>
        <v>0.65</v>
      </c>
    </row>
    <row r="279" spans="1:9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13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13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13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13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13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13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14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56" t="s">
        <v>54</v>
      </c>
      <c r="B298" s="259" t="s">
        <v>55</v>
      </c>
      <c r="C298" s="303" t="s">
        <v>438</v>
      </c>
      <c r="D298" s="304"/>
      <c r="E298" s="53" t="s">
        <v>162</v>
      </c>
      <c r="F298" s="142" t="s">
        <v>40</v>
      </c>
      <c r="G298" s="53" t="s">
        <v>158</v>
      </c>
      <c r="H298" s="135">
        <f>SUM(H299:H318)</f>
        <v>7.0000000000000007E-2</v>
      </c>
    </row>
    <row r="299" spans="1:8" s="2" customFormat="1" ht="12.75" hidden="1" customHeight="1" x14ac:dyDescent="0.2">
      <c r="A299" s="257"/>
      <c r="B299" s="260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57"/>
      <c r="B300" s="260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57"/>
      <c r="B301" s="260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57"/>
      <c r="B302" s="260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57"/>
      <c r="B303" s="260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57"/>
      <c r="B304" s="260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57"/>
      <c r="B305" s="260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57"/>
      <c r="B306" s="260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57"/>
      <c r="B307" s="260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57"/>
      <c r="B308" s="260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57"/>
      <c r="B309" s="260"/>
      <c r="C309" s="283" t="str">
        <f>C277</f>
        <v>Grāmatvedis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12.75" x14ac:dyDescent="0.2">
      <c r="A310" s="257"/>
      <c r="B310" s="260"/>
      <c r="C310" s="283" t="str">
        <f t="shared" ref="C310:G317" si="40">C278</f>
        <v>Vecākais speciālists Izglītības koordinācijas nodaļā</v>
      </c>
      <c r="D310" s="284"/>
      <c r="E310" s="299"/>
      <c r="F310" s="70">
        <f t="shared" si="40"/>
        <v>1287</v>
      </c>
      <c r="G310" s="64">
        <f t="shared" si="40"/>
        <v>8.4000000000000005E-2</v>
      </c>
      <c r="H310" s="65">
        <f>ROUNDUP((F310*$E$299%)/168*G310,2)</f>
        <v>0.04</v>
      </c>
    </row>
    <row r="311" spans="1:8" s="2" customFormat="1" ht="12.75" hidden="1" x14ac:dyDescent="0.2">
      <c r="A311" s="257"/>
      <c r="B311" s="260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57"/>
      <c r="B312" s="260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57"/>
      <c r="B313" s="260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57"/>
      <c r="B314" s="260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57"/>
      <c r="B315" s="260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57"/>
      <c r="B316" s="260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57"/>
      <c r="B317" s="260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58"/>
      <c r="B318" s="261"/>
      <c r="C318" s="322">
        <f>C297</f>
        <v>0</v>
      </c>
      <c r="D318" s="324"/>
      <c r="E318" s="300"/>
      <c r="F318" s="71">
        <f>F297</f>
        <v>0</v>
      </c>
      <c r="G318" s="66">
        <f>G297</f>
        <v>0</v>
      </c>
      <c r="H318" s="67">
        <f t="shared" si="39"/>
        <v>0</v>
      </c>
    </row>
    <row r="319" spans="1:8" s="2" customFormat="1" ht="25.5" x14ac:dyDescent="0.2">
      <c r="A319" s="256" t="s">
        <v>56</v>
      </c>
      <c r="B319" s="259" t="s">
        <v>57</v>
      </c>
      <c r="C319" s="341" t="s">
        <v>438</v>
      </c>
      <c r="D319" s="341"/>
      <c r="E319" s="53" t="s">
        <v>162</v>
      </c>
      <c r="F319" s="142" t="s">
        <v>40</v>
      </c>
      <c r="G319" s="53" t="s">
        <v>158</v>
      </c>
      <c r="H319" s="135">
        <f>SUM(H320:H339)</f>
        <v>7.0000000000000007E-2</v>
      </c>
    </row>
    <row r="320" spans="1:8" s="2" customFormat="1" ht="13.5" hidden="1" customHeight="1" x14ac:dyDescent="0.2">
      <c r="A320" s="257"/>
      <c r="B320" s="260"/>
      <c r="C320" s="308">
        <f t="shared" ref="C320:C329" si="41">C266</f>
        <v>0</v>
      </c>
      <c r="D320" s="310"/>
      <c r="E320" s="315">
        <v>5</v>
      </c>
      <c r="F320" s="61">
        <f t="shared" ref="F320:G329" si="42">F266</f>
        <v>0</v>
      </c>
      <c r="G320" s="64">
        <f t="shared" si="42"/>
        <v>0</v>
      </c>
      <c r="H320" s="63">
        <f>ROUNDUP((F320*$E$342%)/168*G320,2)</f>
        <v>0</v>
      </c>
    </row>
    <row r="321" spans="1:8" s="2" customFormat="1" ht="12.75" hidden="1" x14ac:dyDescent="0.2">
      <c r="A321" s="257"/>
      <c r="B321" s="260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ROUNDUP((F321*$E$342%)/168*G321,2)</f>
        <v>0</v>
      </c>
    </row>
    <row r="322" spans="1:8" s="2" customFormat="1" ht="12.75" hidden="1" x14ac:dyDescent="0.2">
      <c r="A322" s="257"/>
      <c r="B322" s="260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57"/>
      <c r="B323" s="260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57"/>
      <c r="B324" s="260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57"/>
      <c r="B325" s="260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57"/>
      <c r="B326" s="260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57"/>
      <c r="B327" s="260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57"/>
      <c r="B328" s="260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57"/>
      <c r="B329" s="260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57"/>
      <c r="B330" s="260"/>
      <c r="C330" s="283" t="str">
        <f t="shared" ref="C330:C339" si="44">C277</f>
        <v>Grāmatvedis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ref="H330:H331" si="46">ROUNDUP((F330*$E$299%)/168*G330,2)</f>
        <v>0.03</v>
      </c>
    </row>
    <row r="331" spans="1:8" s="2" customFormat="1" ht="12.75" x14ac:dyDescent="0.2">
      <c r="A331" s="257"/>
      <c r="B331" s="260"/>
      <c r="C331" s="283" t="str">
        <f t="shared" si="44"/>
        <v>Vecākais speciālists Izglītības koordinācijas nodaļā</v>
      </c>
      <c r="D331" s="284"/>
      <c r="E331" s="316"/>
      <c r="F331" s="70">
        <f t="shared" si="45"/>
        <v>1287</v>
      </c>
      <c r="G331" s="64">
        <f t="shared" si="45"/>
        <v>8.4000000000000005E-2</v>
      </c>
      <c r="H331" s="65">
        <f t="shared" si="46"/>
        <v>0.04</v>
      </c>
    </row>
    <row r="332" spans="1:8" s="2" customFormat="1" ht="12.75" hidden="1" x14ac:dyDescent="0.2">
      <c r="A332" s="257"/>
      <c r="B332" s="260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57"/>
      <c r="B333" s="260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57"/>
      <c r="B334" s="260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57"/>
      <c r="B335" s="260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57"/>
      <c r="B336" s="260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57"/>
      <c r="B337" s="260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57"/>
      <c r="B338" s="260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58"/>
      <c r="B339" s="261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142" t="s">
        <v>40</v>
      </c>
      <c r="G340" s="53" t="s">
        <v>158</v>
      </c>
      <c r="H340" s="135">
        <f>SUM(H341:H360)</f>
        <v>0.13</v>
      </c>
    </row>
    <row r="341" spans="1:8" s="2" customFormat="1" ht="12.75" hidden="1" x14ac:dyDescent="0.2">
      <c r="A341" s="257"/>
      <c r="B341" s="260"/>
      <c r="C341" s="318">
        <f t="shared" ref="C341:C350" si="47">C266</f>
        <v>0</v>
      </c>
      <c r="D341" s="319"/>
      <c r="E341" s="278">
        <v>10</v>
      </c>
      <c r="F341" s="81">
        <f t="shared" ref="F341:G350" si="48">F266</f>
        <v>0</v>
      </c>
      <c r="G341" s="62">
        <f t="shared" si="48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7"/>
        <v>0</v>
      </c>
      <c r="D342" s="321"/>
      <c r="E342" s="279"/>
      <c r="F342" s="82">
        <f t="shared" si="48"/>
        <v>0</v>
      </c>
      <c r="G342" s="64">
        <f t="shared" si="48"/>
        <v>0</v>
      </c>
      <c r="H342" s="65">
        <f t="shared" ref="H342:H360" si="49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7"/>
        <v>0</v>
      </c>
      <c r="D343" s="321"/>
      <c r="E343" s="279"/>
      <c r="F343" s="82">
        <f t="shared" si="48"/>
        <v>0</v>
      </c>
      <c r="G343" s="64">
        <f t="shared" si="48"/>
        <v>0</v>
      </c>
      <c r="H343" s="65">
        <f t="shared" si="49"/>
        <v>0</v>
      </c>
    </row>
    <row r="344" spans="1:8" s="2" customFormat="1" ht="12.75" hidden="1" x14ac:dyDescent="0.2">
      <c r="A344" s="257"/>
      <c r="B344" s="260"/>
      <c r="C344" s="320">
        <f t="shared" si="47"/>
        <v>0</v>
      </c>
      <c r="D344" s="321"/>
      <c r="E344" s="279"/>
      <c r="F344" s="82">
        <f t="shared" si="48"/>
        <v>0</v>
      </c>
      <c r="G344" s="64">
        <f t="shared" si="48"/>
        <v>0</v>
      </c>
      <c r="H344" s="65">
        <f t="shared" si="49"/>
        <v>0</v>
      </c>
    </row>
    <row r="345" spans="1:8" s="2" customFormat="1" ht="12.75" hidden="1" x14ac:dyDescent="0.2">
      <c r="A345" s="257"/>
      <c r="B345" s="260"/>
      <c r="C345" s="320">
        <f t="shared" si="47"/>
        <v>0</v>
      </c>
      <c r="D345" s="321"/>
      <c r="E345" s="279"/>
      <c r="F345" s="82">
        <f t="shared" si="48"/>
        <v>0</v>
      </c>
      <c r="G345" s="64">
        <f t="shared" si="48"/>
        <v>0</v>
      </c>
      <c r="H345" s="65">
        <f t="shared" si="49"/>
        <v>0</v>
      </c>
    </row>
    <row r="346" spans="1:8" s="2" customFormat="1" ht="12.75" hidden="1" x14ac:dyDescent="0.2">
      <c r="A346" s="257"/>
      <c r="B346" s="260"/>
      <c r="C346" s="320">
        <f t="shared" si="47"/>
        <v>0</v>
      </c>
      <c r="D346" s="321"/>
      <c r="E346" s="279"/>
      <c r="F346" s="82">
        <f t="shared" si="48"/>
        <v>0</v>
      </c>
      <c r="G346" s="64">
        <f t="shared" si="48"/>
        <v>0</v>
      </c>
      <c r="H346" s="65">
        <f t="shared" si="49"/>
        <v>0</v>
      </c>
    </row>
    <row r="347" spans="1:8" s="2" customFormat="1" ht="12.75" hidden="1" x14ac:dyDescent="0.2">
      <c r="A347" s="257"/>
      <c r="B347" s="260"/>
      <c r="C347" s="320">
        <f t="shared" si="47"/>
        <v>0</v>
      </c>
      <c r="D347" s="321"/>
      <c r="E347" s="279"/>
      <c r="F347" s="82">
        <f t="shared" si="48"/>
        <v>0</v>
      </c>
      <c r="G347" s="64">
        <f t="shared" si="48"/>
        <v>0</v>
      </c>
      <c r="H347" s="65">
        <f t="shared" si="49"/>
        <v>0</v>
      </c>
    </row>
    <row r="348" spans="1:8" s="2" customFormat="1" ht="12.75" hidden="1" x14ac:dyDescent="0.2">
      <c r="A348" s="257"/>
      <c r="B348" s="260"/>
      <c r="C348" s="320">
        <f t="shared" si="47"/>
        <v>0</v>
      </c>
      <c r="D348" s="321"/>
      <c r="E348" s="279"/>
      <c r="F348" s="82">
        <f t="shared" si="48"/>
        <v>0</v>
      </c>
      <c r="G348" s="64">
        <f t="shared" si="48"/>
        <v>0</v>
      </c>
      <c r="H348" s="65">
        <f t="shared" si="49"/>
        <v>0</v>
      </c>
    </row>
    <row r="349" spans="1:8" s="2" customFormat="1" ht="12.75" hidden="1" x14ac:dyDescent="0.2">
      <c r="A349" s="257"/>
      <c r="B349" s="260"/>
      <c r="C349" s="320">
        <f t="shared" si="47"/>
        <v>0</v>
      </c>
      <c r="D349" s="321"/>
      <c r="E349" s="279"/>
      <c r="F349" s="82">
        <f t="shared" si="48"/>
        <v>0</v>
      </c>
      <c r="G349" s="64">
        <f t="shared" si="48"/>
        <v>0</v>
      </c>
      <c r="H349" s="65">
        <f t="shared" si="49"/>
        <v>0</v>
      </c>
    </row>
    <row r="350" spans="1:8" s="2" customFormat="1" ht="12.75" hidden="1" x14ac:dyDescent="0.2">
      <c r="A350" s="257"/>
      <c r="B350" s="260"/>
      <c r="C350" s="320">
        <f t="shared" si="47"/>
        <v>0</v>
      </c>
      <c r="D350" s="321"/>
      <c r="E350" s="279"/>
      <c r="F350" s="82">
        <f t="shared" si="48"/>
        <v>0</v>
      </c>
      <c r="G350" s="64">
        <f t="shared" si="48"/>
        <v>0</v>
      </c>
      <c r="H350" s="65">
        <f t="shared" si="49"/>
        <v>0</v>
      </c>
    </row>
    <row r="351" spans="1:8" s="2" customFormat="1" ht="12.75" x14ac:dyDescent="0.2">
      <c r="A351" s="257"/>
      <c r="B351" s="260"/>
      <c r="C351" s="291" t="str">
        <f t="shared" ref="C351:C360" si="50">C277</f>
        <v>Grāmatvedis</v>
      </c>
      <c r="D351" s="292"/>
      <c r="E351" s="279"/>
      <c r="F351" s="83">
        <f t="shared" ref="F351:G360" si="51">F277</f>
        <v>1190</v>
      </c>
      <c r="G351" s="64">
        <f t="shared" si="51"/>
        <v>8.4000000000000005E-2</v>
      </c>
      <c r="H351" s="65">
        <f t="shared" si="49"/>
        <v>6.0000000000000005E-2</v>
      </c>
    </row>
    <row r="352" spans="1:8" s="2" customFormat="1" ht="12.75" x14ac:dyDescent="0.2">
      <c r="A352" s="257"/>
      <c r="B352" s="260"/>
      <c r="C352" s="291" t="str">
        <f t="shared" si="50"/>
        <v>Vecākais speciālists Izglītības koordinācijas nodaļā</v>
      </c>
      <c r="D352" s="292"/>
      <c r="E352" s="279"/>
      <c r="F352" s="83">
        <f t="shared" si="51"/>
        <v>1287</v>
      </c>
      <c r="G352" s="64">
        <f t="shared" si="51"/>
        <v>8.4000000000000005E-2</v>
      </c>
      <c r="H352" s="65">
        <f t="shared" si="49"/>
        <v>6.9999999999999993E-2</v>
      </c>
    </row>
    <row r="353" spans="1:8" s="2" customFormat="1" ht="12.75" hidden="1" customHeight="1" x14ac:dyDescent="0.2">
      <c r="A353" s="257"/>
      <c r="B353" s="260"/>
      <c r="C353" s="320">
        <f t="shared" si="50"/>
        <v>0</v>
      </c>
      <c r="D353" s="321"/>
      <c r="E353" s="279"/>
      <c r="F353" s="83">
        <f t="shared" si="51"/>
        <v>0</v>
      </c>
      <c r="G353" s="64">
        <f t="shared" si="51"/>
        <v>0</v>
      </c>
      <c r="H353" s="65">
        <f t="shared" si="49"/>
        <v>0</v>
      </c>
    </row>
    <row r="354" spans="1:8" s="2" customFormat="1" ht="12.75" hidden="1" customHeight="1" x14ac:dyDescent="0.2">
      <c r="A354" s="257"/>
      <c r="B354" s="260"/>
      <c r="C354" s="320">
        <f t="shared" si="50"/>
        <v>0</v>
      </c>
      <c r="D354" s="321"/>
      <c r="E354" s="279"/>
      <c r="F354" s="83">
        <f t="shared" si="51"/>
        <v>0</v>
      </c>
      <c r="G354" s="64">
        <f t="shared" si="51"/>
        <v>0</v>
      </c>
      <c r="H354" s="65">
        <f t="shared" si="49"/>
        <v>0</v>
      </c>
    </row>
    <row r="355" spans="1:8" s="2" customFormat="1" ht="12.75" hidden="1" customHeight="1" x14ac:dyDescent="0.2">
      <c r="A355" s="257"/>
      <c r="B355" s="260"/>
      <c r="C355" s="320">
        <f t="shared" si="50"/>
        <v>0</v>
      </c>
      <c r="D355" s="321"/>
      <c r="E355" s="279"/>
      <c r="F355" s="83">
        <f t="shared" si="51"/>
        <v>0</v>
      </c>
      <c r="G355" s="64">
        <f t="shared" si="51"/>
        <v>0</v>
      </c>
      <c r="H355" s="65">
        <f t="shared" si="49"/>
        <v>0</v>
      </c>
    </row>
    <row r="356" spans="1:8" s="2" customFormat="1" ht="12.75" hidden="1" customHeight="1" x14ac:dyDescent="0.2">
      <c r="A356" s="257"/>
      <c r="B356" s="260"/>
      <c r="C356" s="320">
        <f t="shared" si="50"/>
        <v>0</v>
      </c>
      <c r="D356" s="321"/>
      <c r="E356" s="279"/>
      <c r="F356" s="83">
        <f t="shared" si="51"/>
        <v>0</v>
      </c>
      <c r="G356" s="64">
        <f t="shared" si="51"/>
        <v>0</v>
      </c>
      <c r="H356" s="65">
        <f t="shared" si="49"/>
        <v>0</v>
      </c>
    </row>
    <row r="357" spans="1:8" s="2" customFormat="1" ht="12.75" hidden="1" customHeight="1" x14ac:dyDescent="0.2">
      <c r="A357" s="257"/>
      <c r="B357" s="260"/>
      <c r="C357" s="320">
        <f t="shared" si="50"/>
        <v>0</v>
      </c>
      <c r="D357" s="321"/>
      <c r="E357" s="279"/>
      <c r="F357" s="83">
        <f t="shared" si="51"/>
        <v>0</v>
      </c>
      <c r="G357" s="64">
        <f t="shared" si="51"/>
        <v>0</v>
      </c>
      <c r="H357" s="65">
        <f t="shared" si="49"/>
        <v>0</v>
      </c>
    </row>
    <row r="358" spans="1:8" s="2" customFormat="1" ht="12.75" hidden="1" customHeight="1" x14ac:dyDescent="0.2">
      <c r="A358" s="257"/>
      <c r="B358" s="260"/>
      <c r="C358" s="320">
        <f t="shared" si="50"/>
        <v>0</v>
      </c>
      <c r="D358" s="321"/>
      <c r="E358" s="279"/>
      <c r="F358" s="83">
        <f t="shared" si="51"/>
        <v>0</v>
      </c>
      <c r="G358" s="64">
        <f t="shared" si="51"/>
        <v>0</v>
      </c>
      <c r="H358" s="65">
        <f t="shared" si="49"/>
        <v>0</v>
      </c>
    </row>
    <row r="359" spans="1:8" s="2" customFormat="1" ht="12.75" hidden="1" customHeight="1" x14ac:dyDescent="0.2">
      <c r="A359" s="257"/>
      <c r="B359" s="260"/>
      <c r="C359" s="320">
        <f t="shared" si="50"/>
        <v>0</v>
      </c>
      <c r="D359" s="321"/>
      <c r="E359" s="279"/>
      <c r="F359" s="83">
        <f t="shared" si="51"/>
        <v>0</v>
      </c>
      <c r="G359" s="64">
        <f t="shared" si="51"/>
        <v>0</v>
      </c>
      <c r="H359" s="65">
        <f t="shared" si="49"/>
        <v>0</v>
      </c>
    </row>
    <row r="360" spans="1:8" s="2" customFormat="1" ht="12.75" hidden="1" x14ac:dyDescent="0.2">
      <c r="A360" s="258"/>
      <c r="B360" s="261"/>
      <c r="C360" s="320">
        <f t="shared" si="50"/>
        <v>0</v>
      </c>
      <c r="D360" s="321"/>
      <c r="E360" s="280"/>
      <c r="F360" s="85">
        <f t="shared" si="51"/>
        <v>0</v>
      </c>
      <c r="G360" s="66">
        <f t="shared" si="51"/>
        <v>0</v>
      </c>
      <c r="H360" s="67">
        <f t="shared" si="49"/>
        <v>0</v>
      </c>
    </row>
    <row r="361" spans="1:8" s="2" customFormat="1" ht="12.75" customHeight="1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0.47000000000000003</v>
      </c>
    </row>
    <row r="362" spans="1:8" s="2" customFormat="1" ht="12.75" customHeight="1" x14ac:dyDescent="0.2">
      <c r="A362" s="14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0.39</v>
      </c>
    </row>
    <row r="363" spans="1:8" s="2" customFormat="1" ht="25.5" customHeight="1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142" t="s">
        <v>40</v>
      </c>
      <c r="G363" s="53" t="s">
        <v>158</v>
      </c>
      <c r="H363" s="135">
        <f>SUM(H364:H383)</f>
        <v>0.06</v>
      </c>
    </row>
    <row r="364" spans="1:8" s="2" customFormat="1" ht="12.75" hidden="1" customHeight="1" x14ac:dyDescent="0.2">
      <c r="A364" s="257"/>
      <c r="B364" s="260"/>
      <c r="C364" s="305">
        <f t="shared" ref="C364:C373" si="52">C266</f>
        <v>0</v>
      </c>
      <c r="D364" s="306"/>
      <c r="E364" s="312">
        <v>4</v>
      </c>
      <c r="F364" s="73">
        <f t="shared" ref="F364:G373" si="53">F266</f>
        <v>0</v>
      </c>
      <c r="G364" s="64">
        <f t="shared" si="53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2"/>
        <v>0</v>
      </c>
      <c r="D365" s="292"/>
      <c r="E365" s="313"/>
      <c r="F365" s="75">
        <f t="shared" si="53"/>
        <v>0</v>
      </c>
      <c r="G365" s="75">
        <f t="shared" si="53"/>
        <v>0</v>
      </c>
      <c r="H365" s="65">
        <f t="shared" ref="H365:H383" si="54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2"/>
        <v>0</v>
      </c>
      <c r="D366" s="292"/>
      <c r="E366" s="313"/>
      <c r="F366" s="75">
        <f t="shared" si="53"/>
        <v>0</v>
      </c>
      <c r="G366" s="75">
        <f t="shared" si="53"/>
        <v>0</v>
      </c>
      <c r="H366" s="65">
        <f t="shared" si="54"/>
        <v>0</v>
      </c>
    </row>
    <row r="367" spans="1:8" s="2" customFormat="1" ht="12.75" hidden="1" customHeight="1" x14ac:dyDescent="0.2">
      <c r="A367" s="257"/>
      <c r="B367" s="260"/>
      <c r="C367" s="291">
        <f t="shared" si="52"/>
        <v>0</v>
      </c>
      <c r="D367" s="292"/>
      <c r="E367" s="313"/>
      <c r="F367" s="75">
        <f t="shared" si="53"/>
        <v>0</v>
      </c>
      <c r="G367" s="75">
        <f t="shared" si="53"/>
        <v>0</v>
      </c>
      <c r="H367" s="65">
        <f t="shared" si="54"/>
        <v>0</v>
      </c>
    </row>
    <row r="368" spans="1:8" s="2" customFormat="1" ht="12.75" hidden="1" customHeight="1" x14ac:dyDescent="0.2">
      <c r="A368" s="257"/>
      <c r="B368" s="260"/>
      <c r="C368" s="291">
        <f t="shared" si="52"/>
        <v>0</v>
      </c>
      <c r="D368" s="292"/>
      <c r="E368" s="313"/>
      <c r="F368" s="75">
        <f t="shared" si="53"/>
        <v>0</v>
      </c>
      <c r="G368" s="75">
        <f t="shared" si="53"/>
        <v>0</v>
      </c>
      <c r="H368" s="65">
        <f t="shared" si="54"/>
        <v>0</v>
      </c>
    </row>
    <row r="369" spans="1:8" s="2" customFormat="1" ht="12.75" hidden="1" customHeight="1" x14ac:dyDescent="0.2">
      <c r="A369" s="257"/>
      <c r="B369" s="260"/>
      <c r="C369" s="291">
        <f t="shared" si="52"/>
        <v>0</v>
      </c>
      <c r="D369" s="292"/>
      <c r="E369" s="313"/>
      <c r="F369" s="75">
        <f t="shared" si="53"/>
        <v>0</v>
      </c>
      <c r="G369" s="75">
        <f t="shared" si="53"/>
        <v>0</v>
      </c>
      <c r="H369" s="65">
        <f t="shared" si="54"/>
        <v>0</v>
      </c>
    </row>
    <row r="370" spans="1:8" s="2" customFormat="1" ht="12.75" hidden="1" customHeight="1" x14ac:dyDescent="0.2">
      <c r="A370" s="257"/>
      <c r="B370" s="260"/>
      <c r="C370" s="291">
        <f t="shared" si="52"/>
        <v>0</v>
      </c>
      <c r="D370" s="292"/>
      <c r="E370" s="313"/>
      <c r="F370" s="75">
        <f t="shared" si="53"/>
        <v>0</v>
      </c>
      <c r="G370" s="75">
        <f t="shared" si="53"/>
        <v>0</v>
      </c>
      <c r="H370" s="65">
        <f t="shared" si="54"/>
        <v>0</v>
      </c>
    </row>
    <row r="371" spans="1:8" s="2" customFormat="1" ht="12.75" hidden="1" customHeight="1" x14ac:dyDescent="0.2">
      <c r="A371" s="257"/>
      <c r="B371" s="260"/>
      <c r="C371" s="291">
        <f t="shared" si="52"/>
        <v>0</v>
      </c>
      <c r="D371" s="292"/>
      <c r="E371" s="313"/>
      <c r="F371" s="75">
        <f t="shared" si="53"/>
        <v>0</v>
      </c>
      <c r="G371" s="75">
        <f t="shared" si="53"/>
        <v>0</v>
      </c>
      <c r="H371" s="65">
        <f t="shared" si="54"/>
        <v>0</v>
      </c>
    </row>
    <row r="372" spans="1:8" s="2" customFormat="1" ht="12.75" hidden="1" customHeight="1" x14ac:dyDescent="0.2">
      <c r="A372" s="257"/>
      <c r="B372" s="260"/>
      <c r="C372" s="291">
        <f t="shared" si="52"/>
        <v>0</v>
      </c>
      <c r="D372" s="292"/>
      <c r="E372" s="313"/>
      <c r="F372" s="75">
        <f t="shared" si="53"/>
        <v>0</v>
      </c>
      <c r="G372" s="75">
        <f t="shared" si="53"/>
        <v>0</v>
      </c>
      <c r="H372" s="65">
        <f t="shared" si="54"/>
        <v>0</v>
      </c>
    </row>
    <row r="373" spans="1:8" s="2" customFormat="1" ht="12.75" hidden="1" customHeight="1" x14ac:dyDescent="0.2">
      <c r="A373" s="257"/>
      <c r="B373" s="260"/>
      <c r="C373" s="291">
        <f t="shared" si="52"/>
        <v>0</v>
      </c>
      <c r="D373" s="292"/>
      <c r="E373" s="313"/>
      <c r="F373" s="75">
        <f t="shared" si="53"/>
        <v>0</v>
      </c>
      <c r="G373" s="75">
        <f t="shared" si="53"/>
        <v>0</v>
      </c>
      <c r="H373" s="65">
        <f t="shared" si="54"/>
        <v>0</v>
      </c>
    </row>
    <row r="374" spans="1:8" s="2" customFormat="1" ht="12.75" x14ac:dyDescent="0.2">
      <c r="A374" s="257"/>
      <c r="B374" s="260"/>
      <c r="C374" s="291" t="str">
        <f t="shared" ref="C374:C383" si="55">C277</f>
        <v>Grāmatvedis</v>
      </c>
      <c r="D374" s="292"/>
      <c r="E374" s="313"/>
      <c r="F374" s="75">
        <f t="shared" ref="F374:G383" si="56">F277</f>
        <v>1190</v>
      </c>
      <c r="G374" s="64">
        <f t="shared" si="56"/>
        <v>8.4000000000000005E-2</v>
      </c>
      <c r="H374" s="65">
        <f t="shared" si="54"/>
        <v>0.03</v>
      </c>
    </row>
    <row r="375" spans="1:8" s="2" customFormat="1" ht="12.75" x14ac:dyDescent="0.2">
      <c r="A375" s="257"/>
      <c r="B375" s="260"/>
      <c r="C375" s="291" t="str">
        <f t="shared" si="55"/>
        <v>Vecākais speciālists Izglītības koordinācijas nodaļā</v>
      </c>
      <c r="D375" s="292"/>
      <c r="E375" s="313"/>
      <c r="F375" s="75">
        <f t="shared" si="56"/>
        <v>1287</v>
      </c>
      <c r="G375" s="64">
        <f t="shared" si="56"/>
        <v>8.4000000000000005E-2</v>
      </c>
      <c r="H375" s="65">
        <f t="shared" si="54"/>
        <v>0.03</v>
      </c>
    </row>
    <row r="376" spans="1:8" s="2" customFormat="1" ht="12.75" hidden="1" x14ac:dyDescent="0.2">
      <c r="A376" s="257"/>
      <c r="B376" s="260"/>
      <c r="C376" s="291">
        <f t="shared" si="55"/>
        <v>0</v>
      </c>
      <c r="D376" s="292"/>
      <c r="E376" s="313"/>
      <c r="F376" s="75">
        <f t="shared" si="56"/>
        <v>0</v>
      </c>
      <c r="G376" s="64">
        <f t="shared" si="56"/>
        <v>0</v>
      </c>
      <c r="H376" s="65">
        <f t="shared" si="54"/>
        <v>0</v>
      </c>
    </row>
    <row r="377" spans="1:8" s="2" customFormat="1" ht="12.75" hidden="1" x14ac:dyDescent="0.2">
      <c r="A377" s="257"/>
      <c r="B377" s="260"/>
      <c r="C377" s="291">
        <f t="shared" si="55"/>
        <v>0</v>
      </c>
      <c r="D377" s="292"/>
      <c r="E377" s="313"/>
      <c r="F377" s="75">
        <f t="shared" si="56"/>
        <v>0</v>
      </c>
      <c r="G377" s="64">
        <f t="shared" si="56"/>
        <v>0</v>
      </c>
      <c r="H377" s="65">
        <f t="shared" si="54"/>
        <v>0</v>
      </c>
    </row>
    <row r="378" spans="1:8" s="2" customFormat="1" ht="12.75" hidden="1" x14ac:dyDescent="0.2">
      <c r="A378" s="257"/>
      <c r="B378" s="260"/>
      <c r="C378" s="291">
        <f t="shared" si="55"/>
        <v>0</v>
      </c>
      <c r="D378" s="292"/>
      <c r="E378" s="313"/>
      <c r="F378" s="75">
        <f t="shared" si="56"/>
        <v>0</v>
      </c>
      <c r="G378" s="64">
        <f t="shared" si="56"/>
        <v>0</v>
      </c>
      <c r="H378" s="65">
        <f t="shared" si="54"/>
        <v>0</v>
      </c>
    </row>
    <row r="379" spans="1:8" s="2" customFormat="1" ht="12.75" hidden="1" x14ac:dyDescent="0.2">
      <c r="A379" s="257"/>
      <c r="B379" s="260"/>
      <c r="C379" s="291">
        <f t="shared" si="55"/>
        <v>0</v>
      </c>
      <c r="D379" s="292"/>
      <c r="E379" s="313"/>
      <c r="F379" s="75">
        <f t="shared" si="56"/>
        <v>0</v>
      </c>
      <c r="G379" s="64">
        <f t="shared" si="56"/>
        <v>0</v>
      </c>
      <c r="H379" s="65">
        <f t="shared" si="54"/>
        <v>0</v>
      </c>
    </row>
    <row r="380" spans="1:8" s="2" customFormat="1" ht="12.75" hidden="1" x14ac:dyDescent="0.2">
      <c r="A380" s="257"/>
      <c r="B380" s="260"/>
      <c r="C380" s="291">
        <f t="shared" si="55"/>
        <v>0</v>
      </c>
      <c r="D380" s="292"/>
      <c r="E380" s="313"/>
      <c r="F380" s="75">
        <f t="shared" si="56"/>
        <v>0</v>
      </c>
      <c r="G380" s="64">
        <f t="shared" si="56"/>
        <v>0</v>
      </c>
      <c r="H380" s="65">
        <f t="shared" si="54"/>
        <v>0</v>
      </c>
    </row>
    <row r="381" spans="1:8" s="2" customFormat="1" ht="12.75" hidden="1" x14ac:dyDescent="0.2">
      <c r="A381" s="257"/>
      <c r="B381" s="260"/>
      <c r="C381" s="291">
        <f t="shared" si="55"/>
        <v>0</v>
      </c>
      <c r="D381" s="292"/>
      <c r="E381" s="313"/>
      <c r="F381" s="75">
        <f t="shared" si="56"/>
        <v>0</v>
      </c>
      <c r="G381" s="64">
        <f t="shared" si="56"/>
        <v>0</v>
      </c>
      <c r="H381" s="65">
        <f t="shared" si="54"/>
        <v>0</v>
      </c>
    </row>
    <row r="382" spans="1:8" s="2" customFormat="1" ht="12.75" hidden="1" x14ac:dyDescent="0.2">
      <c r="A382" s="257"/>
      <c r="B382" s="260"/>
      <c r="C382" s="291">
        <f t="shared" si="55"/>
        <v>0</v>
      </c>
      <c r="D382" s="292"/>
      <c r="E382" s="313"/>
      <c r="F382" s="75">
        <f t="shared" si="56"/>
        <v>0</v>
      </c>
      <c r="G382" s="64">
        <f t="shared" si="56"/>
        <v>0</v>
      </c>
      <c r="H382" s="65">
        <f t="shared" si="54"/>
        <v>0</v>
      </c>
    </row>
    <row r="383" spans="1:8" s="2" customFormat="1" ht="12.75" hidden="1" x14ac:dyDescent="0.2">
      <c r="A383" s="258"/>
      <c r="B383" s="261"/>
      <c r="C383" s="291">
        <f t="shared" si="55"/>
        <v>0</v>
      </c>
      <c r="D383" s="292"/>
      <c r="E383" s="314"/>
      <c r="F383" s="77">
        <f t="shared" si="56"/>
        <v>0</v>
      </c>
      <c r="G383" s="64">
        <f t="shared" si="56"/>
        <v>0</v>
      </c>
      <c r="H383" s="67">
        <f t="shared" si="54"/>
        <v>0</v>
      </c>
    </row>
    <row r="384" spans="1:8" s="2" customFormat="1" ht="25.5" customHeight="1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142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>
        <f t="shared" ref="C385:C394" si="57">C266</f>
        <v>0</v>
      </c>
      <c r="D385" s="306"/>
      <c r="E385" s="312">
        <v>1</v>
      </c>
      <c r="F385" s="73">
        <f t="shared" ref="F385:G394" si="58">F266</f>
        <v>0</v>
      </c>
      <c r="G385" s="64">
        <f t="shared" si="58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7"/>
        <v>0</v>
      </c>
      <c r="D386" s="292"/>
      <c r="E386" s="313"/>
      <c r="F386" s="75">
        <f t="shared" si="58"/>
        <v>0</v>
      </c>
      <c r="G386" s="64">
        <f t="shared" si="58"/>
        <v>0</v>
      </c>
      <c r="H386" s="65">
        <f t="shared" ref="H386:H404" si="59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7"/>
        <v>0</v>
      </c>
      <c r="D387" s="292"/>
      <c r="E387" s="313"/>
      <c r="F387" s="75">
        <f t="shared" si="58"/>
        <v>0</v>
      </c>
      <c r="G387" s="64">
        <f t="shared" si="58"/>
        <v>0</v>
      </c>
      <c r="H387" s="65">
        <f t="shared" si="59"/>
        <v>0</v>
      </c>
    </row>
    <row r="388" spans="1:8" s="2" customFormat="1" ht="12.75" hidden="1" x14ac:dyDescent="0.2">
      <c r="A388" s="257"/>
      <c r="B388" s="260"/>
      <c r="C388" s="291">
        <f t="shared" si="57"/>
        <v>0</v>
      </c>
      <c r="D388" s="292"/>
      <c r="E388" s="313"/>
      <c r="F388" s="75">
        <f t="shared" si="58"/>
        <v>0</v>
      </c>
      <c r="G388" s="64">
        <f t="shared" si="58"/>
        <v>0</v>
      </c>
      <c r="H388" s="65">
        <f t="shared" si="59"/>
        <v>0</v>
      </c>
    </row>
    <row r="389" spans="1:8" s="2" customFormat="1" ht="12.75" hidden="1" x14ac:dyDescent="0.2">
      <c r="A389" s="257"/>
      <c r="B389" s="260"/>
      <c r="C389" s="291">
        <f t="shared" si="57"/>
        <v>0</v>
      </c>
      <c r="D389" s="292"/>
      <c r="E389" s="313"/>
      <c r="F389" s="75">
        <f t="shared" si="58"/>
        <v>0</v>
      </c>
      <c r="G389" s="64">
        <f t="shared" si="58"/>
        <v>0</v>
      </c>
      <c r="H389" s="65">
        <f t="shared" si="59"/>
        <v>0</v>
      </c>
    </row>
    <row r="390" spans="1:8" s="2" customFormat="1" ht="12.75" hidden="1" x14ac:dyDescent="0.2">
      <c r="A390" s="257"/>
      <c r="B390" s="260"/>
      <c r="C390" s="291">
        <f t="shared" si="57"/>
        <v>0</v>
      </c>
      <c r="D390" s="292"/>
      <c r="E390" s="313"/>
      <c r="F390" s="75">
        <f t="shared" si="58"/>
        <v>0</v>
      </c>
      <c r="G390" s="64">
        <f t="shared" si="58"/>
        <v>0</v>
      </c>
      <c r="H390" s="65">
        <f t="shared" si="59"/>
        <v>0</v>
      </c>
    </row>
    <row r="391" spans="1:8" s="2" customFormat="1" ht="12.75" hidden="1" x14ac:dyDescent="0.2">
      <c r="A391" s="257"/>
      <c r="B391" s="260"/>
      <c r="C391" s="291">
        <f t="shared" si="57"/>
        <v>0</v>
      </c>
      <c r="D391" s="292"/>
      <c r="E391" s="313"/>
      <c r="F391" s="75">
        <f t="shared" si="58"/>
        <v>0</v>
      </c>
      <c r="G391" s="64">
        <f t="shared" si="58"/>
        <v>0</v>
      </c>
      <c r="H391" s="65">
        <f t="shared" si="59"/>
        <v>0</v>
      </c>
    </row>
    <row r="392" spans="1:8" s="2" customFormat="1" ht="12.75" hidden="1" x14ac:dyDescent="0.2">
      <c r="A392" s="257"/>
      <c r="B392" s="260"/>
      <c r="C392" s="291">
        <f t="shared" si="57"/>
        <v>0</v>
      </c>
      <c r="D392" s="292"/>
      <c r="E392" s="313"/>
      <c r="F392" s="75">
        <f t="shared" si="58"/>
        <v>0</v>
      </c>
      <c r="G392" s="64">
        <f t="shared" si="58"/>
        <v>0</v>
      </c>
      <c r="H392" s="65">
        <f t="shared" si="59"/>
        <v>0</v>
      </c>
    </row>
    <row r="393" spans="1:8" s="2" customFormat="1" ht="12.75" hidden="1" x14ac:dyDescent="0.2">
      <c r="A393" s="257"/>
      <c r="B393" s="260"/>
      <c r="C393" s="291">
        <f t="shared" si="57"/>
        <v>0</v>
      </c>
      <c r="D393" s="292"/>
      <c r="E393" s="313"/>
      <c r="F393" s="75">
        <f t="shared" si="58"/>
        <v>0</v>
      </c>
      <c r="G393" s="64">
        <f t="shared" si="58"/>
        <v>0</v>
      </c>
      <c r="H393" s="65">
        <f t="shared" si="59"/>
        <v>0</v>
      </c>
    </row>
    <row r="394" spans="1:8" s="2" customFormat="1" ht="12.75" hidden="1" x14ac:dyDescent="0.2">
      <c r="A394" s="257"/>
      <c r="B394" s="260"/>
      <c r="C394" s="291">
        <f t="shared" si="57"/>
        <v>0</v>
      </c>
      <c r="D394" s="292"/>
      <c r="E394" s="313"/>
      <c r="F394" s="75">
        <f t="shared" si="58"/>
        <v>0</v>
      </c>
      <c r="G394" s="64">
        <f t="shared" si="58"/>
        <v>0</v>
      </c>
      <c r="H394" s="65">
        <f t="shared" si="59"/>
        <v>0</v>
      </c>
    </row>
    <row r="395" spans="1:8" s="2" customFormat="1" ht="12.75" x14ac:dyDescent="0.2">
      <c r="A395" s="257"/>
      <c r="B395" s="260"/>
      <c r="C395" s="291" t="str">
        <f t="shared" ref="C395:C404" si="60">C277</f>
        <v>Grāmatvedis</v>
      </c>
      <c r="D395" s="292"/>
      <c r="E395" s="313"/>
      <c r="F395" s="75">
        <f t="shared" ref="F395:G404" si="61">F277</f>
        <v>1190</v>
      </c>
      <c r="G395" s="64">
        <f t="shared" si="61"/>
        <v>8.4000000000000005E-2</v>
      </c>
      <c r="H395" s="65">
        <f t="shared" si="59"/>
        <v>0.01</v>
      </c>
    </row>
    <row r="396" spans="1:8" s="2" customFormat="1" ht="12.75" x14ac:dyDescent="0.2">
      <c r="A396" s="257"/>
      <c r="B396" s="260"/>
      <c r="C396" s="291" t="str">
        <f t="shared" si="60"/>
        <v>Vecākais speciālists Izglītības koordinācijas nodaļā</v>
      </c>
      <c r="D396" s="292"/>
      <c r="E396" s="313"/>
      <c r="F396" s="75">
        <f t="shared" si="61"/>
        <v>1287</v>
      </c>
      <c r="G396" s="64">
        <f t="shared" si="61"/>
        <v>8.4000000000000005E-2</v>
      </c>
      <c r="H396" s="65">
        <f t="shared" si="59"/>
        <v>0.01</v>
      </c>
    </row>
    <row r="397" spans="1:8" s="2" customFormat="1" ht="12.75" hidden="1" x14ac:dyDescent="0.2">
      <c r="A397" s="257"/>
      <c r="B397" s="260"/>
      <c r="C397" s="291">
        <f t="shared" si="60"/>
        <v>0</v>
      </c>
      <c r="D397" s="292"/>
      <c r="E397" s="313"/>
      <c r="F397" s="75">
        <f t="shared" si="61"/>
        <v>0</v>
      </c>
      <c r="G397" s="75">
        <f t="shared" si="61"/>
        <v>0</v>
      </c>
      <c r="H397" s="65">
        <f t="shared" si="59"/>
        <v>0</v>
      </c>
    </row>
    <row r="398" spans="1:8" s="2" customFormat="1" ht="12.75" hidden="1" x14ac:dyDescent="0.2">
      <c r="A398" s="257"/>
      <c r="B398" s="260"/>
      <c r="C398" s="291">
        <f t="shared" si="60"/>
        <v>0</v>
      </c>
      <c r="D398" s="292"/>
      <c r="E398" s="313"/>
      <c r="F398" s="75">
        <f t="shared" si="61"/>
        <v>0</v>
      </c>
      <c r="G398" s="75">
        <f t="shared" si="61"/>
        <v>0</v>
      </c>
      <c r="H398" s="65">
        <f t="shared" si="59"/>
        <v>0</v>
      </c>
    </row>
    <row r="399" spans="1:8" s="2" customFormat="1" ht="12.75" hidden="1" x14ac:dyDescent="0.2">
      <c r="A399" s="257"/>
      <c r="B399" s="260"/>
      <c r="C399" s="291">
        <f t="shared" si="60"/>
        <v>0</v>
      </c>
      <c r="D399" s="292"/>
      <c r="E399" s="313"/>
      <c r="F399" s="75">
        <f t="shared" si="61"/>
        <v>0</v>
      </c>
      <c r="G399" s="75">
        <f t="shared" si="61"/>
        <v>0</v>
      </c>
      <c r="H399" s="65">
        <f t="shared" si="59"/>
        <v>0</v>
      </c>
    </row>
    <row r="400" spans="1:8" s="2" customFormat="1" ht="12.75" hidden="1" x14ac:dyDescent="0.2">
      <c r="A400" s="257"/>
      <c r="B400" s="260"/>
      <c r="C400" s="291">
        <f t="shared" si="60"/>
        <v>0</v>
      </c>
      <c r="D400" s="292"/>
      <c r="E400" s="313"/>
      <c r="F400" s="75">
        <f t="shared" si="61"/>
        <v>0</v>
      </c>
      <c r="G400" s="75">
        <f t="shared" si="61"/>
        <v>0</v>
      </c>
      <c r="H400" s="65">
        <f t="shared" si="59"/>
        <v>0</v>
      </c>
    </row>
    <row r="401" spans="1:9" s="2" customFormat="1" ht="12.75" hidden="1" x14ac:dyDescent="0.2">
      <c r="A401" s="257"/>
      <c r="B401" s="260"/>
      <c r="C401" s="291">
        <f t="shared" si="60"/>
        <v>0</v>
      </c>
      <c r="D401" s="292"/>
      <c r="E401" s="313"/>
      <c r="F401" s="75">
        <f t="shared" si="61"/>
        <v>0</v>
      </c>
      <c r="G401" s="75">
        <f t="shared" si="61"/>
        <v>0</v>
      </c>
      <c r="H401" s="65">
        <f t="shared" si="59"/>
        <v>0</v>
      </c>
    </row>
    <row r="402" spans="1:9" s="2" customFormat="1" ht="12.75" hidden="1" x14ac:dyDescent="0.2">
      <c r="A402" s="257"/>
      <c r="B402" s="260"/>
      <c r="C402" s="291">
        <f t="shared" si="60"/>
        <v>0</v>
      </c>
      <c r="D402" s="292"/>
      <c r="E402" s="313"/>
      <c r="F402" s="75">
        <f t="shared" si="61"/>
        <v>0</v>
      </c>
      <c r="G402" s="75">
        <f t="shared" si="61"/>
        <v>0</v>
      </c>
      <c r="H402" s="65">
        <f t="shared" si="59"/>
        <v>0</v>
      </c>
    </row>
    <row r="403" spans="1:9" s="2" customFormat="1" ht="12.75" hidden="1" x14ac:dyDescent="0.2">
      <c r="A403" s="257"/>
      <c r="B403" s="260"/>
      <c r="C403" s="291">
        <f t="shared" si="60"/>
        <v>0</v>
      </c>
      <c r="D403" s="292"/>
      <c r="E403" s="313"/>
      <c r="F403" s="75">
        <f t="shared" si="61"/>
        <v>0</v>
      </c>
      <c r="G403" s="75">
        <f t="shared" si="61"/>
        <v>0</v>
      </c>
      <c r="H403" s="65">
        <f t="shared" si="59"/>
        <v>0</v>
      </c>
    </row>
    <row r="404" spans="1:9" s="2" customFormat="1" ht="12.75" hidden="1" x14ac:dyDescent="0.2">
      <c r="A404" s="258"/>
      <c r="B404" s="261"/>
      <c r="C404" s="301">
        <f t="shared" si="60"/>
        <v>0</v>
      </c>
      <c r="D404" s="302"/>
      <c r="E404" s="314"/>
      <c r="F404" s="77">
        <f t="shared" si="61"/>
        <v>0</v>
      </c>
      <c r="G404" s="77">
        <f t="shared" si="61"/>
        <v>0</v>
      </c>
      <c r="H404" s="67">
        <f t="shared" si="59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1.87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0.39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0.39</v>
      </c>
    </row>
    <row r="408" spans="1:9" s="2" customFormat="1" ht="12" customHeight="1" x14ac:dyDescent="0.2">
      <c r="A408" s="257"/>
      <c r="B408" s="260"/>
      <c r="C408" s="262" t="s">
        <v>224</v>
      </c>
      <c r="D408" s="263"/>
      <c r="E408" s="297"/>
      <c r="F408" s="88">
        <v>7</v>
      </c>
      <c r="G408" s="88">
        <f>G15+G16+G17+G26+G27+G28+G277+G278</f>
        <v>9.1679999999999993</v>
      </c>
      <c r="H408" s="89">
        <f>ROUNDUP(F408/168*G408,2)</f>
        <v>0.39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2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2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2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2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2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2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2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2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2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3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3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3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3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3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3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63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3"/>
        <v>0</v>
      </c>
    </row>
    <row r="428" spans="1:9" s="2" customFormat="1" ht="12" hidden="1" customHeight="1" x14ac:dyDescent="0.2">
      <c r="A428" s="257"/>
      <c r="B428" s="260"/>
      <c r="C428" s="264"/>
      <c r="D428" s="265"/>
      <c r="E428" s="293"/>
      <c r="F428" s="90"/>
      <c r="G428" s="90"/>
      <c r="H428" s="91">
        <f t="shared" si="63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1.48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0.18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3</v>
      </c>
      <c r="H431" s="89">
        <f>ROUND(F431*G431,2)</f>
        <v>0.03</v>
      </c>
      <c r="I431" s="2" t="s">
        <v>376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3</v>
      </c>
      <c r="H432" s="91">
        <f>ROUND(F432*G432,2)</f>
        <v>0.15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4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4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4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4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4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4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4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4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0.06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G28+G277+G278</f>
        <v>1.6680000000000001</v>
      </c>
      <c r="H442" s="89">
        <f>ROUNDUP(E442/F442/12/168*G442,2)</f>
        <v>0.03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1.6680000000000001</v>
      </c>
      <c r="H443" s="91">
        <f>ROUNDUP(E443/F443/12/168*G443,2)</f>
        <v>0.03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5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5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5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5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5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5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5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5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1.24</v>
      </c>
    </row>
    <row r="453" spans="1:9" s="2" customFormat="1" ht="24.75" customHeight="1" x14ac:dyDescent="0.2">
      <c r="A453" s="257"/>
      <c r="B453" s="260"/>
      <c r="C453" s="262" t="s">
        <v>203</v>
      </c>
      <c r="D453" s="263"/>
      <c r="E453" s="297"/>
      <c r="F453" s="88">
        <v>85</v>
      </c>
      <c r="G453" s="88">
        <f>G28+G277+G278</f>
        <v>1.6680000000000001</v>
      </c>
      <c r="H453" s="89">
        <f>ROUNDUP(F453/168*G453,2)</f>
        <v>0.85</v>
      </c>
      <c r="I453" s="2" t="s">
        <v>204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9.1679999999999993</v>
      </c>
      <c r="H454" s="91">
        <f t="shared" ref="H454:H462" si="66">ROUNDUP(F454/168*G454,2)</f>
        <v>0.39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6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6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6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6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6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6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6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6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0.2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ROUNDUP(F466*$E$501%/12/168*G466,2)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ROUNDUP(F467*$E$501%/12/168*G467,2)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7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7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7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7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7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7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7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7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0.2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0.2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1.6680000000000001</v>
      </c>
      <c r="H478" s="63">
        <f>ROUNDUP(F478*$E$478%/12/168*G478,2)</f>
        <v>0.19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8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8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8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8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8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8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8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8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142" t="s">
        <v>171</v>
      </c>
      <c r="D488" s="53" t="s">
        <v>170</v>
      </c>
      <c r="E488" s="142" t="s">
        <v>166</v>
      </c>
      <c r="F488" s="142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>
        <f t="shared" ref="H490:H498" si="69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>
        <f t="shared" si="69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>
        <f t="shared" si="69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>
        <f t="shared" si="69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>
        <f t="shared" si="69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>
        <f t="shared" si="69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>
        <f t="shared" si="69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>
        <f t="shared" si="69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4"/>
      <c r="H498" s="65">
        <f t="shared" si="69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4.0600000000000005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149.35000000000002</v>
      </c>
    </row>
    <row r="502" spans="1:8" hidden="1" x14ac:dyDescent="0.25"/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spans="1:9" hidden="1" x14ac:dyDescent="0.25"/>
    <row r="514" spans="1:9" hidden="1" x14ac:dyDescent="0.25"/>
    <row r="515" spans="1:9" hidden="1" x14ac:dyDescent="0.25"/>
    <row r="516" spans="1:9" hidden="1" x14ac:dyDescent="0.25"/>
    <row r="517" spans="1:9" hidden="1" x14ac:dyDescent="0.25"/>
    <row r="518" spans="1:9" hidden="1" x14ac:dyDescent="0.25"/>
    <row r="519" spans="1:9" hidden="1" x14ac:dyDescent="0.25"/>
    <row r="520" spans="1:9" hidden="1" x14ac:dyDescent="0.25"/>
    <row r="521" spans="1:9" hidden="1" x14ac:dyDescent="0.25"/>
    <row r="522" spans="1:9" hidden="1" x14ac:dyDescent="0.25"/>
    <row r="523" spans="1:9" hidden="1" x14ac:dyDescent="0.25"/>
    <row r="524" spans="1:9" hidden="1" x14ac:dyDescent="0.25"/>
    <row r="525" spans="1:9" hidden="1" x14ac:dyDescent="0.25"/>
    <row r="526" spans="1:9" hidden="1" x14ac:dyDescent="0.25"/>
    <row r="527" spans="1:9" hidden="1" x14ac:dyDescent="0.25"/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H529+H541+H552</f>
        <v>145.29000000000002</v>
      </c>
      <c r="I528" s="127" t="b">
        <f ca="1">H528=H260</f>
        <v>1</v>
      </c>
    </row>
    <row r="529" spans="1:9" hidden="1" x14ac:dyDescent="0.25">
      <c r="A529" s="119">
        <v>1000</v>
      </c>
      <c r="B529" s="118"/>
      <c r="H529" s="122">
        <f ca="1">SUM(H530,H537)</f>
        <v>145.29000000000002</v>
      </c>
    </row>
    <row r="530" spans="1:9" hidden="1" x14ac:dyDescent="0.25">
      <c r="A530" s="134">
        <v>1100</v>
      </c>
      <c r="B530" s="118"/>
      <c r="H530" s="121">
        <f ca="1">SUM(H531:H536)</f>
        <v>112.67000000000002</v>
      </c>
    </row>
    <row r="531" spans="1:9" hidden="1" x14ac:dyDescent="0.25">
      <c r="A531" s="1">
        <v>1116</v>
      </c>
      <c r="B531" s="118"/>
      <c r="H531" s="120">
        <f ca="1">SUMIF($A$14:$H$260,A531,$H$14:$H$260)</f>
        <v>61.730000000000004</v>
      </c>
      <c r="I531" s="1" t="b">
        <f ca="1">H531=H14</f>
        <v>1</v>
      </c>
    </row>
    <row r="532" spans="1:9" hidden="1" x14ac:dyDescent="0.25">
      <c r="A532" s="1">
        <v>1119</v>
      </c>
      <c r="B532" s="118"/>
      <c r="H532" s="120">
        <f ca="1">SUMIF($A$14:$H$260,A532,$H$14:$H$260)</f>
        <v>29.04</v>
      </c>
    </row>
    <row r="533" spans="1:9" hidden="1" x14ac:dyDescent="0.25">
      <c r="A533" s="1">
        <v>1143</v>
      </c>
      <c r="B533" s="118"/>
      <c r="H533" s="120">
        <f t="shared" ref="H533:H536" ca="1" si="70">SUMIF($A$14:$H$260,A533,$H$14:$H$260)</f>
        <v>3.6799999999999997</v>
      </c>
    </row>
    <row r="534" spans="1:9" hidden="1" x14ac:dyDescent="0.25">
      <c r="A534" s="1">
        <v>1146</v>
      </c>
      <c r="B534" s="118"/>
      <c r="H534" s="120">
        <f t="shared" ca="1" si="70"/>
        <v>4.5599999999999996</v>
      </c>
    </row>
    <row r="535" spans="1:9" hidden="1" x14ac:dyDescent="0.25">
      <c r="A535" s="1">
        <v>1147</v>
      </c>
      <c r="B535" s="118"/>
      <c r="H535" s="120">
        <f t="shared" ca="1" si="70"/>
        <v>4.5599999999999996</v>
      </c>
    </row>
    <row r="536" spans="1:9" hidden="1" x14ac:dyDescent="0.25">
      <c r="A536" s="1">
        <v>1148</v>
      </c>
      <c r="B536" s="118"/>
      <c r="H536" s="120">
        <f t="shared" ca="1" si="70"/>
        <v>9.1</v>
      </c>
    </row>
    <row r="537" spans="1:9" hidden="1" x14ac:dyDescent="0.25">
      <c r="A537" s="134">
        <v>1200</v>
      </c>
      <c r="B537" s="118"/>
      <c r="H537" s="121">
        <f ca="1">SUM(H538:H540)</f>
        <v>32.620000000000005</v>
      </c>
    </row>
    <row r="538" spans="1:9" hidden="1" x14ac:dyDescent="0.25">
      <c r="A538" s="1">
        <v>1210</v>
      </c>
      <c r="B538" s="118"/>
      <c r="H538" s="120">
        <f t="shared" ref="H538:H540" ca="1" si="71">SUMIF($A$14:$H$282,A538,$H$14:$H$282)</f>
        <v>28.03</v>
      </c>
    </row>
    <row r="539" spans="1:9" hidden="1" x14ac:dyDescent="0.25">
      <c r="A539" s="1">
        <v>1221</v>
      </c>
      <c r="B539" s="118"/>
      <c r="H539" s="120">
        <f t="shared" ca="1" si="71"/>
        <v>3.6599999999999997</v>
      </c>
    </row>
    <row r="540" spans="1:9" hidden="1" x14ac:dyDescent="0.25">
      <c r="A540" s="1">
        <v>1228</v>
      </c>
      <c r="B540" s="118"/>
      <c r="H540" s="120">
        <f t="shared" ca="1" si="71"/>
        <v>0.92999999999999994</v>
      </c>
    </row>
    <row r="541" spans="1:9" hidden="1" x14ac:dyDescent="0.25">
      <c r="A541" s="119">
        <v>2000</v>
      </c>
      <c r="B541" s="118"/>
      <c r="H541" s="122">
        <f ca="1">H542+H545+H547</f>
        <v>0</v>
      </c>
    </row>
    <row r="542" spans="1:9" hidden="1" x14ac:dyDescent="0.25">
      <c r="A542" s="134">
        <v>2100</v>
      </c>
      <c r="B542" s="118"/>
      <c r="H542" s="121">
        <f ca="1">SUM(H543:H544)</f>
        <v>0</v>
      </c>
    </row>
    <row r="543" spans="1:9" hidden="1" x14ac:dyDescent="0.25">
      <c r="A543" s="1">
        <v>2111</v>
      </c>
      <c r="B543" s="118"/>
      <c r="H543" s="120">
        <f t="shared" ref="H543:H544" ca="1" si="72">SUMIF($A$14:$H$282,A543,$H$14:$H$282)</f>
        <v>0</v>
      </c>
    </row>
    <row r="544" spans="1:9" hidden="1" x14ac:dyDescent="0.25">
      <c r="A544" s="1">
        <v>2112</v>
      </c>
      <c r="B544" s="118"/>
      <c r="H544" s="120">
        <f t="shared" ca="1" si="72"/>
        <v>0</v>
      </c>
    </row>
    <row r="545" spans="1:9" hidden="1" x14ac:dyDescent="0.25">
      <c r="A545" s="134">
        <v>2200</v>
      </c>
      <c r="B545" s="118"/>
      <c r="H545" s="121">
        <f ca="1">SUM(H546)</f>
        <v>0</v>
      </c>
    </row>
    <row r="546" spans="1:9" hidden="1" x14ac:dyDescent="0.25">
      <c r="A546" s="1">
        <v>2220</v>
      </c>
      <c r="B546" s="118"/>
      <c r="H546" s="120">
        <f ca="1">SUMIF($A$14:$H$282,A546,$H$14:$H$282)</f>
        <v>0</v>
      </c>
    </row>
    <row r="547" spans="1:9" hidden="1" x14ac:dyDescent="0.25">
      <c r="A547" s="134">
        <v>2300</v>
      </c>
      <c r="B547" s="118"/>
      <c r="H547" s="121">
        <f ca="1">SUM(H548:H551)</f>
        <v>0</v>
      </c>
    </row>
    <row r="548" spans="1:9" hidden="1" x14ac:dyDescent="0.25">
      <c r="A548" s="1">
        <v>2311</v>
      </c>
      <c r="B548" s="118"/>
      <c r="H548" s="120">
        <f t="shared" ref="H548:H551" ca="1" si="73">SUMIF($A$14:$H$282,A548,$H$14:$H$282)</f>
        <v>0</v>
      </c>
    </row>
    <row r="549" spans="1:9" hidden="1" x14ac:dyDescent="0.25">
      <c r="A549" s="1">
        <v>2322</v>
      </c>
      <c r="B549" s="118"/>
      <c r="H549" s="120">
        <f t="shared" ca="1" si="73"/>
        <v>0</v>
      </c>
    </row>
    <row r="550" spans="1:9" hidden="1" x14ac:dyDescent="0.25">
      <c r="A550" s="1">
        <v>2329</v>
      </c>
      <c r="B550" s="118"/>
      <c r="H550" s="120">
        <f t="shared" ca="1" si="73"/>
        <v>0</v>
      </c>
    </row>
    <row r="551" spans="1:9" hidden="1" x14ac:dyDescent="0.25">
      <c r="A551" s="1">
        <v>2350</v>
      </c>
      <c r="B551" s="118"/>
      <c r="H551" s="120">
        <f t="shared" ca="1" si="73"/>
        <v>0</v>
      </c>
    </row>
    <row r="552" spans="1:9" hidden="1" x14ac:dyDescent="0.25">
      <c r="A552" s="119">
        <v>5000</v>
      </c>
      <c r="B552" s="118"/>
      <c r="H552" s="122">
        <f t="shared" ref="H552" ca="1" si="74">SUMIF($A$14:$H$260,A552,$H$14:$H$260)</f>
        <v>0</v>
      </c>
    </row>
    <row r="553" spans="1:9" hidden="1" x14ac:dyDescent="0.25">
      <c r="A553" s="134">
        <v>5200</v>
      </c>
      <c r="B553" s="118"/>
      <c r="H553" s="124"/>
    </row>
    <row r="554" spans="1:9" hidden="1" x14ac:dyDescent="0.25">
      <c r="A554" s="1">
        <v>5231</v>
      </c>
      <c r="B554" s="118"/>
      <c r="H554" s="120">
        <f ca="1">SUMIF($A$14:$H$282,A554,$H$14:$H$282)</f>
        <v>0</v>
      </c>
    </row>
    <row r="555" spans="1:9" hidden="1" x14ac:dyDescent="0.25">
      <c r="B555" s="118"/>
    </row>
    <row r="556" spans="1:9" hidden="1" x14ac:dyDescent="0.25">
      <c r="B556" s="118"/>
    </row>
    <row r="557" spans="1:9" hidden="1" x14ac:dyDescent="0.25">
      <c r="B557" s="118"/>
    </row>
    <row r="558" spans="1:9" s="127" customFormat="1" ht="15.75" hidden="1" x14ac:dyDescent="0.25">
      <c r="A558" s="125" t="s">
        <v>19</v>
      </c>
      <c r="B558" s="125"/>
      <c r="C558" s="125"/>
      <c r="D558" s="125"/>
      <c r="E558" s="125"/>
      <c r="F558" s="125"/>
      <c r="G558" s="125"/>
      <c r="H558" s="126">
        <f ca="1">H559+H571+H583</f>
        <v>4.0600000000000005</v>
      </c>
      <c r="I558" s="127" t="b">
        <f ca="1">H558=H499</f>
        <v>1</v>
      </c>
    </row>
    <row r="559" spans="1:9" hidden="1" x14ac:dyDescent="0.25">
      <c r="A559" s="119">
        <v>1000</v>
      </c>
      <c r="B559" s="118"/>
      <c r="H559" s="122">
        <f ca="1">SUM(H560,H567)</f>
        <v>1.99</v>
      </c>
    </row>
    <row r="560" spans="1:9" hidden="1" x14ac:dyDescent="0.25">
      <c r="A560" s="143">
        <v>1100</v>
      </c>
      <c r="B560" s="118"/>
      <c r="H560" s="121">
        <f ca="1">SUM(H561:H566)</f>
        <v>1.52</v>
      </c>
    </row>
    <row r="561" spans="1:8" hidden="1" x14ac:dyDescent="0.25">
      <c r="A561" s="1">
        <v>1116</v>
      </c>
      <c r="B561" s="118"/>
      <c r="H561" s="120">
        <f t="shared" ref="H561:H566" ca="1" si="75">SUMIF($A$265:$H$505,A561,$H$265:$H$505)</f>
        <v>0</v>
      </c>
    </row>
    <row r="562" spans="1:8" hidden="1" x14ac:dyDescent="0.25">
      <c r="A562" s="1">
        <v>1119</v>
      </c>
      <c r="B562" s="118"/>
      <c r="H562" s="120">
        <f t="shared" ca="1" si="75"/>
        <v>1.25</v>
      </c>
    </row>
    <row r="563" spans="1:8" hidden="1" x14ac:dyDescent="0.25">
      <c r="A563" s="1">
        <v>1143</v>
      </c>
      <c r="B563" s="118"/>
      <c r="H563" s="120">
        <f t="shared" ca="1" si="75"/>
        <v>0</v>
      </c>
    </row>
    <row r="564" spans="1:8" hidden="1" x14ac:dyDescent="0.25">
      <c r="A564" s="1">
        <v>1146</v>
      </c>
      <c r="B564" s="118"/>
      <c r="H564" s="120">
        <f t="shared" ca="1" si="75"/>
        <v>7.0000000000000007E-2</v>
      </c>
    </row>
    <row r="565" spans="1:8" hidden="1" x14ac:dyDescent="0.25">
      <c r="A565" s="1">
        <v>1147</v>
      </c>
      <c r="B565" s="118"/>
      <c r="H565" s="120">
        <f t="shared" ca="1" si="75"/>
        <v>7.0000000000000007E-2</v>
      </c>
    </row>
    <row r="566" spans="1:8" hidden="1" x14ac:dyDescent="0.25">
      <c r="A566" s="1">
        <v>1148</v>
      </c>
      <c r="B566" s="118"/>
      <c r="H566" s="120">
        <f t="shared" ca="1" si="75"/>
        <v>0.13</v>
      </c>
    </row>
    <row r="567" spans="1:8" hidden="1" x14ac:dyDescent="0.25">
      <c r="A567" s="143">
        <v>1200</v>
      </c>
      <c r="B567" s="118"/>
      <c r="H567" s="121">
        <f ca="1">SUM(H568:H570)</f>
        <v>0.47000000000000003</v>
      </c>
    </row>
    <row r="568" spans="1:8" hidden="1" x14ac:dyDescent="0.25">
      <c r="A568" s="1">
        <v>1210</v>
      </c>
      <c r="B568" s="118"/>
      <c r="H568" s="120">
        <f ca="1">SUMIF($A$265:$H$505,A568,$H$265:$H$505)</f>
        <v>0.39</v>
      </c>
    </row>
    <row r="569" spans="1:8" hidden="1" x14ac:dyDescent="0.25">
      <c r="A569" s="1">
        <v>1221</v>
      </c>
      <c r="B569" s="118"/>
      <c r="H569" s="120">
        <f ca="1">SUMIF($A$265:$H$505,A569,$H$265:$H$505)</f>
        <v>0.06</v>
      </c>
    </row>
    <row r="570" spans="1:8" hidden="1" x14ac:dyDescent="0.25">
      <c r="A570" s="1">
        <v>1228</v>
      </c>
      <c r="B570" s="118"/>
      <c r="H570" s="120">
        <f ca="1">SUMIF($A$265:$H$505,A570,$H$265:$H$505)</f>
        <v>0.02</v>
      </c>
    </row>
    <row r="571" spans="1:8" hidden="1" x14ac:dyDescent="0.25">
      <c r="A571" s="119">
        <v>2000</v>
      </c>
      <c r="B571" s="118"/>
      <c r="H571" s="122">
        <f ca="1">H572+H575+H577</f>
        <v>1.87</v>
      </c>
    </row>
    <row r="572" spans="1:8" hidden="1" x14ac:dyDescent="0.25">
      <c r="A572" s="143">
        <v>2100</v>
      </c>
      <c r="B572" s="118"/>
      <c r="H572" s="124">
        <f ca="1">SUM(H573:H574)</f>
        <v>0</v>
      </c>
    </row>
    <row r="573" spans="1:8" hidden="1" x14ac:dyDescent="0.25">
      <c r="A573" s="1">
        <v>2111</v>
      </c>
      <c r="B573" s="118"/>
      <c r="H573" s="2">
        <f ca="1">SUMIF($A$265:$H$505,A573,$H$265:$H$505)</f>
        <v>0</v>
      </c>
    </row>
    <row r="574" spans="1:8" hidden="1" x14ac:dyDescent="0.25">
      <c r="A574" s="1">
        <v>2112</v>
      </c>
      <c r="B574" s="118"/>
      <c r="H574" s="2">
        <f ca="1">SUMIF($A$265:$H$505,A574,$H$265:$H$505)</f>
        <v>0</v>
      </c>
    </row>
    <row r="575" spans="1:8" hidden="1" x14ac:dyDescent="0.25">
      <c r="A575" s="143">
        <v>2200</v>
      </c>
      <c r="B575" s="118"/>
      <c r="H575" s="121">
        <f ca="1">SUM(H576)</f>
        <v>0.39</v>
      </c>
    </row>
    <row r="576" spans="1:8" hidden="1" x14ac:dyDescent="0.25">
      <c r="A576" s="1">
        <v>2220</v>
      </c>
      <c r="B576" s="118"/>
      <c r="H576" s="120">
        <f ca="1">SUMIF($A$265:$H$505,A576,$H$265:$H$505)</f>
        <v>0.39</v>
      </c>
    </row>
    <row r="577" spans="1:9" hidden="1" x14ac:dyDescent="0.25">
      <c r="A577" s="143">
        <v>2300</v>
      </c>
      <c r="B577" s="118"/>
      <c r="H577" s="121">
        <f ca="1">SUM(H578:H582)</f>
        <v>1.48</v>
      </c>
    </row>
    <row r="578" spans="1:9" hidden="1" x14ac:dyDescent="0.25">
      <c r="A578" s="1">
        <v>2311</v>
      </c>
      <c r="B578" s="118"/>
      <c r="H578" s="120">
        <f ca="1">SUMIF($A$265:$H$505,A578,$H$265:$H$505)</f>
        <v>0.18</v>
      </c>
    </row>
    <row r="579" spans="1:9" hidden="1" x14ac:dyDescent="0.25">
      <c r="A579" s="1">
        <v>2312</v>
      </c>
      <c r="B579" s="118"/>
      <c r="H579" s="120">
        <f ca="1">SUMIF($A$265:$H$505,A579,$H$265:$H$505)</f>
        <v>0.06</v>
      </c>
    </row>
    <row r="580" spans="1:9" hidden="1" x14ac:dyDescent="0.25">
      <c r="A580" s="1">
        <v>2322</v>
      </c>
      <c r="B580" s="118"/>
      <c r="H580" s="2">
        <f ca="1">SUMIF($A$265:$H$505,A580,$H$265:$H$505)</f>
        <v>0</v>
      </c>
    </row>
    <row r="581" spans="1:9" hidden="1" x14ac:dyDescent="0.25">
      <c r="A581" s="1">
        <v>2329</v>
      </c>
      <c r="B581" s="118"/>
      <c r="H581" s="2">
        <f ca="1">SUMIF($A$265:$H$505,A581,$H$265:$H$505)</f>
        <v>0</v>
      </c>
    </row>
    <row r="582" spans="1:9" hidden="1" x14ac:dyDescent="0.25">
      <c r="A582" s="1">
        <v>2350</v>
      </c>
      <c r="B582" s="118"/>
      <c r="H582" s="120">
        <f ca="1">SUMIF($A$265:$H$505,A582,$H$265:$H$505)</f>
        <v>1.24</v>
      </c>
    </row>
    <row r="583" spans="1:9" hidden="1" x14ac:dyDescent="0.25">
      <c r="A583" s="119">
        <v>5000</v>
      </c>
      <c r="B583" s="118"/>
      <c r="H583" s="122">
        <f ca="1">H584+H586</f>
        <v>0.2</v>
      </c>
    </row>
    <row r="584" spans="1:9" hidden="1" x14ac:dyDescent="0.25">
      <c r="A584" s="143">
        <v>5100</v>
      </c>
      <c r="B584" s="118"/>
      <c r="H584" s="121">
        <f ca="1">SUM(H585)</f>
        <v>0</v>
      </c>
    </row>
    <row r="585" spans="1:9" hidden="1" x14ac:dyDescent="0.25">
      <c r="A585" s="1">
        <v>5121</v>
      </c>
      <c r="B585" s="118"/>
      <c r="H585" s="120">
        <f ca="1">SUMIF($A$265:$H$505,A585,$H$265:$H$505)</f>
        <v>0</v>
      </c>
    </row>
    <row r="586" spans="1:9" hidden="1" x14ac:dyDescent="0.25">
      <c r="A586" s="143">
        <v>5200</v>
      </c>
      <c r="B586" s="118"/>
      <c r="H586" s="121">
        <f ca="1">SUM(H587:H588)</f>
        <v>0.2</v>
      </c>
    </row>
    <row r="587" spans="1:9" hidden="1" x14ac:dyDescent="0.25">
      <c r="A587" s="1">
        <v>5238</v>
      </c>
      <c r="B587" s="118"/>
      <c r="H587" s="120">
        <f ca="1">SUMIF($A$265:$H$505,A587,$H$265:$H$505)</f>
        <v>0.2</v>
      </c>
    </row>
    <row r="588" spans="1:9" hidden="1" x14ac:dyDescent="0.25">
      <c r="A588" s="1">
        <v>5239</v>
      </c>
      <c r="B588" s="118"/>
      <c r="H588" s="120">
        <f ca="1">SUMIF($A$265:$H$505,A588,$H$265:$H$505)</f>
        <v>0</v>
      </c>
    </row>
    <row r="589" spans="1:9" s="127" customFormat="1" ht="15.75" hidden="1" x14ac:dyDescent="0.25">
      <c r="A589" s="125" t="s">
        <v>340</v>
      </c>
      <c r="B589" s="125"/>
      <c r="C589" s="125"/>
      <c r="D589" s="125"/>
      <c r="E589" s="125"/>
      <c r="F589" s="125"/>
      <c r="G589" s="125"/>
      <c r="H589" s="126">
        <f ca="1">H558+H528</f>
        <v>149.35000000000002</v>
      </c>
      <c r="I589" s="127" t="b">
        <f ca="1">H589=H500</f>
        <v>1</v>
      </c>
    </row>
    <row r="590" spans="1:9" hidden="1" x14ac:dyDescent="0.25"/>
    <row r="591" spans="1:9" hidden="1" x14ac:dyDescent="0.25"/>
    <row r="592" spans="1:9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</sheetData>
  <mergeCells count="534"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29:D29"/>
    <mergeCell ref="C30:D30"/>
    <mergeCell ref="C31:D31"/>
    <mergeCell ref="C32:D32"/>
    <mergeCell ref="C33:D33"/>
    <mergeCell ref="C47:D47"/>
    <mergeCell ref="C48:D48"/>
    <mergeCell ref="C61:D61"/>
    <mergeCell ref="C62:D62"/>
    <mergeCell ref="C46:E46"/>
    <mergeCell ref="C44:E44"/>
    <mergeCell ref="C45:E45"/>
    <mergeCell ref="I9:I1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5:E425"/>
    <mergeCell ref="C426:E426"/>
    <mergeCell ref="C427:E427"/>
    <mergeCell ref="C428:E428"/>
    <mergeCell ref="C424:E424"/>
    <mergeCell ref="A407:A417"/>
    <mergeCell ref="B407:B417"/>
    <mergeCell ref="C409:E409"/>
    <mergeCell ref="C410:E410"/>
    <mergeCell ref="C25:D25"/>
    <mergeCell ref="C26:D26"/>
    <mergeCell ref="C27:D27"/>
    <mergeCell ref="A47:A67"/>
    <mergeCell ref="B47:B67"/>
    <mergeCell ref="C413:E413"/>
    <mergeCell ref="A3:H3"/>
    <mergeCell ref="A5:B5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9:H9"/>
    <mergeCell ref="C10:H10"/>
    <mergeCell ref="A11:H11"/>
    <mergeCell ref="C21:D21"/>
    <mergeCell ref="C22:D22"/>
    <mergeCell ref="C23:D23"/>
    <mergeCell ref="C24:D24"/>
    <mergeCell ref="C20:D20"/>
    <mergeCell ref="A1:C1"/>
    <mergeCell ref="D1:H1"/>
    <mergeCell ref="C28:D28"/>
    <mergeCell ref="E48:E67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49:D49"/>
    <mergeCell ref="C50:D50"/>
    <mergeCell ref="C51:D51"/>
    <mergeCell ref="C52:D52"/>
    <mergeCell ref="C53:D53"/>
    <mergeCell ref="C54:D54"/>
    <mergeCell ref="C42:E42"/>
    <mergeCell ref="C43:E43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7:D87"/>
    <mergeCell ref="C88:D88"/>
    <mergeCell ref="C89:D89"/>
    <mergeCell ref="C99:D99"/>
    <mergeCell ref="C100:D100"/>
    <mergeCell ref="C101:D101"/>
    <mergeCell ref="C102:D102"/>
    <mergeCell ref="C80:D80"/>
    <mergeCell ref="C81:D81"/>
    <mergeCell ref="C82:D82"/>
    <mergeCell ref="C83:D83"/>
    <mergeCell ref="C84:D84"/>
    <mergeCell ref="C85:D85"/>
    <mergeCell ref="C115:D115"/>
    <mergeCell ref="C103:D103"/>
    <mergeCell ref="C104:D104"/>
    <mergeCell ref="C105:D105"/>
    <mergeCell ref="C106:D106"/>
    <mergeCell ref="C107:D107"/>
    <mergeCell ref="C108:D108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B154:G154"/>
    <mergeCell ref="C156:E156"/>
    <mergeCell ref="A133:A153"/>
    <mergeCell ref="B133:B153"/>
    <mergeCell ref="C145:D145"/>
    <mergeCell ref="C146:D146"/>
    <mergeCell ref="C147:D147"/>
    <mergeCell ref="C148:D148"/>
    <mergeCell ref="C149:D149"/>
    <mergeCell ref="C150:D150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33:D133"/>
    <mergeCell ref="C143:D143"/>
    <mergeCell ref="C144:D144"/>
    <mergeCell ref="C151:D151"/>
    <mergeCell ref="C152:D152"/>
    <mergeCell ref="B237:G237"/>
    <mergeCell ref="A238:A248"/>
    <mergeCell ref="C207:E207"/>
    <mergeCell ref="C208:E208"/>
    <mergeCell ref="C209:E209"/>
    <mergeCell ref="C210:E210"/>
    <mergeCell ref="C211:E211"/>
    <mergeCell ref="C157:E157"/>
    <mergeCell ref="C200:E200"/>
    <mergeCell ref="B201:G201"/>
    <mergeCell ref="C202:E202"/>
    <mergeCell ref="C203:E203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B178:G178"/>
    <mergeCell ref="A226:A236"/>
    <mergeCell ref="B226:B236"/>
    <mergeCell ref="C220:E220"/>
    <mergeCell ref="C221:E221"/>
    <mergeCell ref="C222:E222"/>
    <mergeCell ref="C223:E223"/>
    <mergeCell ref="A213:A223"/>
    <mergeCell ref="B213:B223"/>
    <mergeCell ref="B224:G224"/>
    <mergeCell ref="B225:G225"/>
    <mergeCell ref="D227:D236"/>
    <mergeCell ref="C213:E213"/>
    <mergeCell ref="C214:E214"/>
    <mergeCell ref="C215:E215"/>
    <mergeCell ref="C216:E216"/>
    <mergeCell ref="C217:E217"/>
    <mergeCell ref="C218:E218"/>
    <mergeCell ref="C219:E219"/>
    <mergeCell ref="C298:D298"/>
    <mergeCell ref="C299:D299"/>
    <mergeCell ref="C300:D300"/>
    <mergeCell ref="C301:D301"/>
    <mergeCell ref="A276:A286"/>
    <mergeCell ref="B276:B286"/>
    <mergeCell ref="C276:D276"/>
    <mergeCell ref="C277:D277"/>
    <mergeCell ref="B263:G263"/>
    <mergeCell ref="C272:D272"/>
    <mergeCell ref="C273:D273"/>
    <mergeCell ref="C274:D274"/>
    <mergeCell ref="C275:D275"/>
    <mergeCell ref="A287:A297"/>
    <mergeCell ref="B287:B297"/>
    <mergeCell ref="C287:E287"/>
    <mergeCell ref="C288:E288"/>
    <mergeCell ref="C289:E289"/>
    <mergeCell ref="C290:E290"/>
    <mergeCell ref="C291:E291"/>
    <mergeCell ref="C278:D278"/>
    <mergeCell ref="C279:D279"/>
    <mergeCell ref="C280:D280"/>
    <mergeCell ref="C281:D281"/>
    <mergeCell ref="C310:D310"/>
    <mergeCell ref="C311:D311"/>
    <mergeCell ref="C312:D312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24:D324"/>
    <mergeCell ref="C325:D325"/>
    <mergeCell ref="C326:D326"/>
    <mergeCell ref="C318:D318"/>
    <mergeCell ref="C319:D319"/>
    <mergeCell ref="C333:D333"/>
    <mergeCell ref="C334:D334"/>
    <mergeCell ref="C335:D335"/>
    <mergeCell ref="C336:D336"/>
    <mergeCell ref="C320:D320"/>
    <mergeCell ref="C321:D321"/>
    <mergeCell ref="C322:D322"/>
    <mergeCell ref="C323:D323"/>
    <mergeCell ref="C327:D327"/>
    <mergeCell ref="C328:D328"/>
    <mergeCell ref="C329:D329"/>
    <mergeCell ref="C330:D330"/>
    <mergeCell ref="C331:D331"/>
    <mergeCell ref="C332:D332"/>
    <mergeCell ref="C383:D383"/>
    <mergeCell ref="C360:D360"/>
    <mergeCell ref="C363:D363"/>
    <mergeCell ref="B361:G361"/>
    <mergeCell ref="B362:G362"/>
    <mergeCell ref="C368:D368"/>
    <mergeCell ref="C347:D347"/>
    <mergeCell ref="C339:D339"/>
    <mergeCell ref="C340:D340"/>
    <mergeCell ref="C341:D341"/>
    <mergeCell ref="C342:D342"/>
    <mergeCell ref="C343:D343"/>
    <mergeCell ref="C344:D344"/>
    <mergeCell ref="C379:D379"/>
    <mergeCell ref="C380:D380"/>
    <mergeCell ref="C371:D371"/>
    <mergeCell ref="C372:D372"/>
    <mergeCell ref="C373:D373"/>
    <mergeCell ref="C374:D374"/>
    <mergeCell ref="C375:D375"/>
    <mergeCell ref="C376:D376"/>
    <mergeCell ref="C337:D337"/>
    <mergeCell ref="C338:D338"/>
    <mergeCell ref="C369:D369"/>
    <mergeCell ref="C370:D370"/>
    <mergeCell ref="C348:D348"/>
    <mergeCell ref="C349:D349"/>
    <mergeCell ref="C350:D350"/>
    <mergeCell ref="C351:D351"/>
    <mergeCell ref="B463:G463"/>
    <mergeCell ref="C398:D398"/>
    <mergeCell ref="C399:D399"/>
    <mergeCell ref="C389:D389"/>
    <mergeCell ref="C390:D390"/>
    <mergeCell ref="C391:D391"/>
    <mergeCell ref="C392:D392"/>
    <mergeCell ref="C393:D393"/>
    <mergeCell ref="C458:E458"/>
    <mergeCell ref="B406:G406"/>
    <mergeCell ref="C407:E407"/>
    <mergeCell ref="C408:E408"/>
    <mergeCell ref="B405:G405"/>
    <mergeCell ref="B429:G429"/>
    <mergeCell ref="C432:E432"/>
    <mergeCell ref="C433:E433"/>
    <mergeCell ref="C434:E434"/>
    <mergeCell ref="C435:E435"/>
    <mergeCell ref="C436:E436"/>
    <mergeCell ref="C417:E417"/>
    <mergeCell ref="C411:E411"/>
    <mergeCell ref="C412:E412"/>
    <mergeCell ref="C414:E414"/>
    <mergeCell ref="C415:E415"/>
    <mergeCell ref="C454:E454"/>
    <mergeCell ref="C437:E437"/>
    <mergeCell ref="C438:E438"/>
    <mergeCell ref="C439:E439"/>
    <mergeCell ref="C440:E440"/>
    <mergeCell ref="C416:E416"/>
    <mergeCell ref="C455:E455"/>
    <mergeCell ref="C461:E461"/>
    <mergeCell ref="C462:E462"/>
    <mergeCell ref="A89:A109"/>
    <mergeCell ref="B89:B109"/>
    <mergeCell ref="E90:E109"/>
    <mergeCell ref="C109:D109"/>
    <mergeCell ref="B111:G111"/>
    <mergeCell ref="A112:A132"/>
    <mergeCell ref="B112:B132"/>
    <mergeCell ref="E113:E132"/>
    <mergeCell ref="E134:E153"/>
    <mergeCell ref="C153:D153"/>
    <mergeCell ref="B155:G155"/>
    <mergeCell ref="A202:A212"/>
    <mergeCell ref="B202:B212"/>
    <mergeCell ref="C205:E205"/>
    <mergeCell ref="C212:E212"/>
    <mergeCell ref="C204:E204"/>
    <mergeCell ref="C384:D384"/>
    <mergeCell ref="C385:D385"/>
    <mergeCell ref="C377:D377"/>
    <mergeCell ref="C378:D378"/>
    <mergeCell ref="C206:E206"/>
    <mergeCell ref="A68:A88"/>
    <mergeCell ref="B68:B88"/>
    <mergeCell ref="E69:E88"/>
    <mergeCell ref="C128:D128"/>
    <mergeCell ref="C129:D129"/>
    <mergeCell ref="C130:D130"/>
    <mergeCell ref="C131:D131"/>
    <mergeCell ref="C132:D132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B110:G110"/>
    <mergeCell ref="C112:D112"/>
    <mergeCell ref="C113:D113"/>
    <mergeCell ref="C114:D114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B238:B248"/>
    <mergeCell ref="D239:D248"/>
    <mergeCell ref="A249:A259"/>
    <mergeCell ref="B249:B259"/>
    <mergeCell ref="D250:D259"/>
    <mergeCell ref="C270:D270"/>
    <mergeCell ref="C271:D271"/>
    <mergeCell ref="A261:H261"/>
    <mergeCell ref="A262:H262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A260:G260"/>
    <mergeCell ref="C282:D282"/>
    <mergeCell ref="C283:D283"/>
    <mergeCell ref="C292:E292"/>
    <mergeCell ref="C293:E293"/>
    <mergeCell ref="C294:E294"/>
    <mergeCell ref="C295:E295"/>
    <mergeCell ref="C296:E296"/>
    <mergeCell ref="C297:E297"/>
    <mergeCell ref="C284:D284"/>
    <mergeCell ref="C285:D285"/>
    <mergeCell ref="C286:D286"/>
    <mergeCell ref="A319:A339"/>
    <mergeCell ref="B319:B339"/>
    <mergeCell ref="E320:E339"/>
    <mergeCell ref="A340:A360"/>
    <mergeCell ref="B340:B360"/>
    <mergeCell ref="E341:E360"/>
    <mergeCell ref="A298:A318"/>
    <mergeCell ref="B298:B318"/>
    <mergeCell ref="E299:E318"/>
    <mergeCell ref="C313:D313"/>
    <mergeCell ref="C314:D314"/>
    <mergeCell ref="C315:D315"/>
    <mergeCell ref="C316:D316"/>
    <mergeCell ref="C317:D317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58:D358"/>
    <mergeCell ref="C359:D359"/>
    <mergeCell ref="A363:A383"/>
    <mergeCell ref="B363:B383"/>
    <mergeCell ref="E364:E383"/>
    <mergeCell ref="A384:A404"/>
    <mergeCell ref="B384:B404"/>
    <mergeCell ref="E385:E404"/>
    <mergeCell ref="C387:D387"/>
    <mergeCell ref="C388:D388"/>
    <mergeCell ref="C400:D400"/>
    <mergeCell ref="C401:D401"/>
    <mergeCell ref="C402:D402"/>
    <mergeCell ref="C403:D403"/>
    <mergeCell ref="C404:D404"/>
    <mergeCell ref="C394:D394"/>
    <mergeCell ref="C395:D395"/>
    <mergeCell ref="C396:D396"/>
    <mergeCell ref="C397:D397"/>
    <mergeCell ref="C381:D381"/>
    <mergeCell ref="C382:D382"/>
    <mergeCell ref="C386:D386"/>
    <mergeCell ref="C364:D364"/>
    <mergeCell ref="C365:D365"/>
    <mergeCell ref="C366:D366"/>
    <mergeCell ref="C367:D367"/>
    <mergeCell ref="B464:G464"/>
    <mergeCell ref="A477:A487"/>
    <mergeCell ref="B477:B487"/>
    <mergeCell ref="A488:A498"/>
    <mergeCell ref="B488:B498"/>
    <mergeCell ref="D489:D498"/>
    <mergeCell ref="A465:A475"/>
    <mergeCell ref="B465:B475"/>
    <mergeCell ref="C459:E459"/>
    <mergeCell ref="C460:E460"/>
    <mergeCell ref="C485:D485"/>
    <mergeCell ref="C486:D486"/>
    <mergeCell ref="C487:D487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83:D483"/>
    <mergeCell ref="C484:D484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456:E456"/>
    <mergeCell ref="C457:E457"/>
    <mergeCell ref="A430:A440"/>
    <mergeCell ref="B430:B440"/>
    <mergeCell ref="C430:E430"/>
    <mergeCell ref="C431:E431"/>
    <mergeCell ref="A452:A462"/>
    <mergeCell ref="B452:B462"/>
    <mergeCell ref="C452:E452"/>
    <mergeCell ref="C453:E453"/>
    <mergeCell ref="C475:D475"/>
    <mergeCell ref="B476:G476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77:D477"/>
    <mergeCell ref="C478:D478"/>
    <mergeCell ref="E478:E487"/>
    <mergeCell ref="C479:D479"/>
    <mergeCell ref="C480:D480"/>
    <mergeCell ref="C481:D481"/>
    <mergeCell ref="C482:D482"/>
  </mergeCells>
  <conditionalFormatting sqref="G38:H46">
    <cfRule type="cellIs" dxfId="1338" priority="175" operator="equal">
      <formula>0</formula>
    </cfRule>
  </conditionalFormatting>
  <conditionalFormatting sqref="F49:H67">
    <cfRule type="cellIs" dxfId="1337" priority="174" operator="equal">
      <formula>0</formula>
    </cfRule>
  </conditionalFormatting>
  <conditionalFormatting sqref="F69:H88">
    <cfRule type="cellIs" dxfId="1336" priority="173" operator="equal">
      <formula>0</formula>
    </cfRule>
  </conditionalFormatting>
  <conditionalFormatting sqref="C133:D133">
    <cfRule type="cellIs" dxfId="1335" priority="130" operator="equal">
      <formula>0</formula>
    </cfRule>
  </conditionalFormatting>
  <conditionalFormatting sqref="H203:H212">
    <cfRule type="cellIs" dxfId="1334" priority="117" operator="equal">
      <formula>0</formula>
    </cfRule>
  </conditionalFormatting>
  <conditionalFormatting sqref="H214:H223">
    <cfRule type="cellIs" dxfId="1333" priority="115" operator="equal">
      <formula>0</formula>
    </cfRule>
  </conditionalFormatting>
  <conditionalFormatting sqref="H191:H200">
    <cfRule type="cellIs" dxfId="1332" priority="107" operator="equal">
      <formula>0</formula>
    </cfRule>
  </conditionalFormatting>
  <conditionalFormatting sqref="H157:H166">
    <cfRule type="cellIs" dxfId="1331" priority="106" operator="equal">
      <formula>0</formula>
    </cfRule>
  </conditionalFormatting>
  <conditionalFormatting sqref="H26:H35">
    <cfRule type="cellIs" dxfId="1330" priority="147" operator="equal">
      <formula>0</formula>
    </cfRule>
  </conditionalFormatting>
  <conditionalFormatting sqref="H15:H24">
    <cfRule type="cellIs" dxfId="1329" priority="146" operator="equal">
      <formula>0</formula>
    </cfRule>
  </conditionalFormatting>
  <conditionalFormatting sqref="C47:D56 C67:D67">
    <cfRule type="cellIs" dxfId="1328" priority="145" operator="equal">
      <formula>0</formula>
    </cfRule>
  </conditionalFormatting>
  <conditionalFormatting sqref="C57:D66">
    <cfRule type="cellIs" dxfId="1327" priority="144" operator="equal">
      <formula>0</formula>
    </cfRule>
  </conditionalFormatting>
  <conditionalFormatting sqref="C69:D88">
    <cfRule type="cellIs" dxfId="1326" priority="142" operator="equal">
      <formula>0</formula>
    </cfRule>
  </conditionalFormatting>
  <conditionalFormatting sqref="C68:D68">
    <cfRule type="cellIs" dxfId="1325" priority="143" operator="equal">
      <formula>0</formula>
    </cfRule>
  </conditionalFormatting>
  <conditionalFormatting sqref="F90:H90 H91:H97 F91:G109">
    <cfRule type="cellIs" dxfId="1324" priority="141" operator="equal">
      <formula>0</formula>
    </cfRule>
  </conditionalFormatting>
  <conditionalFormatting sqref="C90:D109">
    <cfRule type="cellIs" dxfId="1323" priority="139" operator="equal">
      <formula>0</formula>
    </cfRule>
  </conditionalFormatting>
  <conditionalFormatting sqref="H98:H109">
    <cfRule type="cellIs" dxfId="1322" priority="140" operator="equal">
      <formula>0</formula>
    </cfRule>
  </conditionalFormatting>
  <conditionalFormatting sqref="C89:D89">
    <cfRule type="cellIs" dxfId="1321" priority="138" operator="equal">
      <formula>0</formula>
    </cfRule>
  </conditionalFormatting>
  <conditionalFormatting sqref="C112:D112">
    <cfRule type="cellIs" dxfId="1320" priority="137" operator="equal">
      <formula>0</formula>
    </cfRule>
  </conditionalFormatting>
  <conditionalFormatting sqref="F113:H113 H114:H120 F114:G132">
    <cfRule type="cellIs" dxfId="1319" priority="136" operator="equal">
      <formula>0</formula>
    </cfRule>
  </conditionalFormatting>
  <conditionalFormatting sqref="C113:D132">
    <cfRule type="cellIs" dxfId="1318" priority="134" operator="equal">
      <formula>0</formula>
    </cfRule>
  </conditionalFormatting>
  <conditionalFormatting sqref="H121:H132">
    <cfRule type="cellIs" dxfId="1317" priority="135" operator="equal">
      <formula>0</formula>
    </cfRule>
  </conditionalFormatting>
  <conditionalFormatting sqref="F134:H134 H135:H141 F135:G153">
    <cfRule type="cellIs" dxfId="1316" priority="133" operator="equal">
      <formula>0</formula>
    </cfRule>
  </conditionalFormatting>
  <conditionalFormatting sqref="C134:D153">
    <cfRule type="cellIs" dxfId="1315" priority="131" operator="equal">
      <formula>0</formula>
    </cfRule>
  </conditionalFormatting>
  <conditionalFormatting sqref="H142:H153">
    <cfRule type="cellIs" dxfId="1314" priority="132" operator="equal">
      <formula>0</formula>
    </cfRule>
  </conditionalFormatting>
  <conditionalFormatting sqref="H341">
    <cfRule type="cellIs" dxfId="1313" priority="39" operator="equal">
      <formula>0</formula>
    </cfRule>
  </conditionalFormatting>
  <conditionalFormatting sqref="H341">
    <cfRule type="cellIs" dxfId="1312" priority="38" operator="equal">
      <formula>0</formula>
    </cfRule>
  </conditionalFormatting>
  <conditionalFormatting sqref="G341:G360">
    <cfRule type="cellIs" dxfId="1311" priority="37" operator="equal">
      <formula>0</formula>
    </cfRule>
  </conditionalFormatting>
  <conditionalFormatting sqref="C351:C352 C341:C342">
    <cfRule type="cellIs" dxfId="1310" priority="36" operator="equal">
      <formula>0</formula>
    </cfRule>
  </conditionalFormatting>
  <conditionalFormatting sqref="F341:H360">
    <cfRule type="cellIs" dxfId="1309" priority="35" operator="equal">
      <formula>0</formula>
    </cfRule>
  </conditionalFormatting>
  <conditionalFormatting sqref="H364:H383">
    <cfRule type="cellIs" dxfId="1308" priority="34" operator="equal">
      <formula>0</formula>
    </cfRule>
  </conditionalFormatting>
  <conditionalFormatting sqref="H364:H383">
    <cfRule type="cellIs" dxfId="1307" priority="33" operator="equal">
      <formula>0</formula>
    </cfRule>
  </conditionalFormatting>
  <conditionalFormatting sqref="H364:H383">
    <cfRule type="cellIs" dxfId="1306" priority="32" operator="equal">
      <formula>0</formula>
    </cfRule>
  </conditionalFormatting>
  <conditionalFormatting sqref="H385:H404">
    <cfRule type="cellIs" dxfId="1305" priority="31" operator="equal">
      <formula>0</formula>
    </cfRule>
  </conditionalFormatting>
  <conditionalFormatting sqref="H431:H440">
    <cfRule type="cellIs" dxfId="1304" priority="26" operator="equal">
      <formula>0</formula>
    </cfRule>
  </conditionalFormatting>
  <conditionalFormatting sqref="H453:H462">
    <cfRule type="cellIs" dxfId="1303" priority="25" operator="equal">
      <formula>0</formula>
    </cfRule>
  </conditionalFormatting>
  <conditionalFormatting sqref="H489:H498">
    <cfRule type="cellIs" dxfId="1302" priority="24" operator="equal">
      <formula>0</formula>
    </cfRule>
  </conditionalFormatting>
  <conditionalFormatting sqref="C330 C320:C321">
    <cfRule type="cellIs" dxfId="1301" priority="23" operator="equal">
      <formula>0</formula>
    </cfRule>
  </conditionalFormatting>
  <conditionalFormatting sqref="C331">
    <cfRule type="cellIs" dxfId="1300" priority="22" operator="equal">
      <formula>0</formula>
    </cfRule>
  </conditionalFormatting>
  <conditionalFormatting sqref="H180:H189">
    <cfRule type="cellIs" dxfId="1299" priority="108" operator="equal">
      <formula>0</formula>
    </cfRule>
  </conditionalFormatting>
  <conditionalFormatting sqref="H168:H177">
    <cfRule type="cellIs" dxfId="1298" priority="105" operator="equal">
      <formula>0</formula>
    </cfRule>
  </conditionalFormatting>
  <conditionalFormatting sqref="H227:H236 H239:H248 H250:H259">
    <cfRule type="cellIs" dxfId="1297" priority="104" operator="equal">
      <formula>0</formula>
    </cfRule>
  </conditionalFormatting>
  <conditionalFormatting sqref="I589">
    <cfRule type="cellIs" dxfId="1296" priority="92" operator="equal">
      <formula>TRUE</formula>
    </cfRule>
  </conditionalFormatting>
  <conditionalFormatting sqref="I528:I557">
    <cfRule type="cellIs" dxfId="1295" priority="103" operator="equal">
      <formula>TRUE</formula>
    </cfRule>
  </conditionalFormatting>
  <conditionalFormatting sqref="I558">
    <cfRule type="cellIs" dxfId="1294" priority="96" operator="equal">
      <formula>TRUE</formula>
    </cfRule>
  </conditionalFormatting>
  <conditionalFormatting sqref="I583">
    <cfRule type="cellIs" dxfId="1293" priority="95" operator="equal">
      <formula>TRUE</formula>
    </cfRule>
  </conditionalFormatting>
  <conditionalFormatting sqref="I584">
    <cfRule type="cellIs" dxfId="1292" priority="94" operator="equal">
      <formula>TRUE</formula>
    </cfRule>
  </conditionalFormatting>
  <conditionalFormatting sqref="I586">
    <cfRule type="cellIs" dxfId="1291" priority="93" operator="equal">
      <formula>TRUE</formula>
    </cfRule>
  </conditionalFormatting>
  <conditionalFormatting sqref="I559:I582 I585 I587:I588">
    <cfRule type="cellIs" dxfId="1290" priority="97" operator="equal">
      <formula>TRUE</formula>
    </cfRule>
  </conditionalFormatting>
  <conditionalFormatting sqref="H419:H428">
    <cfRule type="cellIs" dxfId="1289" priority="4" operator="equal">
      <formula>0</formula>
    </cfRule>
  </conditionalFormatting>
  <conditionalFormatting sqref="G288:H297">
    <cfRule type="cellIs" dxfId="1288" priority="45" operator="equal">
      <formula>0</formula>
    </cfRule>
  </conditionalFormatting>
  <conditionalFormatting sqref="F320:G320">
    <cfRule type="cellIs" dxfId="1287" priority="42" operator="equal">
      <formula>0</formula>
    </cfRule>
  </conditionalFormatting>
  <conditionalFormatting sqref="F299:H310 H311:H317">
    <cfRule type="cellIs" dxfId="1286" priority="43" operator="equal">
      <formula>0</formula>
    </cfRule>
  </conditionalFormatting>
  <conditionalFormatting sqref="H320">
    <cfRule type="cellIs" dxfId="1285" priority="41" operator="equal">
      <formula>0</formula>
    </cfRule>
  </conditionalFormatting>
  <conditionalFormatting sqref="C309 C299:C300">
    <cfRule type="cellIs" dxfId="1284" priority="44" operator="equal">
      <formula>0</formula>
    </cfRule>
  </conditionalFormatting>
  <conditionalFormatting sqref="F320:H339">
    <cfRule type="cellIs" dxfId="1283" priority="40" operator="equal">
      <formula>0</formula>
    </cfRule>
  </conditionalFormatting>
  <conditionalFormatting sqref="H385:H404">
    <cfRule type="cellIs" dxfId="1282" priority="30" operator="equal">
      <formula>0</formula>
    </cfRule>
  </conditionalFormatting>
  <conditionalFormatting sqref="H385:H404">
    <cfRule type="cellIs" dxfId="1281" priority="29" operator="equal">
      <formula>0</formula>
    </cfRule>
  </conditionalFormatting>
  <conditionalFormatting sqref="G374:G383 G385:G396">
    <cfRule type="cellIs" dxfId="1280" priority="28" operator="equal">
      <formula>0</formula>
    </cfRule>
  </conditionalFormatting>
  <conditionalFormatting sqref="G374:G383 G385:G396">
    <cfRule type="cellIs" dxfId="1279" priority="27" operator="equal">
      <formula>0</formula>
    </cfRule>
  </conditionalFormatting>
  <conditionalFormatting sqref="C374:D383">
    <cfRule type="cellIs" dxfId="1278" priority="21" operator="equal">
      <formula>0</formula>
    </cfRule>
  </conditionalFormatting>
  <conditionalFormatting sqref="F376:H383">
    <cfRule type="cellIs" dxfId="1277" priority="20" operator="equal">
      <formula>0</formula>
    </cfRule>
  </conditionalFormatting>
  <conditionalFormatting sqref="F385:H404">
    <cfRule type="cellIs" dxfId="1276" priority="17" operator="equal">
      <formula>0</formula>
    </cfRule>
  </conditionalFormatting>
  <conditionalFormatting sqref="C364:D373">
    <cfRule type="cellIs" dxfId="1275" priority="16" operator="equal">
      <formula>0</formula>
    </cfRule>
  </conditionalFormatting>
  <conditionalFormatting sqref="F365:H373 F364 H364">
    <cfRule type="cellIs" dxfId="1274" priority="15" operator="equal">
      <formula>0</formula>
    </cfRule>
  </conditionalFormatting>
  <conditionalFormatting sqref="C301:C308">
    <cfRule type="cellIs" dxfId="1273" priority="14" operator="equal">
      <formula>0</formula>
    </cfRule>
  </conditionalFormatting>
  <conditionalFormatting sqref="C385:D385">
    <cfRule type="cellIs" dxfId="1272" priority="19" operator="equal">
      <formula>0</formula>
    </cfRule>
  </conditionalFormatting>
  <conditionalFormatting sqref="C386:D404">
    <cfRule type="cellIs" dxfId="1271" priority="18" operator="equal">
      <formula>0</formula>
    </cfRule>
  </conditionalFormatting>
  <conditionalFormatting sqref="C322:C329">
    <cfRule type="cellIs" dxfId="1270" priority="13" operator="equal">
      <formula>0</formula>
    </cfRule>
  </conditionalFormatting>
  <conditionalFormatting sqref="C332:C339">
    <cfRule type="cellIs" dxfId="1269" priority="12" operator="equal">
      <formula>0</formula>
    </cfRule>
  </conditionalFormatting>
  <conditionalFormatting sqref="H408:H417">
    <cfRule type="cellIs" dxfId="1268" priority="6" operator="equal">
      <formula>0</formula>
    </cfRule>
  </conditionalFormatting>
  <conditionalFormatting sqref="C343:C350">
    <cfRule type="cellIs" dxfId="1267" priority="11" operator="equal">
      <formula>0</formula>
    </cfRule>
  </conditionalFormatting>
  <conditionalFormatting sqref="C353:C360">
    <cfRule type="cellIs" dxfId="1266" priority="10" operator="equal">
      <formula>0</formula>
    </cfRule>
  </conditionalFormatting>
  <conditionalFormatting sqref="G364">
    <cfRule type="cellIs" dxfId="1265" priority="9" operator="equal">
      <formula>0</formula>
    </cfRule>
  </conditionalFormatting>
  <conditionalFormatting sqref="G364">
    <cfRule type="cellIs" dxfId="1264" priority="8" operator="equal">
      <formula>0</formula>
    </cfRule>
  </conditionalFormatting>
  <conditionalFormatting sqref="H318 F311:G318 C310:C318">
    <cfRule type="cellIs" dxfId="1263" priority="48" operator="equal">
      <formula>0</formula>
    </cfRule>
  </conditionalFormatting>
  <conditionalFormatting sqref="H277:H286">
    <cfRule type="cellIs" dxfId="1262" priority="46" operator="equal">
      <formula>0</formula>
    </cfRule>
  </conditionalFormatting>
  <conditionalFormatting sqref="H266:H275">
    <cfRule type="cellIs" dxfId="1261" priority="47" operator="equal">
      <formula>0</formula>
    </cfRule>
  </conditionalFormatting>
  <conditionalFormatting sqref="H442:H451">
    <cfRule type="cellIs" dxfId="1260" priority="3" operator="equal">
      <formula>0</formula>
    </cfRule>
  </conditionalFormatting>
  <conditionalFormatting sqref="H478:H487">
    <cfRule type="cellIs" dxfId="1259" priority="2" operator="equal">
      <formula>0</formula>
    </cfRule>
  </conditionalFormatting>
  <conditionalFormatting sqref="H466:H475">
    <cfRule type="cellIs" dxfId="1258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37"/>
  <sheetViews>
    <sheetView zoomScaleNormal="100" workbookViewId="0">
      <pane ySplit="10" topLeftCell="A389" activePane="bottomLeft" state="frozen"/>
      <selection pane="bottomLeft" activeCell="H357" sqref="H357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7.42578125" style="1" customWidth="1"/>
    <col min="4" max="4" width="9.28515625" style="1" customWidth="1"/>
    <col min="5" max="5" width="8.5703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1.75" customHeight="1" x14ac:dyDescent="0.3">
      <c r="A1" s="337" t="s">
        <v>35</v>
      </c>
      <c r="B1" s="337"/>
      <c r="C1" s="337"/>
      <c r="D1" s="338" t="s">
        <v>457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416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/>
    </row>
    <row r="5" spans="1:9" x14ac:dyDescent="0.25">
      <c r="A5" s="238" t="s">
        <v>228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SUM(H13,H106)</f>
        <v>38.820000000000007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SUM(H14,H25,H36,H46,H66,H86)</f>
        <v>30.070000000000007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95" t="s">
        <v>40</v>
      </c>
      <c r="G14" s="53" t="s">
        <v>158</v>
      </c>
      <c r="H14" s="59">
        <f>SUM(H15:H24)</f>
        <v>1.92</v>
      </c>
    </row>
    <row r="15" spans="1:9" s="2" customFormat="1" ht="12.75" hidden="1" customHeight="1" x14ac:dyDescent="0.2">
      <c r="A15" s="257"/>
      <c r="B15" s="260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x14ac:dyDescent="0.2">
      <c r="A16" s="257"/>
      <c r="B16" s="260"/>
      <c r="C16" s="291" t="s">
        <v>377</v>
      </c>
      <c r="D16" s="292"/>
      <c r="E16" s="79">
        <v>11</v>
      </c>
      <c r="F16" s="75">
        <v>1675</v>
      </c>
      <c r="G16" s="74">
        <v>0.16700000000000001</v>
      </c>
      <c r="H16" s="65">
        <f t="shared" ref="H16:H24" si="0">ROUNDUP((F16/168*G16),2)</f>
        <v>1.67</v>
      </c>
      <c r="I16" s="2" t="s">
        <v>378</v>
      </c>
    </row>
    <row r="17" spans="1:9" s="2" customFormat="1" ht="12.75" customHeight="1" x14ac:dyDescent="0.2">
      <c r="A17" s="257"/>
      <c r="B17" s="260"/>
      <c r="C17" s="291" t="s">
        <v>252</v>
      </c>
      <c r="D17" s="292"/>
      <c r="E17" s="79">
        <v>14</v>
      </c>
      <c r="F17" s="75">
        <v>2048</v>
      </c>
      <c r="G17" s="74">
        <v>0.02</v>
      </c>
      <c r="H17" s="65">
        <f t="shared" si="0"/>
        <v>0.25</v>
      </c>
      <c r="I17" s="2" t="s">
        <v>379</v>
      </c>
    </row>
    <row r="18" spans="1:9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9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9" s="2" customFormat="1" ht="12.75" hidden="1" customHeight="1" x14ac:dyDescent="0.2">
      <c r="A20" s="257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9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9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9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9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9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22.990000000000002</v>
      </c>
    </row>
    <row r="26" spans="1:9" s="2" customFormat="1" ht="12.75" x14ac:dyDescent="0.2">
      <c r="A26" s="257"/>
      <c r="B26" s="260"/>
      <c r="C26" s="291" t="s">
        <v>221</v>
      </c>
      <c r="D26" s="292"/>
      <c r="E26" s="185">
        <v>10</v>
      </c>
      <c r="F26" s="75">
        <v>1287</v>
      </c>
      <c r="G26" s="72">
        <v>3</v>
      </c>
      <c r="H26" s="63">
        <f>ROUNDUP((F26/168*G26),2)</f>
        <v>22.990000000000002</v>
      </c>
    </row>
    <row r="27" spans="1:9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9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9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9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9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9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SUM(H37:H45)</f>
        <v>0.13999999999999999</v>
      </c>
    </row>
    <row r="37" spans="1:8" s="2" customFormat="1" ht="12.75" customHeight="1" x14ac:dyDescent="0.2">
      <c r="A37" s="257"/>
      <c r="B37" s="260"/>
      <c r="C37" s="283" t="s">
        <v>380</v>
      </c>
      <c r="D37" s="311"/>
      <c r="E37" s="284"/>
      <c r="F37" s="64">
        <v>120</v>
      </c>
      <c r="G37" s="64">
        <f t="shared" ref="G37:G45" si="2">G16</f>
        <v>0.16700000000000001</v>
      </c>
      <c r="H37" s="65">
        <f t="shared" ref="H37:H45" si="3">ROUNDUP((F37/168*G37),2)</f>
        <v>0.12</v>
      </c>
    </row>
    <row r="38" spans="1:8" s="2" customFormat="1" ht="12.75" customHeight="1" x14ac:dyDescent="0.2">
      <c r="A38" s="257"/>
      <c r="B38" s="260"/>
      <c r="C38" s="283" t="s">
        <v>380</v>
      </c>
      <c r="D38" s="311"/>
      <c r="E38" s="284"/>
      <c r="F38" s="64">
        <v>120</v>
      </c>
      <c r="G38" s="64">
        <f t="shared" si="2"/>
        <v>0.02</v>
      </c>
      <c r="H38" s="65">
        <f t="shared" si="3"/>
        <v>0.02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8"/>
      <c r="B45" s="261"/>
      <c r="C45" s="322"/>
      <c r="D45" s="323"/>
      <c r="E45" s="324"/>
      <c r="F45" s="66"/>
      <c r="G45" s="66">
        <f t="shared" si="2"/>
        <v>0</v>
      </c>
      <c r="H45" s="67">
        <f t="shared" si="3"/>
        <v>0</v>
      </c>
    </row>
    <row r="46" spans="1:8" s="2" customFormat="1" ht="25.5" x14ac:dyDescent="0.2">
      <c r="A46" s="256" t="s">
        <v>54</v>
      </c>
      <c r="B46" s="365" t="s">
        <v>55</v>
      </c>
      <c r="C46" s="303" t="s">
        <v>438</v>
      </c>
      <c r="D46" s="304"/>
      <c r="E46" s="53" t="s">
        <v>162</v>
      </c>
      <c r="F46" s="95" t="s">
        <v>40</v>
      </c>
      <c r="G46" s="53" t="s">
        <v>158</v>
      </c>
      <c r="H46" s="59">
        <f>SUM(H47:H56)</f>
        <v>1.26</v>
      </c>
    </row>
    <row r="47" spans="1:8" s="2" customFormat="1" ht="12.75" x14ac:dyDescent="0.2">
      <c r="A47" s="257"/>
      <c r="B47" s="366"/>
      <c r="C47" s="291" t="str">
        <f t="shared" ref="C47:C55" si="4">C16</f>
        <v>Katedras vadītājs</v>
      </c>
      <c r="D47" s="292"/>
      <c r="E47" s="298">
        <v>5</v>
      </c>
      <c r="F47" s="70">
        <f t="shared" ref="F47:G55" si="5">F16</f>
        <v>1675</v>
      </c>
      <c r="G47" s="87">
        <f t="shared" si="5"/>
        <v>0.16700000000000001</v>
      </c>
      <c r="H47" s="65">
        <f>ROUNDUP((F47*$E$47%)/168*G47,2)</f>
        <v>0.09</v>
      </c>
    </row>
    <row r="48" spans="1:8" s="2" customFormat="1" ht="12.75" x14ac:dyDescent="0.2">
      <c r="A48" s="257"/>
      <c r="B48" s="366"/>
      <c r="C48" s="291" t="str">
        <f t="shared" si="4"/>
        <v>Direktora vietnieks</v>
      </c>
      <c r="D48" s="292"/>
      <c r="E48" s="299"/>
      <c r="F48" s="70">
        <f t="shared" si="5"/>
        <v>2048</v>
      </c>
      <c r="G48" s="187">
        <f t="shared" si="5"/>
        <v>0.02</v>
      </c>
      <c r="H48" s="65">
        <f>ROUNDUP((F48*$E$47%)/168*G48,2)</f>
        <v>0.02</v>
      </c>
    </row>
    <row r="49" spans="1:8" s="2" customFormat="1" ht="12.75" hidden="1" customHeight="1" x14ac:dyDescent="0.2">
      <c r="A49" s="257"/>
      <c r="B49" s="366"/>
      <c r="C49" s="291">
        <f t="shared" si="4"/>
        <v>0</v>
      </c>
      <c r="D49" s="292"/>
      <c r="E49" s="299"/>
      <c r="F49" s="70">
        <f t="shared" si="5"/>
        <v>0</v>
      </c>
      <c r="G49" s="87">
        <f t="shared" si="5"/>
        <v>0</v>
      </c>
      <c r="H49" s="65">
        <f t="shared" ref="H49:H55" si="6">ROUNDUP((F49*$E$47%)/168*G49,2)</f>
        <v>0</v>
      </c>
    </row>
    <row r="50" spans="1:8" s="2" customFormat="1" ht="12.75" hidden="1" customHeight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x14ac:dyDescent="0.2">
      <c r="A56" s="257"/>
      <c r="B56" s="366"/>
      <c r="C56" s="291" t="str">
        <f t="shared" ref="C56:C65" si="7">C26</f>
        <v>Vecākais speciālists Izglītības koordinācijas nodaļā</v>
      </c>
      <c r="D56" s="292"/>
      <c r="E56" s="299"/>
      <c r="F56" s="70">
        <f t="shared" ref="F56:G65" si="8">F26</f>
        <v>1287</v>
      </c>
      <c r="G56" s="70">
        <f t="shared" si="8"/>
        <v>3</v>
      </c>
      <c r="H56" s="65">
        <f>ROUNDUP((F56*$E$47%)/168*G56,2)</f>
        <v>1.1499999999999999</v>
      </c>
    </row>
    <row r="57" spans="1:8" s="2" customFormat="1" ht="12.75" hidden="1" x14ac:dyDescent="0.2">
      <c r="A57" s="257"/>
      <c r="B57" s="366"/>
      <c r="C57" s="291">
        <f t="shared" si="7"/>
        <v>0</v>
      </c>
      <c r="D57" s="292"/>
      <c r="E57" s="209"/>
      <c r="F57" s="70">
        <f t="shared" si="8"/>
        <v>0</v>
      </c>
      <c r="G57" s="87">
        <f t="shared" si="8"/>
        <v>0</v>
      </c>
      <c r="H57" s="65" t="e">
        <f>ROUNDUP((F57*#REF!%)/168*G57,2)</f>
        <v>#REF!</v>
      </c>
    </row>
    <row r="58" spans="1:8" s="2" customFormat="1" ht="12.75" hidden="1" x14ac:dyDescent="0.2">
      <c r="A58" s="257"/>
      <c r="B58" s="366"/>
      <c r="C58" s="291">
        <f t="shared" si="7"/>
        <v>0</v>
      </c>
      <c r="D58" s="292"/>
      <c r="E58" s="209"/>
      <c r="F58" s="70">
        <f t="shared" si="8"/>
        <v>0</v>
      </c>
      <c r="G58" s="87">
        <f t="shared" si="8"/>
        <v>0</v>
      </c>
      <c r="H58" s="65" t="e">
        <f>ROUNDUP((F58*#REF!%)/168*G58,2)</f>
        <v>#REF!</v>
      </c>
    </row>
    <row r="59" spans="1:8" s="2" customFormat="1" ht="12.75" hidden="1" x14ac:dyDescent="0.2">
      <c r="A59" s="257"/>
      <c r="B59" s="366"/>
      <c r="C59" s="291">
        <f t="shared" si="7"/>
        <v>0</v>
      </c>
      <c r="D59" s="292"/>
      <c r="E59" s="209"/>
      <c r="F59" s="70">
        <f t="shared" si="8"/>
        <v>0</v>
      </c>
      <c r="G59" s="87">
        <f t="shared" si="8"/>
        <v>0</v>
      </c>
      <c r="H59" s="65" t="e">
        <f>ROUNDUP((F59*#REF!%)/168*G59,2)</f>
        <v>#REF!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09"/>
      <c r="F60" s="70">
        <f t="shared" si="8"/>
        <v>0</v>
      </c>
      <c r="G60" s="87">
        <f t="shared" si="8"/>
        <v>0</v>
      </c>
      <c r="H60" s="65" t="e">
        <f>ROUNDUP((F60*#REF!%)/168*G60,2)</f>
        <v>#REF!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09"/>
      <c r="F61" s="70">
        <f t="shared" si="8"/>
        <v>0</v>
      </c>
      <c r="G61" s="87">
        <f t="shared" si="8"/>
        <v>0</v>
      </c>
      <c r="H61" s="65" t="e">
        <f>ROUNDUP((F61*#REF!%)/168*G61,2)</f>
        <v>#REF!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09"/>
      <c r="F62" s="70">
        <f t="shared" si="8"/>
        <v>0</v>
      </c>
      <c r="G62" s="87">
        <f t="shared" si="8"/>
        <v>0</v>
      </c>
      <c r="H62" s="65" t="e">
        <f>ROUNDUP((F62*#REF!%)/168*G62,2)</f>
        <v>#REF!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09"/>
      <c r="F63" s="70">
        <f t="shared" si="8"/>
        <v>0</v>
      </c>
      <c r="G63" s="87">
        <f t="shared" si="8"/>
        <v>0</v>
      </c>
      <c r="H63" s="65" t="e">
        <f>ROUNDUP((F63*#REF!%)/168*G63,2)</f>
        <v>#REF!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09"/>
      <c r="F64" s="70">
        <f t="shared" si="8"/>
        <v>0</v>
      </c>
      <c r="G64" s="87">
        <f t="shared" si="8"/>
        <v>0</v>
      </c>
      <c r="H64" s="65" t="e">
        <f>ROUNDUP((F64*#REF!%)/168*G64,2)</f>
        <v>#REF!</v>
      </c>
    </row>
    <row r="65" spans="1:8" s="2" customFormat="1" ht="12.75" hidden="1" x14ac:dyDescent="0.2">
      <c r="A65" s="258"/>
      <c r="B65" s="367"/>
      <c r="C65" s="301">
        <f t="shared" si="7"/>
        <v>0</v>
      </c>
      <c r="D65" s="302"/>
      <c r="E65" s="210"/>
      <c r="F65" s="70">
        <f t="shared" si="8"/>
        <v>0</v>
      </c>
      <c r="G65" s="87">
        <f t="shared" si="8"/>
        <v>0</v>
      </c>
      <c r="H65" s="65" t="e">
        <f>ROUNDUP((F65*#REF!%)/168*G65,2)</f>
        <v>#REF!</v>
      </c>
    </row>
    <row r="66" spans="1:8" s="2" customFormat="1" ht="25.5" x14ac:dyDescent="0.2">
      <c r="A66" s="256" t="s">
        <v>56</v>
      </c>
      <c r="B66" s="259" t="s">
        <v>57</v>
      </c>
      <c r="C66" s="303" t="s">
        <v>438</v>
      </c>
      <c r="D66" s="304"/>
      <c r="E66" s="53" t="s">
        <v>162</v>
      </c>
      <c r="F66" s="95" t="s">
        <v>40</v>
      </c>
      <c r="G66" s="53" t="s">
        <v>158</v>
      </c>
      <c r="H66" s="59">
        <f>SUM(H67:H85)</f>
        <v>1.26</v>
      </c>
    </row>
    <row r="67" spans="1:8" s="2" customFormat="1" ht="12.75" x14ac:dyDescent="0.2">
      <c r="A67" s="257"/>
      <c r="B67" s="260"/>
      <c r="C67" s="291" t="str">
        <f t="shared" ref="C67:C75" si="9">C16</f>
        <v>Katedras vadītājs</v>
      </c>
      <c r="D67" s="292"/>
      <c r="E67" s="298">
        <v>5</v>
      </c>
      <c r="F67" s="70">
        <f t="shared" ref="F67:G75" si="10">F16</f>
        <v>1675</v>
      </c>
      <c r="G67" s="87">
        <f t="shared" si="10"/>
        <v>0.16700000000000001</v>
      </c>
      <c r="H67" s="65">
        <f t="shared" ref="H67:H85" si="11">ROUNDUP((F67*$E$67%)/168*G67,2)</f>
        <v>0.09</v>
      </c>
    </row>
    <row r="68" spans="1:8" s="2" customFormat="1" ht="12.75" customHeight="1" x14ac:dyDescent="0.2">
      <c r="A68" s="257"/>
      <c r="B68" s="260"/>
      <c r="C68" s="291" t="str">
        <f t="shared" si="9"/>
        <v>Direktora vietnieks</v>
      </c>
      <c r="D68" s="292"/>
      <c r="E68" s="299"/>
      <c r="F68" s="70">
        <f t="shared" si="10"/>
        <v>2048</v>
      </c>
      <c r="G68" s="187">
        <f t="shared" si="10"/>
        <v>0.02</v>
      </c>
      <c r="H68" s="65">
        <f t="shared" si="11"/>
        <v>0.02</v>
      </c>
    </row>
    <row r="69" spans="1:8" s="2" customFormat="1" ht="12.75" hidden="1" customHeight="1" x14ac:dyDescent="0.2">
      <c r="A69" s="257"/>
      <c r="B69" s="260"/>
      <c r="C69" s="291">
        <f t="shared" si="9"/>
        <v>0</v>
      </c>
      <c r="D69" s="292"/>
      <c r="E69" s="299"/>
      <c r="F69" s="70">
        <f t="shared" si="10"/>
        <v>0</v>
      </c>
      <c r="G69" s="70">
        <f t="shared" si="10"/>
        <v>0</v>
      </c>
      <c r="H69" s="65">
        <f t="shared" si="11"/>
        <v>0</v>
      </c>
    </row>
    <row r="70" spans="1:8" s="2" customFormat="1" ht="12.75" hidden="1" customHeight="1" x14ac:dyDescent="0.2">
      <c r="A70" s="257"/>
      <c r="B70" s="260"/>
      <c r="C70" s="291">
        <f t="shared" si="9"/>
        <v>0</v>
      </c>
      <c r="D70" s="292"/>
      <c r="E70" s="299"/>
      <c r="F70" s="70">
        <f t="shared" si="10"/>
        <v>0</v>
      </c>
      <c r="G70" s="70">
        <f t="shared" si="10"/>
        <v>0</v>
      </c>
      <c r="H70" s="65">
        <f t="shared" si="11"/>
        <v>0</v>
      </c>
    </row>
    <row r="71" spans="1:8" s="2" customFormat="1" ht="12.75" hidden="1" customHeight="1" x14ac:dyDescent="0.2">
      <c r="A71" s="257"/>
      <c r="B71" s="260"/>
      <c r="C71" s="291">
        <f t="shared" si="9"/>
        <v>0</v>
      </c>
      <c r="D71" s="292"/>
      <c r="E71" s="299"/>
      <c r="F71" s="70">
        <f t="shared" si="10"/>
        <v>0</v>
      </c>
      <c r="G71" s="70">
        <f t="shared" si="10"/>
        <v>0</v>
      </c>
      <c r="H71" s="65">
        <f t="shared" si="11"/>
        <v>0</v>
      </c>
    </row>
    <row r="72" spans="1:8" s="2" customFormat="1" ht="12.75" hidden="1" customHeight="1" x14ac:dyDescent="0.2">
      <c r="A72" s="257"/>
      <c r="B72" s="260"/>
      <c r="C72" s="291">
        <f t="shared" si="9"/>
        <v>0</v>
      </c>
      <c r="D72" s="292"/>
      <c r="E72" s="299"/>
      <c r="F72" s="70">
        <f t="shared" si="10"/>
        <v>0</v>
      </c>
      <c r="G72" s="70">
        <f t="shared" si="10"/>
        <v>0</v>
      </c>
      <c r="H72" s="65">
        <f t="shared" si="11"/>
        <v>0</v>
      </c>
    </row>
    <row r="73" spans="1:8" s="2" customFormat="1" ht="12.75" hidden="1" customHeight="1" x14ac:dyDescent="0.2">
      <c r="A73" s="257"/>
      <c r="B73" s="260"/>
      <c r="C73" s="291">
        <f t="shared" si="9"/>
        <v>0</v>
      </c>
      <c r="D73" s="292"/>
      <c r="E73" s="299"/>
      <c r="F73" s="70">
        <f t="shared" si="10"/>
        <v>0</v>
      </c>
      <c r="G73" s="70">
        <f t="shared" si="10"/>
        <v>0</v>
      </c>
      <c r="H73" s="65">
        <f t="shared" si="11"/>
        <v>0</v>
      </c>
    </row>
    <row r="74" spans="1:8" s="2" customFormat="1" ht="12.75" hidden="1" customHeight="1" x14ac:dyDescent="0.2">
      <c r="A74" s="257"/>
      <c r="B74" s="260"/>
      <c r="C74" s="291">
        <f t="shared" si="9"/>
        <v>0</v>
      </c>
      <c r="D74" s="292"/>
      <c r="E74" s="299"/>
      <c r="F74" s="70">
        <f t="shared" si="10"/>
        <v>0</v>
      </c>
      <c r="G74" s="70">
        <f t="shared" si="10"/>
        <v>0</v>
      </c>
      <c r="H74" s="65">
        <f t="shared" si="11"/>
        <v>0</v>
      </c>
    </row>
    <row r="75" spans="1:8" s="2" customFormat="1" ht="12.75" hidden="1" customHeight="1" x14ac:dyDescent="0.2">
      <c r="A75" s="257"/>
      <c r="B75" s="260"/>
      <c r="C75" s="291">
        <f t="shared" si="9"/>
        <v>0</v>
      </c>
      <c r="D75" s="292"/>
      <c r="E75" s="299"/>
      <c r="F75" s="70">
        <f t="shared" si="10"/>
        <v>0</v>
      </c>
      <c r="G75" s="70">
        <f t="shared" si="10"/>
        <v>0</v>
      </c>
      <c r="H75" s="65">
        <f t="shared" si="11"/>
        <v>0</v>
      </c>
    </row>
    <row r="76" spans="1:8" s="2" customFormat="1" ht="12.75" x14ac:dyDescent="0.2">
      <c r="A76" s="257"/>
      <c r="B76" s="260"/>
      <c r="C76" s="291" t="str">
        <f>C26</f>
        <v>Vecākais speciālists Izglītības koordinācijas nodaļā</v>
      </c>
      <c r="D76" s="292"/>
      <c r="E76" s="299"/>
      <c r="F76" s="70">
        <f t="shared" ref="F76:G85" si="12">F26</f>
        <v>1287</v>
      </c>
      <c r="G76" s="70">
        <f t="shared" si="12"/>
        <v>3</v>
      </c>
      <c r="H76" s="65">
        <f t="shared" si="11"/>
        <v>1.1499999999999999</v>
      </c>
    </row>
    <row r="77" spans="1:8" s="2" customFormat="1" ht="12.75" hidden="1" customHeight="1" x14ac:dyDescent="0.2">
      <c r="A77" s="257"/>
      <c r="B77" s="260"/>
      <c r="C77" s="291">
        <f>C27</f>
        <v>0</v>
      </c>
      <c r="D77" s="292"/>
      <c r="E77" s="212"/>
      <c r="F77" s="70">
        <f t="shared" si="12"/>
        <v>0</v>
      </c>
      <c r="G77" s="70">
        <f t="shared" si="12"/>
        <v>0</v>
      </c>
      <c r="H77" s="65">
        <f t="shared" si="11"/>
        <v>0</v>
      </c>
    </row>
    <row r="78" spans="1:8" s="2" customFormat="1" ht="12.75" hidden="1" customHeight="1" x14ac:dyDescent="0.2">
      <c r="A78" s="257"/>
      <c r="B78" s="260"/>
      <c r="C78" s="291">
        <f>C27</f>
        <v>0</v>
      </c>
      <c r="D78" s="292"/>
      <c r="E78" s="212"/>
      <c r="F78" s="70">
        <f t="shared" si="12"/>
        <v>0</v>
      </c>
      <c r="G78" s="70">
        <f t="shared" si="12"/>
        <v>0</v>
      </c>
      <c r="H78" s="65">
        <f t="shared" si="11"/>
        <v>0</v>
      </c>
    </row>
    <row r="79" spans="1:8" s="2" customFormat="1" ht="12.75" hidden="1" customHeight="1" x14ac:dyDescent="0.2">
      <c r="A79" s="257"/>
      <c r="B79" s="260"/>
      <c r="C79" s="291">
        <f>C30</f>
        <v>0</v>
      </c>
      <c r="D79" s="292"/>
      <c r="E79" s="212"/>
      <c r="F79" s="70">
        <f t="shared" si="12"/>
        <v>0</v>
      </c>
      <c r="G79" s="70">
        <f t="shared" si="12"/>
        <v>0</v>
      </c>
      <c r="H79" s="65">
        <f t="shared" si="11"/>
        <v>0</v>
      </c>
    </row>
    <row r="80" spans="1:8" s="2" customFormat="1" ht="12.75" hidden="1" customHeight="1" x14ac:dyDescent="0.2">
      <c r="A80" s="257"/>
      <c r="B80" s="260"/>
      <c r="C80" s="291">
        <f>C31</f>
        <v>0</v>
      </c>
      <c r="D80" s="292"/>
      <c r="E80" s="212"/>
      <c r="F80" s="70">
        <f t="shared" si="12"/>
        <v>0</v>
      </c>
      <c r="G80" s="70">
        <f t="shared" si="12"/>
        <v>0</v>
      </c>
      <c r="H80" s="65">
        <f t="shared" si="11"/>
        <v>0</v>
      </c>
    </row>
    <row r="81" spans="1:8" s="2" customFormat="1" ht="12.75" hidden="1" customHeight="1" x14ac:dyDescent="0.2">
      <c r="A81" s="257"/>
      <c r="B81" s="260"/>
      <c r="C81" s="291">
        <f>C32</f>
        <v>0</v>
      </c>
      <c r="D81" s="292"/>
      <c r="E81" s="212"/>
      <c r="F81" s="70">
        <f t="shared" si="12"/>
        <v>0</v>
      </c>
      <c r="G81" s="70">
        <f t="shared" si="12"/>
        <v>0</v>
      </c>
      <c r="H81" s="65">
        <f t="shared" si="11"/>
        <v>0</v>
      </c>
    </row>
    <row r="82" spans="1:8" s="2" customFormat="1" ht="12.75" hidden="1" customHeight="1" x14ac:dyDescent="0.2">
      <c r="A82" s="257"/>
      <c r="B82" s="260"/>
      <c r="C82" s="291">
        <f>C33</f>
        <v>0</v>
      </c>
      <c r="D82" s="292"/>
      <c r="E82" s="212"/>
      <c r="F82" s="70">
        <f t="shared" si="12"/>
        <v>0</v>
      </c>
      <c r="G82" s="70">
        <f t="shared" si="12"/>
        <v>0</v>
      </c>
      <c r="H82" s="65">
        <f t="shared" si="11"/>
        <v>0</v>
      </c>
    </row>
    <row r="83" spans="1:8" s="2" customFormat="1" ht="12.75" hidden="1" customHeight="1" x14ac:dyDescent="0.2">
      <c r="A83" s="257"/>
      <c r="B83" s="260"/>
      <c r="C83" s="291">
        <f>C34</f>
        <v>0</v>
      </c>
      <c r="D83" s="292"/>
      <c r="E83" s="212"/>
      <c r="F83" s="70">
        <f t="shared" si="12"/>
        <v>0</v>
      </c>
      <c r="G83" s="70">
        <f t="shared" si="12"/>
        <v>0</v>
      </c>
      <c r="H83" s="65">
        <f t="shared" si="11"/>
        <v>0</v>
      </c>
    </row>
    <row r="84" spans="1:8" s="2" customFormat="1" ht="12.75" hidden="1" customHeight="1" x14ac:dyDescent="0.2">
      <c r="A84" s="257"/>
      <c r="B84" s="260"/>
      <c r="C84" s="96"/>
      <c r="D84" s="97"/>
      <c r="E84" s="212"/>
      <c r="F84" s="70">
        <f t="shared" si="12"/>
        <v>0</v>
      </c>
      <c r="G84" s="70">
        <f t="shared" si="12"/>
        <v>0</v>
      </c>
      <c r="H84" s="65">
        <f t="shared" si="11"/>
        <v>0</v>
      </c>
    </row>
    <row r="85" spans="1:8" s="2" customFormat="1" ht="12.75" hidden="1" customHeight="1" x14ac:dyDescent="0.2">
      <c r="A85" s="257"/>
      <c r="B85" s="260"/>
      <c r="C85" s="291">
        <f>C35</f>
        <v>0</v>
      </c>
      <c r="D85" s="292"/>
      <c r="E85" s="212"/>
      <c r="F85" s="70">
        <f t="shared" si="12"/>
        <v>0</v>
      </c>
      <c r="G85" s="70">
        <f t="shared" si="12"/>
        <v>0</v>
      </c>
      <c r="H85" s="65">
        <f t="shared" si="11"/>
        <v>0</v>
      </c>
    </row>
    <row r="86" spans="1:8" s="2" customFormat="1" ht="25.5" x14ac:dyDescent="0.2">
      <c r="A86" s="256" t="s">
        <v>58</v>
      </c>
      <c r="B86" s="259" t="s">
        <v>59</v>
      </c>
      <c r="C86" s="303" t="s">
        <v>438</v>
      </c>
      <c r="D86" s="304"/>
      <c r="E86" s="53" t="s">
        <v>162</v>
      </c>
      <c r="F86" s="95" t="s">
        <v>40</v>
      </c>
      <c r="G86" s="53" t="s">
        <v>158</v>
      </c>
      <c r="H86" s="59">
        <f>SUM(H87:H105)</f>
        <v>2.5</v>
      </c>
    </row>
    <row r="87" spans="1:8" s="2" customFormat="1" ht="12.75" x14ac:dyDescent="0.2">
      <c r="A87" s="257"/>
      <c r="B87" s="260"/>
      <c r="C87" s="291" t="str">
        <f t="shared" ref="C87:C95" si="13">C16</f>
        <v>Katedras vadītājs</v>
      </c>
      <c r="D87" s="292"/>
      <c r="E87" s="298">
        <v>10</v>
      </c>
      <c r="F87" s="70">
        <f t="shared" ref="F87:G95" si="14">F16</f>
        <v>1675</v>
      </c>
      <c r="G87" s="87">
        <f t="shared" si="14"/>
        <v>0.16700000000000001</v>
      </c>
      <c r="H87" s="65">
        <f>ROUNDUP((F87*$E$87%)/168*$G$87,2)</f>
        <v>0.17</v>
      </c>
    </row>
    <row r="88" spans="1:8" s="2" customFormat="1" ht="12.75" x14ac:dyDescent="0.2">
      <c r="A88" s="257"/>
      <c r="B88" s="260"/>
      <c r="C88" s="291" t="str">
        <f t="shared" si="13"/>
        <v>Direktora vietnieks</v>
      </c>
      <c r="D88" s="292"/>
      <c r="E88" s="299"/>
      <c r="F88" s="70">
        <f t="shared" si="14"/>
        <v>2048</v>
      </c>
      <c r="G88" s="187">
        <f t="shared" si="14"/>
        <v>0.02</v>
      </c>
      <c r="H88" s="65">
        <f>ROUNDUP((F88*$E$87%)/168*$G$88,2)</f>
        <v>0.03</v>
      </c>
    </row>
    <row r="89" spans="1:8" s="2" customFormat="1" ht="12.75" hidden="1" customHeight="1" x14ac:dyDescent="0.2">
      <c r="A89" s="257"/>
      <c r="B89" s="260"/>
      <c r="C89" s="291">
        <f t="shared" si="13"/>
        <v>0</v>
      </c>
      <c r="D89" s="292"/>
      <c r="E89" s="299"/>
      <c r="F89" s="70">
        <f t="shared" si="14"/>
        <v>0</v>
      </c>
      <c r="G89" s="87">
        <f t="shared" si="14"/>
        <v>0</v>
      </c>
      <c r="H89" s="65">
        <f t="shared" ref="H89:H95" si="15">ROUNDUP((F89*$E$87%)/168*$G$88,2)</f>
        <v>0</v>
      </c>
    </row>
    <row r="90" spans="1:8" s="2" customFormat="1" ht="12.75" hidden="1" customHeight="1" x14ac:dyDescent="0.2">
      <c r="A90" s="257"/>
      <c r="B90" s="260"/>
      <c r="C90" s="291">
        <f t="shared" si="13"/>
        <v>0</v>
      </c>
      <c r="D90" s="292"/>
      <c r="E90" s="299"/>
      <c r="F90" s="70">
        <f t="shared" si="14"/>
        <v>0</v>
      </c>
      <c r="G90" s="87">
        <f t="shared" si="14"/>
        <v>0</v>
      </c>
      <c r="H90" s="65">
        <f t="shared" si="15"/>
        <v>0</v>
      </c>
    </row>
    <row r="91" spans="1:8" s="2" customFormat="1" ht="12.75" hidden="1" customHeight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si="15"/>
        <v>0</v>
      </c>
    </row>
    <row r="92" spans="1:8" s="2" customFormat="1" ht="12.75" hidden="1" customHeight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customHeight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customHeight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x14ac:dyDescent="0.2">
      <c r="A96" s="257"/>
      <c r="B96" s="260"/>
      <c r="C96" s="291" t="str">
        <f t="shared" ref="C96:C105" si="16">C26</f>
        <v>Vecākais speciālists Izglītības koordinācijas nodaļā</v>
      </c>
      <c r="D96" s="292"/>
      <c r="E96" s="299"/>
      <c r="F96" s="70">
        <f t="shared" ref="F96:G105" si="17">F26</f>
        <v>1287</v>
      </c>
      <c r="G96" s="70">
        <f t="shared" si="17"/>
        <v>3</v>
      </c>
      <c r="H96" s="65">
        <f>ROUNDUP((F96*$E$87%)/168*$G$96,2)</f>
        <v>2.2999999999999998</v>
      </c>
    </row>
    <row r="97" spans="1:8" s="2" customFormat="1" ht="12.75" hidden="1" x14ac:dyDescent="0.2">
      <c r="A97" s="257"/>
      <c r="B97" s="260"/>
      <c r="C97" s="291">
        <f t="shared" si="16"/>
        <v>0</v>
      </c>
      <c r="D97" s="292"/>
      <c r="E97" s="212"/>
      <c r="F97" s="70">
        <f t="shared" si="17"/>
        <v>0</v>
      </c>
      <c r="G97" s="70">
        <f t="shared" si="17"/>
        <v>0</v>
      </c>
      <c r="H97" s="65">
        <f t="shared" ref="H97:H105" si="18">ROUNDUP((F97*$E$87%)/168*$G$96,2)</f>
        <v>0</v>
      </c>
    </row>
    <row r="98" spans="1:8" s="2" customFormat="1" ht="12.75" hidden="1" x14ac:dyDescent="0.2">
      <c r="A98" s="257"/>
      <c r="B98" s="260"/>
      <c r="C98" s="291">
        <f t="shared" si="16"/>
        <v>0</v>
      </c>
      <c r="D98" s="292"/>
      <c r="E98" s="212"/>
      <c r="F98" s="70">
        <f t="shared" si="17"/>
        <v>0</v>
      </c>
      <c r="G98" s="70">
        <f t="shared" si="17"/>
        <v>0</v>
      </c>
      <c r="H98" s="65">
        <f t="shared" si="18"/>
        <v>0</v>
      </c>
    </row>
    <row r="99" spans="1:8" s="2" customFormat="1" ht="12.75" hidden="1" x14ac:dyDescent="0.2">
      <c r="A99" s="257"/>
      <c r="B99" s="260"/>
      <c r="C99" s="291">
        <f t="shared" si="16"/>
        <v>0</v>
      </c>
      <c r="D99" s="292"/>
      <c r="E99" s="212"/>
      <c r="F99" s="70">
        <f t="shared" si="17"/>
        <v>0</v>
      </c>
      <c r="G99" s="70">
        <f t="shared" si="17"/>
        <v>0</v>
      </c>
      <c r="H99" s="65">
        <f t="shared" si="18"/>
        <v>0</v>
      </c>
    </row>
    <row r="100" spans="1:8" s="2" customFormat="1" ht="12.75" hidden="1" x14ac:dyDescent="0.2">
      <c r="A100" s="257"/>
      <c r="B100" s="260"/>
      <c r="C100" s="291">
        <f t="shared" si="16"/>
        <v>0</v>
      </c>
      <c r="D100" s="292"/>
      <c r="E100" s="212"/>
      <c r="F100" s="70">
        <f t="shared" si="17"/>
        <v>0</v>
      </c>
      <c r="G100" s="70">
        <f t="shared" si="17"/>
        <v>0</v>
      </c>
      <c r="H100" s="65">
        <f t="shared" si="18"/>
        <v>0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12"/>
      <c r="F101" s="70">
        <f t="shared" si="17"/>
        <v>0</v>
      </c>
      <c r="G101" s="70">
        <f t="shared" si="17"/>
        <v>0</v>
      </c>
      <c r="H101" s="65">
        <f t="shared" si="18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12"/>
      <c r="F102" s="70">
        <f t="shared" si="17"/>
        <v>0</v>
      </c>
      <c r="G102" s="70">
        <f t="shared" si="17"/>
        <v>0</v>
      </c>
      <c r="H102" s="65">
        <f t="shared" si="18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12"/>
      <c r="F103" s="70">
        <f t="shared" si="17"/>
        <v>0</v>
      </c>
      <c r="G103" s="70">
        <f t="shared" si="17"/>
        <v>0</v>
      </c>
      <c r="H103" s="65">
        <f t="shared" si="18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12"/>
      <c r="F104" s="70">
        <f t="shared" si="17"/>
        <v>0</v>
      </c>
      <c r="G104" s="70">
        <f t="shared" si="17"/>
        <v>0</v>
      </c>
      <c r="H104" s="65">
        <f t="shared" si="18"/>
        <v>0</v>
      </c>
    </row>
    <row r="105" spans="1:8" s="2" customFormat="1" ht="12.75" hidden="1" x14ac:dyDescent="0.2">
      <c r="A105" s="258"/>
      <c r="B105" s="261"/>
      <c r="C105" s="291">
        <f t="shared" si="16"/>
        <v>0</v>
      </c>
      <c r="D105" s="292"/>
      <c r="E105" s="213"/>
      <c r="F105" s="70">
        <f t="shared" si="17"/>
        <v>0</v>
      </c>
      <c r="G105" s="70">
        <f t="shared" si="17"/>
        <v>0</v>
      </c>
      <c r="H105" s="65">
        <f t="shared" si="18"/>
        <v>0</v>
      </c>
    </row>
    <row r="106" spans="1:8" s="5" customFormat="1" ht="12.75" x14ac:dyDescent="0.2">
      <c r="A106" s="58" t="s">
        <v>66</v>
      </c>
      <c r="B106" s="271" t="s">
        <v>67</v>
      </c>
      <c r="C106" s="271"/>
      <c r="D106" s="271"/>
      <c r="E106" s="271"/>
      <c r="F106" s="271"/>
      <c r="G106" s="271"/>
      <c r="H106" s="47">
        <f>SUM(H107,H108,H128)</f>
        <v>8.75</v>
      </c>
    </row>
    <row r="107" spans="1:8" s="2" customFormat="1" ht="12.75" x14ac:dyDescent="0.2">
      <c r="A107" s="56" t="s">
        <v>68</v>
      </c>
      <c r="B107" s="285" t="s">
        <v>471</v>
      </c>
      <c r="C107" s="285"/>
      <c r="D107" s="285"/>
      <c r="E107" s="285"/>
      <c r="F107" s="285"/>
      <c r="G107" s="285"/>
      <c r="H107" s="48">
        <f>ROUNDUP((H13+H108)*0.2409,2)</f>
        <v>7.49</v>
      </c>
    </row>
    <row r="108" spans="1:8" s="2" customFormat="1" ht="25.5" x14ac:dyDescent="0.2">
      <c r="A108" s="359" t="s">
        <v>71</v>
      </c>
      <c r="B108" s="325" t="s">
        <v>72</v>
      </c>
      <c r="C108" s="303" t="s">
        <v>438</v>
      </c>
      <c r="D108" s="304"/>
      <c r="E108" s="53" t="s">
        <v>162</v>
      </c>
      <c r="F108" s="95" t="s">
        <v>40</v>
      </c>
      <c r="G108" s="53" t="s">
        <v>158</v>
      </c>
      <c r="H108" s="59">
        <f>SUM(H109:H118)</f>
        <v>1</v>
      </c>
    </row>
    <row r="109" spans="1:8" s="2" customFormat="1" ht="12.75" x14ac:dyDescent="0.2">
      <c r="A109" s="360"/>
      <c r="B109" s="326"/>
      <c r="C109" s="291" t="str">
        <f>C16</f>
        <v>Katedras vadītājs</v>
      </c>
      <c r="D109" s="292"/>
      <c r="E109" s="298">
        <v>4</v>
      </c>
      <c r="F109" s="70">
        <f t="shared" ref="F109:G112" si="19">F16</f>
        <v>1675</v>
      </c>
      <c r="G109" s="87">
        <f t="shared" si="19"/>
        <v>0.16700000000000001</v>
      </c>
      <c r="H109" s="65">
        <f>ROUNDUP((F109*$E$109%)/168*G109,2)</f>
        <v>6.9999999999999993E-2</v>
      </c>
    </row>
    <row r="110" spans="1:8" s="2" customFormat="1" ht="12.75" x14ac:dyDescent="0.2">
      <c r="A110" s="360"/>
      <c r="B110" s="326"/>
      <c r="C110" s="291" t="str">
        <f>C17</f>
        <v>Direktora vietnieks</v>
      </c>
      <c r="D110" s="292"/>
      <c r="E110" s="299"/>
      <c r="F110" s="70">
        <f t="shared" si="19"/>
        <v>2048</v>
      </c>
      <c r="G110" s="187">
        <f t="shared" si="19"/>
        <v>0.02</v>
      </c>
      <c r="H110" s="65">
        <f>ROUNDUP((F110*$E$109%)/168*G110,2)</f>
        <v>0.01</v>
      </c>
    </row>
    <row r="111" spans="1:8" s="2" customFormat="1" ht="12.75" hidden="1" customHeight="1" x14ac:dyDescent="0.2">
      <c r="A111" s="360"/>
      <c r="B111" s="326"/>
      <c r="C111" s="291">
        <f>C18</f>
        <v>0</v>
      </c>
      <c r="D111" s="292"/>
      <c r="E111" s="299"/>
      <c r="F111" s="70">
        <f t="shared" si="19"/>
        <v>0</v>
      </c>
      <c r="G111" s="87">
        <f t="shared" si="19"/>
        <v>0</v>
      </c>
      <c r="H111" s="65">
        <f t="shared" ref="H111:H117" si="20">ROUNDUP((F111*$E$109%)/168*G111,2)</f>
        <v>0</v>
      </c>
    </row>
    <row r="112" spans="1:8" s="2" customFormat="1" ht="12.75" hidden="1" customHeight="1" x14ac:dyDescent="0.2">
      <c r="A112" s="360"/>
      <c r="B112" s="326"/>
      <c r="C112" s="291">
        <f>C19</f>
        <v>0</v>
      </c>
      <c r="D112" s="292"/>
      <c r="E112" s="299"/>
      <c r="F112" s="70">
        <f t="shared" si="19"/>
        <v>0</v>
      </c>
      <c r="G112" s="87">
        <f t="shared" si="19"/>
        <v>0</v>
      </c>
      <c r="H112" s="65">
        <f t="shared" si="20"/>
        <v>0</v>
      </c>
    </row>
    <row r="113" spans="1:8" s="2" customFormat="1" ht="12.75" hidden="1" customHeight="1" x14ac:dyDescent="0.2">
      <c r="A113" s="360"/>
      <c r="B113" s="326"/>
      <c r="C113" s="291"/>
      <c r="D113" s="292"/>
      <c r="E113" s="299"/>
      <c r="F113" s="70"/>
      <c r="G113" s="87"/>
      <c r="H113" s="65">
        <f t="shared" si="20"/>
        <v>0</v>
      </c>
    </row>
    <row r="114" spans="1:8" s="2" customFormat="1" ht="12.75" hidden="1" customHeight="1" x14ac:dyDescent="0.2">
      <c r="A114" s="360"/>
      <c r="B114" s="326"/>
      <c r="C114" s="291">
        <f>C21</f>
        <v>0</v>
      </c>
      <c r="D114" s="292"/>
      <c r="E114" s="299"/>
      <c r="F114" s="70">
        <f t="shared" ref="F114:G117" si="21">F21</f>
        <v>0</v>
      </c>
      <c r="G114" s="87">
        <f t="shared" si="21"/>
        <v>0</v>
      </c>
      <c r="H114" s="65">
        <f t="shared" si="20"/>
        <v>0</v>
      </c>
    </row>
    <row r="115" spans="1:8" s="2" customFormat="1" ht="12.75" hidden="1" customHeight="1" x14ac:dyDescent="0.2">
      <c r="A115" s="360"/>
      <c r="B115" s="326"/>
      <c r="C115" s="291">
        <f>C22</f>
        <v>0</v>
      </c>
      <c r="D115" s="292"/>
      <c r="E115" s="299"/>
      <c r="F115" s="70">
        <f t="shared" si="21"/>
        <v>0</v>
      </c>
      <c r="G115" s="87">
        <f t="shared" si="21"/>
        <v>0</v>
      </c>
      <c r="H115" s="65">
        <f t="shared" si="20"/>
        <v>0</v>
      </c>
    </row>
    <row r="116" spans="1:8" s="2" customFormat="1" ht="12.75" hidden="1" customHeight="1" x14ac:dyDescent="0.2">
      <c r="A116" s="360"/>
      <c r="B116" s="326"/>
      <c r="C116" s="291">
        <f>C23</f>
        <v>0</v>
      </c>
      <c r="D116" s="292"/>
      <c r="E116" s="299"/>
      <c r="F116" s="70">
        <f t="shared" si="21"/>
        <v>0</v>
      </c>
      <c r="G116" s="87">
        <f t="shared" si="21"/>
        <v>0</v>
      </c>
      <c r="H116" s="65">
        <f t="shared" si="20"/>
        <v>0</v>
      </c>
    </row>
    <row r="117" spans="1:8" s="2" customFormat="1" ht="12.75" hidden="1" customHeight="1" x14ac:dyDescent="0.2">
      <c r="A117" s="360"/>
      <c r="B117" s="326"/>
      <c r="C117" s="291">
        <f>C24</f>
        <v>0</v>
      </c>
      <c r="D117" s="292"/>
      <c r="E117" s="299"/>
      <c r="F117" s="70">
        <f t="shared" si="21"/>
        <v>0</v>
      </c>
      <c r="G117" s="87">
        <f t="shared" si="21"/>
        <v>0</v>
      </c>
      <c r="H117" s="65">
        <f t="shared" si="20"/>
        <v>0</v>
      </c>
    </row>
    <row r="118" spans="1:8" s="2" customFormat="1" ht="12.75" x14ac:dyDescent="0.2">
      <c r="A118" s="360"/>
      <c r="B118" s="326"/>
      <c r="C118" s="291" t="str">
        <f t="shared" ref="C118:C127" si="22">C26</f>
        <v>Vecākais speciālists Izglītības koordinācijas nodaļā</v>
      </c>
      <c r="D118" s="292"/>
      <c r="E118" s="299"/>
      <c r="F118" s="70">
        <f t="shared" ref="F118:G127" si="23">F26</f>
        <v>1287</v>
      </c>
      <c r="G118" s="70">
        <f t="shared" si="23"/>
        <v>3</v>
      </c>
      <c r="H118" s="65">
        <f t="shared" ref="H118:H127" si="24">ROUNDUP((F118*$E$109%)/168*G118,2)</f>
        <v>0.92</v>
      </c>
    </row>
    <row r="119" spans="1:8" s="2" customFormat="1" ht="12.75" hidden="1" customHeight="1" x14ac:dyDescent="0.2">
      <c r="A119" s="360"/>
      <c r="B119" s="326"/>
      <c r="C119" s="291">
        <f t="shared" si="22"/>
        <v>0</v>
      </c>
      <c r="D119" s="292"/>
      <c r="E119" s="212"/>
      <c r="F119" s="70">
        <f t="shared" si="23"/>
        <v>0</v>
      </c>
      <c r="G119" s="70">
        <f t="shared" si="23"/>
        <v>0</v>
      </c>
      <c r="H119" s="65">
        <f t="shared" si="24"/>
        <v>0</v>
      </c>
    </row>
    <row r="120" spans="1:8" s="2" customFormat="1" ht="12.75" hidden="1" customHeight="1" x14ac:dyDescent="0.2">
      <c r="A120" s="360"/>
      <c r="B120" s="326"/>
      <c r="C120" s="291">
        <f t="shared" si="22"/>
        <v>0</v>
      </c>
      <c r="D120" s="292"/>
      <c r="E120" s="212"/>
      <c r="F120" s="70">
        <f t="shared" si="23"/>
        <v>0</v>
      </c>
      <c r="G120" s="70">
        <f t="shared" si="23"/>
        <v>0</v>
      </c>
      <c r="H120" s="65">
        <f t="shared" si="24"/>
        <v>0</v>
      </c>
    </row>
    <row r="121" spans="1:8" s="2" customFormat="1" ht="12.75" hidden="1" customHeight="1" x14ac:dyDescent="0.2">
      <c r="A121" s="360"/>
      <c r="B121" s="326"/>
      <c r="C121" s="291">
        <f t="shared" si="22"/>
        <v>0</v>
      </c>
      <c r="D121" s="292"/>
      <c r="E121" s="212"/>
      <c r="F121" s="70">
        <f t="shared" si="23"/>
        <v>0</v>
      </c>
      <c r="G121" s="70">
        <f t="shared" si="23"/>
        <v>0</v>
      </c>
      <c r="H121" s="65">
        <f t="shared" si="24"/>
        <v>0</v>
      </c>
    </row>
    <row r="122" spans="1:8" s="2" customFormat="1" ht="12.75" hidden="1" customHeight="1" x14ac:dyDescent="0.2">
      <c r="A122" s="360"/>
      <c r="B122" s="326"/>
      <c r="C122" s="291">
        <f t="shared" si="22"/>
        <v>0</v>
      </c>
      <c r="D122" s="292"/>
      <c r="E122" s="212"/>
      <c r="F122" s="70">
        <f t="shared" si="23"/>
        <v>0</v>
      </c>
      <c r="G122" s="70">
        <f t="shared" si="23"/>
        <v>0</v>
      </c>
      <c r="H122" s="65">
        <f t="shared" si="24"/>
        <v>0</v>
      </c>
    </row>
    <row r="123" spans="1:8" s="2" customFormat="1" ht="12.75" hidden="1" customHeight="1" x14ac:dyDescent="0.2">
      <c r="A123" s="360"/>
      <c r="B123" s="326"/>
      <c r="C123" s="291">
        <f t="shared" si="22"/>
        <v>0</v>
      </c>
      <c r="D123" s="292"/>
      <c r="E123" s="212"/>
      <c r="F123" s="70">
        <f t="shared" si="23"/>
        <v>0</v>
      </c>
      <c r="G123" s="70">
        <f t="shared" si="23"/>
        <v>0</v>
      </c>
      <c r="H123" s="65">
        <f t="shared" si="24"/>
        <v>0</v>
      </c>
    </row>
    <row r="124" spans="1:8" s="2" customFormat="1" ht="12.75" hidden="1" customHeight="1" x14ac:dyDescent="0.2">
      <c r="A124" s="360"/>
      <c r="B124" s="326"/>
      <c r="C124" s="291">
        <f t="shared" si="22"/>
        <v>0</v>
      </c>
      <c r="D124" s="292"/>
      <c r="E124" s="212"/>
      <c r="F124" s="70">
        <f t="shared" si="23"/>
        <v>0</v>
      </c>
      <c r="G124" s="70">
        <f t="shared" si="23"/>
        <v>0</v>
      </c>
      <c r="H124" s="65">
        <f t="shared" si="24"/>
        <v>0</v>
      </c>
    </row>
    <row r="125" spans="1:8" s="2" customFormat="1" ht="12.75" hidden="1" customHeight="1" x14ac:dyDescent="0.2">
      <c r="A125" s="360"/>
      <c r="B125" s="326"/>
      <c r="C125" s="291">
        <f t="shared" si="22"/>
        <v>0</v>
      </c>
      <c r="D125" s="292"/>
      <c r="E125" s="212"/>
      <c r="F125" s="70">
        <f t="shared" si="23"/>
        <v>0</v>
      </c>
      <c r="G125" s="70">
        <f t="shared" si="23"/>
        <v>0</v>
      </c>
      <c r="H125" s="65">
        <f t="shared" si="24"/>
        <v>0</v>
      </c>
    </row>
    <row r="126" spans="1:8" s="2" customFormat="1" ht="12.75" hidden="1" customHeight="1" x14ac:dyDescent="0.2">
      <c r="A126" s="360"/>
      <c r="B126" s="326"/>
      <c r="C126" s="291">
        <f t="shared" si="22"/>
        <v>0</v>
      </c>
      <c r="D126" s="292"/>
      <c r="E126" s="212"/>
      <c r="F126" s="70">
        <f t="shared" si="23"/>
        <v>0</v>
      </c>
      <c r="G126" s="70">
        <f t="shared" si="23"/>
        <v>0</v>
      </c>
      <c r="H126" s="65">
        <f t="shared" si="24"/>
        <v>0</v>
      </c>
    </row>
    <row r="127" spans="1:8" s="2" customFormat="1" ht="12.75" hidden="1" customHeight="1" x14ac:dyDescent="0.2">
      <c r="A127" s="361"/>
      <c r="B127" s="327"/>
      <c r="C127" s="291">
        <f t="shared" si="22"/>
        <v>0</v>
      </c>
      <c r="D127" s="292"/>
      <c r="E127" s="213"/>
      <c r="F127" s="70">
        <f t="shared" si="23"/>
        <v>0</v>
      </c>
      <c r="G127" s="70">
        <f t="shared" si="23"/>
        <v>0</v>
      </c>
      <c r="H127" s="65">
        <f t="shared" si="24"/>
        <v>0</v>
      </c>
    </row>
    <row r="128" spans="1:8" s="2" customFormat="1" ht="25.5" x14ac:dyDescent="0.2">
      <c r="A128" s="359" t="s">
        <v>83</v>
      </c>
      <c r="B128" s="362" t="s">
        <v>84</v>
      </c>
      <c r="C128" s="303" t="s">
        <v>438</v>
      </c>
      <c r="D128" s="304"/>
      <c r="E128" s="53" t="s">
        <v>162</v>
      </c>
      <c r="F128" s="95" t="s">
        <v>40</v>
      </c>
      <c r="G128" s="53" t="s">
        <v>158</v>
      </c>
      <c r="H128" s="59">
        <f>SUM(H129:H147)</f>
        <v>0.26</v>
      </c>
    </row>
    <row r="129" spans="1:8" s="2" customFormat="1" ht="12.75" x14ac:dyDescent="0.2">
      <c r="A129" s="360"/>
      <c r="B129" s="363"/>
      <c r="C129" s="291" t="str">
        <f t="shared" ref="C129:C137" si="25">C16</f>
        <v>Katedras vadītājs</v>
      </c>
      <c r="D129" s="292"/>
      <c r="E129" s="298">
        <v>1</v>
      </c>
      <c r="F129" s="70">
        <f t="shared" ref="F129:G137" si="26">F16</f>
        <v>1675</v>
      </c>
      <c r="G129" s="87">
        <f t="shared" si="26"/>
        <v>0.16700000000000001</v>
      </c>
      <c r="H129" s="65">
        <f>ROUNDUP((F129*$E$129%)/168*G129,2)</f>
        <v>0.02</v>
      </c>
    </row>
    <row r="130" spans="1:8" s="2" customFormat="1" ht="12.75" x14ac:dyDescent="0.2">
      <c r="A130" s="360"/>
      <c r="B130" s="363"/>
      <c r="C130" s="291" t="str">
        <f t="shared" si="25"/>
        <v>Direktora vietnieks</v>
      </c>
      <c r="D130" s="292"/>
      <c r="E130" s="299"/>
      <c r="F130" s="70">
        <f t="shared" si="26"/>
        <v>2048</v>
      </c>
      <c r="G130" s="87">
        <f t="shared" si="26"/>
        <v>0.02</v>
      </c>
      <c r="H130" s="65">
        <f>ROUNDUP((F130*$E$129%)/168*G130,2)</f>
        <v>0.01</v>
      </c>
    </row>
    <row r="131" spans="1:8" s="2" customFormat="1" ht="12.75" hidden="1" customHeight="1" x14ac:dyDescent="0.2">
      <c r="A131" s="360"/>
      <c r="B131" s="363"/>
      <c r="C131" s="291">
        <f t="shared" si="25"/>
        <v>0</v>
      </c>
      <c r="D131" s="292"/>
      <c r="E131" s="299"/>
      <c r="F131" s="70">
        <f t="shared" si="26"/>
        <v>0</v>
      </c>
      <c r="G131" s="87">
        <f t="shared" si="26"/>
        <v>0</v>
      </c>
      <c r="H131" s="65">
        <f t="shared" ref="H131:H138" si="27">ROUNDUP((F131*$E$129%)/168*G131,2)</f>
        <v>0</v>
      </c>
    </row>
    <row r="132" spans="1:8" s="2" customFormat="1" ht="12.75" hidden="1" customHeight="1" x14ac:dyDescent="0.2">
      <c r="A132" s="360"/>
      <c r="B132" s="363"/>
      <c r="C132" s="291">
        <f t="shared" si="25"/>
        <v>0</v>
      </c>
      <c r="D132" s="292"/>
      <c r="E132" s="299"/>
      <c r="F132" s="70">
        <f t="shared" si="26"/>
        <v>0</v>
      </c>
      <c r="G132" s="87">
        <f t="shared" si="26"/>
        <v>0</v>
      </c>
      <c r="H132" s="65">
        <f t="shared" si="27"/>
        <v>0</v>
      </c>
    </row>
    <row r="133" spans="1:8" s="2" customFormat="1" ht="12.75" hidden="1" customHeight="1" x14ac:dyDescent="0.2">
      <c r="A133" s="360"/>
      <c r="B133" s="363"/>
      <c r="C133" s="291">
        <f t="shared" si="25"/>
        <v>0</v>
      </c>
      <c r="D133" s="292"/>
      <c r="E133" s="299"/>
      <c r="F133" s="70">
        <f t="shared" si="26"/>
        <v>0</v>
      </c>
      <c r="G133" s="87">
        <f t="shared" si="26"/>
        <v>0</v>
      </c>
      <c r="H133" s="65">
        <f t="shared" si="27"/>
        <v>0</v>
      </c>
    </row>
    <row r="134" spans="1:8" s="2" customFormat="1" ht="12.75" hidden="1" customHeight="1" x14ac:dyDescent="0.2">
      <c r="A134" s="360"/>
      <c r="B134" s="363"/>
      <c r="C134" s="291">
        <f t="shared" si="25"/>
        <v>0</v>
      </c>
      <c r="D134" s="292"/>
      <c r="E134" s="299"/>
      <c r="F134" s="70">
        <f t="shared" si="26"/>
        <v>0</v>
      </c>
      <c r="G134" s="87">
        <f t="shared" si="26"/>
        <v>0</v>
      </c>
      <c r="H134" s="65">
        <f t="shared" si="27"/>
        <v>0</v>
      </c>
    </row>
    <row r="135" spans="1:8" s="2" customFormat="1" ht="12.75" hidden="1" customHeight="1" x14ac:dyDescent="0.2">
      <c r="A135" s="360"/>
      <c r="B135" s="363"/>
      <c r="C135" s="291">
        <f t="shared" si="25"/>
        <v>0</v>
      </c>
      <c r="D135" s="292"/>
      <c r="E135" s="299"/>
      <c r="F135" s="70">
        <f t="shared" si="26"/>
        <v>0</v>
      </c>
      <c r="G135" s="87">
        <f t="shared" si="26"/>
        <v>0</v>
      </c>
      <c r="H135" s="65">
        <f t="shared" si="27"/>
        <v>0</v>
      </c>
    </row>
    <row r="136" spans="1:8" s="2" customFormat="1" ht="12.75" hidden="1" customHeight="1" x14ac:dyDescent="0.2">
      <c r="A136" s="360"/>
      <c r="B136" s="363"/>
      <c r="C136" s="291">
        <f t="shared" si="25"/>
        <v>0</v>
      </c>
      <c r="D136" s="292"/>
      <c r="E136" s="299"/>
      <c r="F136" s="70">
        <f t="shared" si="26"/>
        <v>0</v>
      </c>
      <c r="G136" s="87">
        <f t="shared" si="26"/>
        <v>0</v>
      </c>
      <c r="H136" s="65">
        <f t="shared" si="27"/>
        <v>0</v>
      </c>
    </row>
    <row r="137" spans="1:8" s="2" customFormat="1" ht="12.75" hidden="1" customHeight="1" x14ac:dyDescent="0.2">
      <c r="A137" s="360"/>
      <c r="B137" s="363"/>
      <c r="C137" s="291">
        <f t="shared" si="25"/>
        <v>0</v>
      </c>
      <c r="D137" s="292"/>
      <c r="E137" s="299"/>
      <c r="F137" s="70">
        <f t="shared" si="26"/>
        <v>0</v>
      </c>
      <c r="G137" s="87">
        <f t="shared" si="26"/>
        <v>0</v>
      </c>
      <c r="H137" s="65">
        <f t="shared" si="27"/>
        <v>0</v>
      </c>
    </row>
    <row r="138" spans="1:8" s="2" customFormat="1" ht="12.75" x14ac:dyDescent="0.2">
      <c r="A138" s="360"/>
      <c r="B138" s="363"/>
      <c r="C138" s="291" t="str">
        <f t="shared" ref="C138:C147" si="28">C26</f>
        <v>Vecākais speciālists Izglītības koordinācijas nodaļā</v>
      </c>
      <c r="D138" s="292"/>
      <c r="E138" s="299"/>
      <c r="F138" s="70">
        <f t="shared" ref="F138:G147" si="29">F26</f>
        <v>1287</v>
      </c>
      <c r="G138" s="70">
        <f t="shared" si="29"/>
        <v>3</v>
      </c>
      <c r="H138" s="65">
        <f t="shared" si="27"/>
        <v>0.23</v>
      </c>
    </row>
    <row r="139" spans="1:8" s="2" customFormat="1" ht="12.75" hidden="1" customHeight="1" x14ac:dyDescent="0.2">
      <c r="A139" s="360"/>
      <c r="B139" s="363"/>
      <c r="C139" s="291">
        <f t="shared" si="28"/>
        <v>0</v>
      </c>
      <c r="D139" s="292"/>
      <c r="E139" s="212"/>
      <c r="F139" s="70">
        <f t="shared" si="29"/>
        <v>0</v>
      </c>
      <c r="G139" s="70">
        <f t="shared" si="29"/>
        <v>0</v>
      </c>
      <c r="H139" s="65">
        <f t="shared" ref="H139:H147" si="30">ROUNDUP((F139*$E$129%)/168*G139,2)</f>
        <v>0</v>
      </c>
    </row>
    <row r="140" spans="1:8" s="2" customFormat="1" ht="12.75" hidden="1" customHeight="1" x14ac:dyDescent="0.2">
      <c r="A140" s="360"/>
      <c r="B140" s="363"/>
      <c r="C140" s="291">
        <f t="shared" si="28"/>
        <v>0</v>
      </c>
      <c r="D140" s="292"/>
      <c r="E140" s="212"/>
      <c r="F140" s="70">
        <f t="shared" si="29"/>
        <v>0</v>
      </c>
      <c r="G140" s="70">
        <f t="shared" si="29"/>
        <v>0</v>
      </c>
      <c r="H140" s="65">
        <f t="shared" si="30"/>
        <v>0</v>
      </c>
    </row>
    <row r="141" spans="1:8" s="2" customFormat="1" ht="12.75" hidden="1" customHeight="1" x14ac:dyDescent="0.2">
      <c r="A141" s="360"/>
      <c r="B141" s="363"/>
      <c r="C141" s="291">
        <f t="shared" si="28"/>
        <v>0</v>
      </c>
      <c r="D141" s="292"/>
      <c r="E141" s="212"/>
      <c r="F141" s="70">
        <f t="shared" si="29"/>
        <v>0</v>
      </c>
      <c r="G141" s="70">
        <f t="shared" si="29"/>
        <v>0</v>
      </c>
      <c r="H141" s="65">
        <f t="shared" si="30"/>
        <v>0</v>
      </c>
    </row>
    <row r="142" spans="1:8" s="2" customFormat="1" ht="12.75" hidden="1" customHeight="1" x14ac:dyDescent="0.2">
      <c r="A142" s="360"/>
      <c r="B142" s="363"/>
      <c r="C142" s="291">
        <f t="shared" si="28"/>
        <v>0</v>
      </c>
      <c r="D142" s="292"/>
      <c r="E142" s="212"/>
      <c r="F142" s="70">
        <f t="shared" si="29"/>
        <v>0</v>
      </c>
      <c r="G142" s="70">
        <f t="shared" si="29"/>
        <v>0</v>
      </c>
      <c r="H142" s="65">
        <f t="shared" si="30"/>
        <v>0</v>
      </c>
    </row>
    <row r="143" spans="1:8" s="2" customFormat="1" ht="12.75" hidden="1" customHeight="1" x14ac:dyDescent="0.2">
      <c r="A143" s="360"/>
      <c r="B143" s="363"/>
      <c r="C143" s="291">
        <f t="shared" si="28"/>
        <v>0</v>
      </c>
      <c r="D143" s="292"/>
      <c r="E143" s="212"/>
      <c r="F143" s="70">
        <f t="shared" si="29"/>
        <v>0</v>
      </c>
      <c r="G143" s="70">
        <f t="shared" si="29"/>
        <v>0</v>
      </c>
      <c r="H143" s="65">
        <f t="shared" si="30"/>
        <v>0</v>
      </c>
    </row>
    <row r="144" spans="1:8" s="2" customFormat="1" ht="12.75" hidden="1" customHeight="1" x14ac:dyDescent="0.2">
      <c r="A144" s="360"/>
      <c r="B144" s="363"/>
      <c r="C144" s="291">
        <f t="shared" si="28"/>
        <v>0</v>
      </c>
      <c r="D144" s="292"/>
      <c r="E144" s="212"/>
      <c r="F144" s="70">
        <f t="shared" si="29"/>
        <v>0</v>
      </c>
      <c r="G144" s="70">
        <f t="shared" si="29"/>
        <v>0</v>
      </c>
      <c r="H144" s="65">
        <f t="shared" si="30"/>
        <v>0</v>
      </c>
    </row>
    <row r="145" spans="1:8" s="2" customFormat="1" ht="12.75" hidden="1" customHeight="1" x14ac:dyDescent="0.2">
      <c r="A145" s="360"/>
      <c r="B145" s="363"/>
      <c r="C145" s="291">
        <f t="shared" si="28"/>
        <v>0</v>
      </c>
      <c r="D145" s="292"/>
      <c r="E145" s="212"/>
      <c r="F145" s="70">
        <f t="shared" si="29"/>
        <v>0</v>
      </c>
      <c r="G145" s="70">
        <f t="shared" si="29"/>
        <v>0</v>
      </c>
      <c r="H145" s="65">
        <f t="shared" si="30"/>
        <v>0</v>
      </c>
    </row>
    <row r="146" spans="1:8" s="2" customFormat="1" ht="12.75" hidden="1" customHeight="1" x14ac:dyDescent="0.2">
      <c r="A146" s="360"/>
      <c r="B146" s="363"/>
      <c r="C146" s="291">
        <f t="shared" si="28"/>
        <v>0</v>
      </c>
      <c r="D146" s="292"/>
      <c r="E146" s="212"/>
      <c r="F146" s="70">
        <f t="shared" si="29"/>
        <v>0</v>
      </c>
      <c r="G146" s="70">
        <f t="shared" si="29"/>
        <v>0</v>
      </c>
      <c r="H146" s="65">
        <f t="shared" si="30"/>
        <v>0</v>
      </c>
    </row>
    <row r="147" spans="1:8" s="2" customFormat="1" ht="12.75" hidden="1" customHeight="1" x14ac:dyDescent="0.2">
      <c r="A147" s="361"/>
      <c r="B147" s="364"/>
      <c r="C147" s="291">
        <f t="shared" si="28"/>
        <v>0</v>
      </c>
      <c r="D147" s="292"/>
      <c r="E147" s="213"/>
      <c r="F147" s="70">
        <f t="shared" si="29"/>
        <v>0</v>
      </c>
      <c r="G147" s="70">
        <f t="shared" si="29"/>
        <v>0</v>
      </c>
      <c r="H147" s="65">
        <f t="shared" si="30"/>
        <v>0</v>
      </c>
    </row>
    <row r="148" spans="1:8" s="2" customFormat="1" ht="12.75" hidden="1" x14ac:dyDescent="0.2">
      <c r="A148" s="58" t="s">
        <v>85</v>
      </c>
      <c r="B148" s="271" t="s">
        <v>18</v>
      </c>
      <c r="C148" s="271"/>
      <c r="D148" s="271"/>
      <c r="E148" s="271"/>
      <c r="F148" s="271"/>
      <c r="G148" s="271"/>
      <c r="H148" s="47">
        <f>SUM(H149,H172,H195)</f>
        <v>0</v>
      </c>
    </row>
    <row r="149" spans="1:8" s="2" customFormat="1" ht="12.75" hidden="1" x14ac:dyDescent="0.2">
      <c r="A149" s="46">
        <v>2100</v>
      </c>
      <c r="B149" s="271" t="s">
        <v>214</v>
      </c>
      <c r="C149" s="271"/>
      <c r="D149" s="271"/>
      <c r="E149" s="271"/>
      <c r="F149" s="271"/>
      <c r="G149" s="271"/>
      <c r="H149" s="47">
        <f>SUM(H150,H161)</f>
        <v>0</v>
      </c>
    </row>
    <row r="150" spans="1:8" s="2" customFormat="1" ht="25.5" hidden="1" x14ac:dyDescent="0.2">
      <c r="A150" s="294"/>
      <c r="B150" s="325"/>
      <c r="C150" s="266"/>
      <c r="D150" s="267"/>
      <c r="E150" s="307"/>
      <c r="F150" s="60" t="s">
        <v>167</v>
      </c>
      <c r="G150" s="53" t="s">
        <v>158</v>
      </c>
      <c r="H150" s="135">
        <f>SUM(H151:H160)</f>
        <v>0</v>
      </c>
    </row>
    <row r="151" spans="1:8" s="2" customFormat="1" ht="12.75" hidden="1" x14ac:dyDescent="0.2">
      <c r="A151" s="295"/>
      <c r="B151" s="326"/>
      <c r="C151" s="262"/>
      <c r="D151" s="263"/>
      <c r="E151" s="297"/>
      <c r="F151" s="88"/>
      <c r="G151" s="88"/>
      <c r="H151" s="89"/>
    </row>
    <row r="152" spans="1:8" s="2" customFormat="1" ht="12.75" hidden="1" x14ac:dyDescent="0.2">
      <c r="A152" s="295"/>
      <c r="B152" s="326"/>
      <c r="C152" s="264"/>
      <c r="D152" s="265"/>
      <c r="E152" s="293"/>
      <c r="F152" s="90"/>
      <c r="G152" s="90"/>
      <c r="H152" s="91"/>
    </row>
    <row r="153" spans="1:8" s="2" customFormat="1" ht="12.75" hidden="1" x14ac:dyDescent="0.2">
      <c r="A153" s="295"/>
      <c r="B153" s="326"/>
      <c r="C153" s="264"/>
      <c r="D153" s="265"/>
      <c r="E153" s="293"/>
      <c r="F153" s="90"/>
      <c r="G153" s="90"/>
      <c r="H153" s="91"/>
    </row>
    <row r="154" spans="1:8" s="2" customFormat="1" ht="12.75" hidden="1" x14ac:dyDescent="0.2">
      <c r="A154" s="295"/>
      <c r="B154" s="326"/>
      <c r="C154" s="264"/>
      <c r="D154" s="265"/>
      <c r="E154" s="293"/>
      <c r="F154" s="90"/>
      <c r="G154" s="90"/>
      <c r="H154" s="91"/>
    </row>
    <row r="155" spans="1:8" s="2" customFormat="1" ht="12.75" hidden="1" x14ac:dyDescent="0.2">
      <c r="A155" s="295"/>
      <c r="B155" s="326"/>
      <c r="C155" s="264"/>
      <c r="D155" s="265"/>
      <c r="E155" s="293"/>
      <c r="F155" s="90"/>
      <c r="G155" s="90"/>
      <c r="H155" s="91"/>
    </row>
    <row r="156" spans="1:8" s="2" customFormat="1" ht="12.75" hidden="1" x14ac:dyDescent="0.2">
      <c r="A156" s="295"/>
      <c r="B156" s="326"/>
      <c r="C156" s="264"/>
      <c r="D156" s="265"/>
      <c r="E156" s="293"/>
      <c r="F156" s="90"/>
      <c r="G156" s="90"/>
      <c r="H156" s="91"/>
    </row>
    <row r="157" spans="1:8" s="2" customFormat="1" ht="12.75" hidden="1" x14ac:dyDescent="0.2">
      <c r="A157" s="295"/>
      <c r="B157" s="326"/>
      <c r="C157" s="264"/>
      <c r="D157" s="265"/>
      <c r="E157" s="293"/>
      <c r="F157" s="90"/>
      <c r="G157" s="90"/>
      <c r="H157" s="91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6"/>
      <c r="B160" s="327"/>
      <c r="C160" s="268"/>
      <c r="D160" s="269"/>
      <c r="E160" s="270"/>
      <c r="F160" s="92"/>
      <c r="G160" s="92"/>
      <c r="H160" s="93">
        <f>ROUNDUP(F160/168*G160,2)</f>
        <v>0</v>
      </c>
    </row>
    <row r="161" spans="1:8" s="2" customFormat="1" ht="25.5" hidden="1" x14ac:dyDescent="0.2">
      <c r="A161" s="294"/>
      <c r="B161" s="325"/>
      <c r="C161" s="266"/>
      <c r="D161" s="267"/>
      <c r="E161" s="307"/>
      <c r="F161" s="60" t="s">
        <v>167</v>
      </c>
      <c r="G161" s="53" t="s">
        <v>158</v>
      </c>
      <c r="H161" s="135">
        <f>SUM(H162:H171)</f>
        <v>0</v>
      </c>
    </row>
    <row r="162" spans="1:8" s="2" customFormat="1" ht="12.75" hidden="1" x14ac:dyDescent="0.2">
      <c r="A162" s="295"/>
      <c r="B162" s="326"/>
      <c r="C162" s="262"/>
      <c r="D162" s="263"/>
      <c r="E162" s="297"/>
      <c r="F162" s="88"/>
      <c r="G162" s="88"/>
      <c r="H162" s="89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5"/>
      <c r="B166" s="326"/>
      <c r="C166" s="264"/>
      <c r="D166" s="265"/>
      <c r="E166" s="293"/>
      <c r="F166" s="90"/>
      <c r="G166" s="90"/>
      <c r="H166" s="91"/>
    </row>
    <row r="167" spans="1:8" s="2" customFormat="1" ht="12.75" hidden="1" x14ac:dyDescent="0.2">
      <c r="A167" s="295"/>
      <c r="B167" s="326"/>
      <c r="C167" s="264"/>
      <c r="D167" s="265"/>
      <c r="E167" s="293"/>
      <c r="F167" s="90"/>
      <c r="G167" s="90"/>
      <c r="H167" s="91"/>
    </row>
    <row r="168" spans="1:8" s="2" customFormat="1" ht="12.75" hidden="1" x14ac:dyDescent="0.2">
      <c r="A168" s="295"/>
      <c r="B168" s="326"/>
      <c r="C168" s="264"/>
      <c r="D168" s="265"/>
      <c r="E168" s="293"/>
      <c r="F168" s="90"/>
      <c r="G168" s="90"/>
      <c r="H168" s="91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6"/>
      <c r="B171" s="327"/>
      <c r="C171" s="268"/>
      <c r="D171" s="269"/>
      <c r="E171" s="270"/>
      <c r="F171" s="92"/>
      <c r="G171" s="92"/>
      <c r="H171" s="93">
        <f>ROUNDUP(F171/168*G171,2)</f>
        <v>0</v>
      </c>
    </row>
    <row r="172" spans="1:8" s="2" customFormat="1" ht="12.75" hidden="1" x14ac:dyDescent="0.2">
      <c r="A172" s="57" t="s">
        <v>86</v>
      </c>
      <c r="B172" s="271" t="s">
        <v>87</v>
      </c>
      <c r="C172" s="271"/>
      <c r="D172" s="271"/>
      <c r="E172" s="271"/>
      <c r="F172" s="271"/>
      <c r="G172" s="271"/>
      <c r="H172" s="47">
        <f>SUM(H173)</f>
        <v>0</v>
      </c>
    </row>
    <row r="173" spans="1:8" s="2" customFormat="1" hidden="1" x14ac:dyDescent="0.2">
      <c r="A173" s="256"/>
      <c r="B173" s="259"/>
      <c r="C173" s="266"/>
      <c r="D173" s="267"/>
      <c r="E173" s="307"/>
      <c r="F173" s="53" t="s">
        <v>167</v>
      </c>
      <c r="G173" s="53" t="s">
        <v>166</v>
      </c>
      <c r="H173" s="135">
        <f>SUM(H174:H183)</f>
        <v>0</v>
      </c>
    </row>
    <row r="174" spans="1:8" s="2" customFormat="1" ht="12.75" hidden="1" x14ac:dyDescent="0.2">
      <c r="A174" s="257"/>
      <c r="B174" s="260"/>
      <c r="C174" s="262"/>
      <c r="D174" s="263"/>
      <c r="E174" s="297"/>
      <c r="F174" s="88"/>
      <c r="G174" s="88"/>
      <c r="H174" s="89">
        <f>ROUND(F174*G174,2)</f>
        <v>0</v>
      </c>
    </row>
    <row r="175" spans="1:8" s="2" customFormat="1" ht="12.75" hidden="1" x14ac:dyDescent="0.2">
      <c r="A175" s="257"/>
      <c r="B175" s="260"/>
      <c r="C175" s="264"/>
      <c r="D175" s="265"/>
      <c r="E175" s="293"/>
      <c r="F175" s="90"/>
      <c r="G175" s="90"/>
      <c r="H175" s="91">
        <f>ROUND(F175*G175,2)</f>
        <v>0</v>
      </c>
    </row>
    <row r="176" spans="1:8" s="2" customFormat="1" ht="12.75" hidden="1" x14ac:dyDescent="0.2">
      <c r="A176" s="257"/>
      <c r="B176" s="260"/>
      <c r="C176" s="264"/>
      <c r="D176" s="265"/>
      <c r="E176" s="293"/>
      <c r="F176" s="90"/>
      <c r="G176" s="90"/>
      <c r="H176" s="91">
        <f t="shared" ref="H176:H183" si="31">ROUND(F176*G176,2)</f>
        <v>0</v>
      </c>
    </row>
    <row r="177" spans="1:8" s="2" customFormat="1" ht="12.75" hidden="1" x14ac:dyDescent="0.2">
      <c r="A177" s="257"/>
      <c r="B177" s="260"/>
      <c r="C177" s="264"/>
      <c r="D177" s="265"/>
      <c r="E177" s="293"/>
      <c r="F177" s="90"/>
      <c r="G177" s="90"/>
      <c r="H177" s="91">
        <f t="shared" si="31"/>
        <v>0</v>
      </c>
    </row>
    <row r="178" spans="1:8" s="2" customFormat="1" ht="12.75" hidden="1" x14ac:dyDescent="0.2">
      <c r="A178" s="257"/>
      <c r="B178" s="260"/>
      <c r="C178" s="264"/>
      <c r="D178" s="265"/>
      <c r="E178" s="293"/>
      <c r="F178" s="90"/>
      <c r="G178" s="90"/>
      <c r="H178" s="91">
        <f t="shared" si="31"/>
        <v>0</v>
      </c>
    </row>
    <row r="179" spans="1:8" s="2" customFormat="1" ht="12.75" hidden="1" x14ac:dyDescent="0.2">
      <c r="A179" s="257"/>
      <c r="B179" s="260"/>
      <c r="C179" s="264"/>
      <c r="D179" s="265"/>
      <c r="E179" s="293"/>
      <c r="F179" s="90"/>
      <c r="G179" s="90"/>
      <c r="H179" s="91">
        <f t="shared" si="31"/>
        <v>0</v>
      </c>
    </row>
    <row r="180" spans="1:8" s="2" customFormat="1" ht="12.75" hidden="1" x14ac:dyDescent="0.2">
      <c r="A180" s="257"/>
      <c r="B180" s="260"/>
      <c r="C180" s="264"/>
      <c r="D180" s="265"/>
      <c r="E180" s="293"/>
      <c r="F180" s="90"/>
      <c r="G180" s="90"/>
      <c r="H180" s="91">
        <f t="shared" si="31"/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 t="shared" si="31"/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si="31"/>
        <v>0</v>
      </c>
    </row>
    <row r="183" spans="1:8" s="2" customFormat="1" ht="12.75" hidden="1" x14ac:dyDescent="0.2">
      <c r="A183" s="258"/>
      <c r="B183" s="261"/>
      <c r="C183" s="268"/>
      <c r="D183" s="269"/>
      <c r="E183" s="270"/>
      <c r="F183" s="92"/>
      <c r="G183" s="92"/>
      <c r="H183" s="93">
        <f t="shared" si="31"/>
        <v>0</v>
      </c>
    </row>
    <row r="184" spans="1:8" s="2" customFormat="1" ht="25.5" hidden="1" x14ac:dyDescent="0.2">
      <c r="A184" s="256"/>
      <c r="B184" s="259"/>
      <c r="C184" s="266"/>
      <c r="D184" s="267"/>
      <c r="E184" s="307"/>
      <c r="F184" s="60" t="s">
        <v>167</v>
      </c>
      <c r="G184" s="53" t="s">
        <v>158</v>
      </c>
      <c r="H184" s="135">
        <f>SUM(H185:H194)</f>
        <v>0</v>
      </c>
    </row>
    <row r="185" spans="1:8" s="2" customFormat="1" ht="12.75" hidden="1" x14ac:dyDescent="0.2">
      <c r="A185" s="257"/>
      <c r="B185" s="260"/>
      <c r="C185" s="262"/>
      <c r="D185" s="263"/>
      <c r="E185" s="297"/>
      <c r="F185" s="88"/>
      <c r="G185" s="88"/>
      <c r="H185" s="89">
        <f>ROUNDUP(F185/168*G185,2)</f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ref="H186:H194" si="32">ROUNDUP(F186/168*G186,2)</f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32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32"/>
        <v>0</v>
      </c>
    </row>
    <row r="189" spans="1:8" s="2" customFormat="1" ht="12.75" hidden="1" x14ac:dyDescent="0.2">
      <c r="A189" s="257"/>
      <c r="B189" s="260"/>
      <c r="C189" s="264"/>
      <c r="D189" s="265"/>
      <c r="E189" s="293"/>
      <c r="F189" s="90"/>
      <c r="G189" s="90"/>
      <c r="H189" s="91">
        <f t="shared" si="32"/>
        <v>0</v>
      </c>
    </row>
    <row r="190" spans="1:8" s="2" customFormat="1" ht="12.75" hidden="1" x14ac:dyDescent="0.2">
      <c r="A190" s="257"/>
      <c r="B190" s="260"/>
      <c r="C190" s="264"/>
      <c r="D190" s="265"/>
      <c r="E190" s="293"/>
      <c r="F190" s="90"/>
      <c r="G190" s="90"/>
      <c r="H190" s="91">
        <f t="shared" si="32"/>
        <v>0</v>
      </c>
    </row>
    <row r="191" spans="1:8" s="2" customFormat="1" ht="12.75" hidden="1" x14ac:dyDescent="0.2">
      <c r="A191" s="257"/>
      <c r="B191" s="260"/>
      <c r="C191" s="264"/>
      <c r="D191" s="265"/>
      <c r="E191" s="293"/>
      <c r="F191" s="90"/>
      <c r="G191" s="90"/>
      <c r="H191" s="91">
        <f t="shared" si="32"/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si="32"/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32"/>
        <v>0</v>
      </c>
    </row>
    <row r="194" spans="1:8" s="2" customFormat="1" ht="12.75" hidden="1" x14ac:dyDescent="0.2">
      <c r="A194" s="258"/>
      <c r="B194" s="261"/>
      <c r="C194" s="268"/>
      <c r="D194" s="269"/>
      <c r="E194" s="270"/>
      <c r="F194" s="92"/>
      <c r="G194" s="92"/>
      <c r="H194" s="93">
        <f t="shared" si="32"/>
        <v>0</v>
      </c>
    </row>
    <row r="195" spans="1:8" s="2" customFormat="1" ht="12.75" hidden="1" customHeight="1" x14ac:dyDescent="0.2">
      <c r="A195" s="57" t="s">
        <v>94</v>
      </c>
      <c r="B195" s="271" t="s">
        <v>95</v>
      </c>
      <c r="C195" s="271"/>
      <c r="D195" s="271"/>
      <c r="E195" s="271"/>
      <c r="F195" s="271"/>
      <c r="G195" s="271"/>
      <c r="H195" s="47">
        <f>SUM(H196,H207)</f>
        <v>0</v>
      </c>
    </row>
    <row r="196" spans="1:8" s="2" customFormat="1" ht="12.75" hidden="1" x14ac:dyDescent="0.2">
      <c r="A196" s="256">
        <v>2311</v>
      </c>
      <c r="B196" s="259" t="s">
        <v>20</v>
      </c>
      <c r="C196" s="266"/>
      <c r="D196" s="267"/>
      <c r="E196" s="307"/>
      <c r="F196" s="53" t="s">
        <v>167</v>
      </c>
      <c r="G196" s="53" t="s">
        <v>166</v>
      </c>
      <c r="H196" s="59">
        <f>SUM(H197:H206)</f>
        <v>0</v>
      </c>
    </row>
    <row r="197" spans="1:8" s="2" customFormat="1" ht="12.75" hidden="1" x14ac:dyDescent="0.2">
      <c r="A197" s="257"/>
      <c r="B197" s="260"/>
      <c r="C197" s="262"/>
      <c r="D197" s="263"/>
      <c r="E197" s="297"/>
      <c r="F197" s="88"/>
      <c r="G197" s="88"/>
      <c r="H197" s="89">
        <f>ROUND(F197*G197,2)</f>
        <v>0</v>
      </c>
    </row>
    <row r="198" spans="1:8" s="2" customFormat="1" ht="12.75" hidden="1" customHeight="1" x14ac:dyDescent="0.2">
      <c r="A198" s="257"/>
      <c r="B198" s="260"/>
      <c r="C198" s="264"/>
      <c r="D198" s="265"/>
      <c r="E198" s="293"/>
      <c r="F198" s="90"/>
      <c r="G198" s="90"/>
      <c r="H198" s="91">
        <f>ROUND(F198*G198,2)</f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ref="H199:H206" si="33">ROUND(F199*G199,2)</f>
        <v>0</v>
      </c>
    </row>
    <row r="200" spans="1:8" s="2" customFormat="1" ht="12.75" hidden="1" x14ac:dyDescent="0.2">
      <c r="A200" s="257"/>
      <c r="B200" s="260"/>
      <c r="C200" s="264"/>
      <c r="D200" s="265"/>
      <c r="E200" s="293"/>
      <c r="F200" s="90"/>
      <c r="G200" s="90"/>
      <c r="H200" s="91">
        <f t="shared" si="33"/>
        <v>0</v>
      </c>
    </row>
    <row r="201" spans="1:8" s="2" customFormat="1" ht="12.75" hidden="1" x14ac:dyDescent="0.2">
      <c r="A201" s="257"/>
      <c r="B201" s="260"/>
      <c r="C201" s="264"/>
      <c r="D201" s="265"/>
      <c r="E201" s="293"/>
      <c r="F201" s="90"/>
      <c r="G201" s="90"/>
      <c r="H201" s="91">
        <f t="shared" si="33"/>
        <v>0</v>
      </c>
    </row>
    <row r="202" spans="1:8" s="2" customFormat="1" ht="12.75" hidden="1" x14ac:dyDescent="0.2">
      <c r="A202" s="257"/>
      <c r="B202" s="260"/>
      <c r="C202" s="264"/>
      <c r="D202" s="265"/>
      <c r="E202" s="293"/>
      <c r="F202" s="90"/>
      <c r="G202" s="90"/>
      <c r="H202" s="91">
        <f t="shared" si="33"/>
        <v>0</v>
      </c>
    </row>
    <row r="203" spans="1:8" s="2" customFormat="1" ht="12.75" hidden="1" x14ac:dyDescent="0.2">
      <c r="A203" s="257"/>
      <c r="B203" s="260"/>
      <c r="C203" s="264"/>
      <c r="D203" s="265"/>
      <c r="E203" s="293"/>
      <c r="F203" s="90"/>
      <c r="G203" s="90"/>
      <c r="H203" s="91">
        <f t="shared" si="33"/>
        <v>0</v>
      </c>
    </row>
    <row r="204" spans="1:8" s="2" customFormat="1" ht="12.75" hidden="1" x14ac:dyDescent="0.2">
      <c r="A204" s="257"/>
      <c r="B204" s="260"/>
      <c r="C204" s="264"/>
      <c r="D204" s="265"/>
      <c r="E204" s="293"/>
      <c r="F204" s="90"/>
      <c r="G204" s="90"/>
      <c r="H204" s="91">
        <f t="shared" si="33"/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si="33"/>
        <v>0</v>
      </c>
    </row>
    <row r="206" spans="1:8" s="2" customFormat="1" ht="12.75" hidden="1" x14ac:dyDescent="0.2">
      <c r="A206" s="258"/>
      <c r="B206" s="261"/>
      <c r="C206" s="268"/>
      <c r="D206" s="269"/>
      <c r="E206" s="270"/>
      <c r="F206" s="92"/>
      <c r="G206" s="92"/>
      <c r="H206" s="93">
        <f t="shared" si="33"/>
        <v>0</v>
      </c>
    </row>
    <row r="207" spans="1:8" s="2" customFormat="1" ht="25.5" hidden="1" x14ac:dyDescent="0.2">
      <c r="A207" s="256">
        <v>2350</v>
      </c>
      <c r="B207" s="259" t="s">
        <v>25</v>
      </c>
      <c r="C207" s="266"/>
      <c r="D207" s="267"/>
      <c r="E207" s="307"/>
      <c r="F207" s="60" t="s">
        <v>167</v>
      </c>
      <c r="G207" s="53" t="s">
        <v>158</v>
      </c>
      <c r="H207" s="59">
        <f>SUM(H208:H217)</f>
        <v>0</v>
      </c>
    </row>
    <row r="208" spans="1:8" s="2" customFormat="1" ht="12.75" hidden="1" customHeight="1" x14ac:dyDescent="0.2">
      <c r="A208" s="257"/>
      <c r="B208" s="260"/>
      <c r="C208" s="262"/>
      <c r="D208" s="263"/>
      <c r="E208" s="297"/>
      <c r="F208" s="88"/>
      <c r="G208" s="88"/>
      <c r="H208" s="89">
        <f>ROUNDUP(F208/168*G208,2)</f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ref="H209:H217" si="34">ROUNDUP(F209/168*G209,2)</f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4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4"/>
        <v>0</v>
      </c>
    </row>
    <row r="212" spans="1:8" s="2" customFormat="1" ht="12.75" hidden="1" x14ac:dyDescent="0.2">
      <c r="A212" s="257"/>
      <c r="B212" s="260"/>
      <c r="C212" s="264"/>
      <c r="D212" s="265"/>
      <c r="E212" s="293"/>
      <c r="F212" s="90"/>
      <c r="G212" s="90"/>
      <c r="H212" s="91">
        <f t="shared" si="34"/>
        <v>0</v>
      </c>
    </row>
    <row r="213" spans="1:8" s="2" customFormat="1" ht="12.75" hidden="1" x14ac:dyDescent="0.2">
      <c r="A213" s="257"/>
      <c r="B213" s="260"/>
      <c r="C213" s="264"/>
      <c r="D213" s="265"/>
      <c r="E213" s="293"/>
      <c r="F213" s="90"/>
      <c r="G213" s="90"/>
      <c r="H213" s="91">
        <f t="shared" si="34"/>
        <v>0</v>
      </c>
    </row>
    <row r="214" spans="1:8" s="2" customFormat="1" ht="12.75" hidden="1" x14ac:dyDescent="0.2">
      <c r="A214" s="257"/>
      <c r="B214" s="260"/>
      <c r="C214" s="264"/>
      <c r="D214" s="265"/>
      <c r="E214" s="293"/>
      <c r="F214" s="90"/>
      <c r="G214" s="90"/>
      <c r="H214" s="91">
        <f t="shared" si="34"/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si="34"/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4"/>
        <v>0</v>
      </c>
    </row>
    <row r="217" spans="1:8" s="2" customFormat="1" ht="12.75" hidden="1" x14ac:dyDescent="0.2">
      <c r="A217" s="258"/>
      <c r="B217" s="261"/>
      <c r="C217" s="268"/>
      <c r="D217" s="269"/>
      <c r="E217" s="270"/>
      <c r="F217" s="92"/>
      <c r="G217" s="92"/>
      <c r="H217" s="93">
        <f t="shared" si="34"/>
        <v>0</v>
      </c>
    </row>
    <row r="218" spans="1:8" s="2" customFormat="1" ht="12.75" hidden="1" x14ac:dyDescent="0.2">
      <c r="A218" s="58" t="s">
        <v>110</v>
      </c>
      <c r="B218" s="271" t="s">
        <v>26</v>
      </c>
      <c r="C218" s="271"/>
      <c r="D218" s="271"/>
      <c r="E218" s="271"/>
      <c r="F218" s="271"/>
      <c r="G218" s="271"/>
      <c r="H218" s="47">
        <f>SUM(H219,H231)</f>
        <v>0</v>
      </c>
    </row>
    <row r="219" spans="1:8" s="2" customFormat="1" ht="12.75" hidden="1" customHeight="1" x14ac:dyDescent="0.2">
      <c r="A219" s="57">
        <v>5120</v>
      </c>
      <c r="B219" s="271" t="s">
        <v>168</v>
      </c>
      <c r="C219" s="271"/>
      <c r="D219" s="271"/>
      <c r="E219" s="271"/>
      <c r="F219" s="271"/>
      <c r="G219" s="271"/>
      <c r="H219" s="47">
        <f>SUM(H220)</f>
        <v>0</v>
      </c>
    </row>
    <row r="220" spans="1:8" s="2" customFormat="1" ht="25.5" hidden="1" x14ac:dyDescent="0.2">
      <c r="A220" s="272">
        <v>5121</v>
      </c>
      <c r="B220" s="275" t="s">
        <v>169</v>
      </c>
      <c r="C220" s="133" t="s">
        <v>171</v>
      </c>
      <c r="D220" s="53" t="s">
        <v>170</v>
      </c>
      <c r="E220" s="133" t="s">
        <v>166</v>
      </c>
      <c r="F220" s="133" t="s">
        <v>167</v>
      </c>
      <c r="G220" s="53" t="s">
        <v>158</v>
      </c>
      <c r="H220" s="135">
        <f>SUM(H221:H230)</f>
        <v>0</v>
      </c>
    </row>
    <row r="221" spans="1:8" s="2" customFormat="1" ht="12.75" hidden="1" x14ac:dyDescent="0.2">
      <c r="A221" s="273"/>
      <c r="B221" s="276"/>
      <c r="C221" s="81"/>
      <c r="D221" s="278">
        <v>20</v>
      </c>
      <c r="E221" s="81"/>
      <c r="F221" s="81"/>
      <c r="G221" s="81"/>
      <c r="H221" s="63">
        <f>ROUNDUP(F221*$D$221%/12/168*E221*$G$221,2)</f>
        <v>0</v>
      </c>
    </row>
    <row r="222" spans="1:8" s="2" customFormat="1" ht="12.75" hidden="1" x14ac:dyDescent="0.2">
      <c r="A222" s="273"/>
      <c r="B222" s="276"/>
      <c r="C222" s="82"/>
      <c r="D222" s="279"/>
      <c r="E222" s="82"/>
      <c r="F222" s="82"/>
      <c r="G222" s="82"/>
      <c r="H222" s="65">
        <f t="shared" ref="H222:H230" si="35">ROUNDUP(F222*$D$221%/12/168*E222*$G$221,2)</f>
        <v>0</v>
      </c>
    </row>
    <row r="223" spans="1:8" s="2" customFormat="1" ht="12.75" hidden="1" x14ac:dyDescent="0.2">
      <c r="A223" s="273"/>
      <c r="B223" s="276"/>
      <c r="C223" s="82"/>
      <c r="D223" s="279"/>
      <c r="E223" s="82"/>
      <c r="F223" s="82"/>
      <c r="G223" s="82"/>
      <c r="H223" s="65">
        <f t="shared" si="35"/>
        <v>0</v>
      </c>
    </row>
    <row r="224" spans="1:8" s="2" customFormat="1" ht="12.75" hidden="1" x14ac:dyDescent="0.2">
      <c r="A224" s="273"/>
      <c r="B224" s="276"/>
      <c r="C224" s="82"/>
      <c r="D224" s="279"/>
      <c r="E224" s="82"/>
      <c r="F224" s="82"/>
      <c r="G224" s="82"/>
      <c r="H224" s="65">
        <f t="shared" si="35"/>
        <v>0</v>
      </c>
    </row>
    <row r="225" spans="1:8" s="2" customFormat="1" ht="12.75" hidden="1" x14ac:dyDescent="0.2">
      <c r="A225" s="273"/>
      <c r="B225" s="276"/>
      <c r="C225" s="82"/>
      <c r="D225" s="279"/>
      <c r="E225" s="82"/>
      <c r="F225" s="82"/>
      <c r="G225" s="82"/>
      <c r="H225" s="65">
        <f t="shared" si="35"/>
        <v>0</v>
      </c>
    </row>
    <row r="226" spans="1:8" s="2" customFormat="1" ht="12.75" hidden="1" x14ac:dyDescent="0.2">
      <c r="A226" s="273"/>
      <c r="B226" s="276"/>
      <c r="C226" s="82"/>
      <c r="D226" s="279"/>
      <c r="E226" s="82"/>
      <c r="F226" s="82"/>
      <c r="G226" s="82"/>
      <c r="H226" s="65">
        <f t="shared" si="35"/>
        <v>0</v>
      </c>
    </row>
    <row r="227" spans="1:8" s="2" customFormat="1" ht="12.75" hidden="1" x14ac:dyDescent="0.2">
      <c r="A227" s="273"/>
      <c r="B227" s="276"/>
      <c r="C227" s="82"/>
      <c r="D227" s="279"/>
      <c r="E227" s="82"/>
      <c r="F227" s="82"/>
      <c r="G227" s="82"/>
      <c r="H227" s="65">
        <f t="shared" si="35"/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si="35"/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5"/>
        <v>0</v>
      </c>
    </row>
    <row r="230" spans="1:8" s="2" customFormat="1" ht="12.75" hidden="1" x14ac:dyDescent="0.2">
      <c r="A230" s="274"/>
      <c r="B230" s="277"/>
      <c r="C230" s="84"/>
      <c r="D230" s="280"/>
      <c r="E230" s="84"/>
      <c r="F230" s="84"/>
      <c r="G230" s="84"/>
      <c r="H230" s="67">
        <f t="shared" si="35"/>
        <v>0</v>
      </c>
    </row>
    <row r="231" spans="1:8" s="2" customFormat="1" ht="12.75" hidden="1" x14ac:dyDescent="0.2">
      <c r="A231" s="57" t="s">
        <v>111</v>
      </c>
      <c r="B231" s="271" t="s">
        <v>112</v>
      </c>
      <c r="C231" s="271"/>
      <c r="D231" s="271"/>
      <c r="E231" s="271"/>
      <c r="F231" s="271"/>
      <c r="G231" s="271"/>
      <c r="H231" s="47">
        <f>SUM(H232,H243)</f>
        <v>0</v>
      </c>
    </row>
    <row r="232" spans="1:8" s="2" customFormat="1" ht="25.5" hidden="1" x14ac:dyDescent="0.2">
      <c r="A232" s="272" t="s">
        <v>118</v>
      </c>
      <c r="B232" s="275" t="s">
        <v>34</v>
      </c>
      <c r="C232" s="133" t="s">
        <v>171</v>
      </c>
      <c r="D232" s="53" t="s">
        <v>170</v>
      </c>
      <c r="E232" s="133" t="s">
        <v>166</v>
      </c>
      <c r="F232" s="133" t="s">
        <v>167</v>
      </c>
      <c r="G232" s="53" t="s">
        <v>158</v>
      </c>
      <c r="H232" s="135">
        <f>SUM(H233:H242)</f>
        <v>0</v>
      </c>
    </row>
    <row r="233" spans="1:8" s="2" customFormat="1" ht="12.75" hidden="1" x14ac:dyDescent="0.2">
      <c r="A233" s="273"/>
      <c r="B233" s="276"/>
      <c r="C233" s="81"/>
      <c r="D233" s="278">
        <v>20</v>
      </c>
      <c r="E233" s="81"/>
      <c r="F233" s="81"/>
      <c r="G233" s="81"/>
      <c r="H233" s="63">
        <f>ROUNDUP(F233*$D$233%/12/168*E233*$G$233,2)</f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ref="H234:H242" si="36">ROUNDUP(F234*$D$233%/12/168*E234*$G$233,2)</f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6"/>
        <v>0</v>
      </c>
    </row>
    <row r="236" spans="1:8" s="2" customFormat="1" ht="12.75" hidden="1" x14ac:dyDescent="0.2">
      <c r="A236" s="273"/>
      <c r="B236" s="276"/>
      <c r="C236" s="82"/>
      <c r="D236" s="279"/>
      <c r="E236" s="82"/>
      <c r="F236" s="82"/>
      <c r="G236" s="82"/>
      <c r="H236" s="65">
        <f t="shared" si="36"/>
        <v>0</v>
      </c>
    </row>
    <row r="237" spans="1:8" s="2" customFormat="1" ht="12.75" hidden="1" x14ac:dyDescent="0.2">
      <c r="A237" s="273"/>
      <c r="B237" s="276"/>
      <c r="C237" s="82"/>
      <c r="D237" s="279"/>
      <c r="E237" s="82"/>
      <c r="F237" s="82"/>
      <c r="G237" s="82"/>
      <c r="H237" s="65">
        <f t="shared" si="36"/>
        <v>0</v>
      </c>
    </row>
    <row r="238" spans="1:8" s="2" customFormat="1" ht="12.75" hidden="1" x14ac:dyDescent="0.2">
      <c r="A238" s="273"/>
      <c r="B238" s="276"/>
      <c r="C238" s="82"/>
      <c r="D238" s="279"/>
      <c r="E238" s="82"/>
      <c r="F238" s="82"/>
      <c r="G238" s="82"/>
      <c r="H238" s="65">
        <f t="shared" si="36"/>
        <v>0</v>
      </c>
    </row>
    <row r="239" spans="1:8" s="2" customFormat="1" ht="12.75" hidden="1" x14ac:dyDescent="0.2">
      <c r="A239" s="273"/>
      <c r="B239" s="276"/>
      <c r="C239" s="82"/>
      <c r="D239" s="279"/>
      <c r="E239" s="82"/>
      <c r="F239" s="82"/>
      <c r="G239" s="82"/>
      <c r="H239" s="65">
        <f t="shared" si="36"/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si="36"/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6"/>
        <v>0</v>
      </c>
    </row>
    <row r="242" spans="1:8" s="2" customFormat="1" ht="12.75" hidden="1" x14ac:dyDescent="0.2">
      <c r="A242" s="274"/>
      <c r="B242" s="277"/>
      <c r="C242" s="84"/>
      <c r="D242" s="280"/>
      <c r="E242" s="84"/>
      <c r="F242" s="84"/>
      <c r="G242" s="84"/>
      <c r="H242" s="67">
        <f t="shared" si="36"/>
        <v>0</v>
      </c>
    </row>
    <row r="243" spans="1:8" s="2" customFormat="1" ht="25.5" hidden="1" x14ac:dyDescent="0.2">
      <c r="A243" s="272" t="s">
        <v>119</v>
      </c>
      <c r="B243" s="275" t="s">
        <v>32</v>
      </c>
      <c r="C243" s="133" t="s">
        <v>171</v>
      </c>
      <c r="D243" s="53" t="s">
        <v>170</v>
      </c>
      <c r="E243" s="133" t="s">
        <v>166</v>
      </c>
      <c r="F243" s="133" t="s">
        <v>167</v>
      </c>
      <c r="G243" s="53" t="s">
        <v>158</v>
      </c>
      <c r="H243" s="135">
        <f>SUM(H244:H253)</f>
        <v>0</v>
      </c>
    </row>
    <row r="244" spans="1:8" s="2" customFormat="1" ht="12.75" hidden="1" x14ac:dyDescent="0.2">
      <c r="A244" s="273"/>
      <c r="B244" s="276"/>
      <c r="C244" s="81"/>
      <c r="D244" s="278">
        <v>20</v>
      </c>
      <c r="E244" s="81"/>
      <c r="F244" s="81"/>
      <c r="G244" s="81"/>
      <c r="H244" s="63">
        <f>ROUNDUP(F244*$D$244%/12/168*E244*$G$244,2)</f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ref="H245:H253" si="37">ROUNDUP(F245*$D$244%/12/168*E245*$G$244,2)</f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7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7"/>
        <v>0</v>
      </c>
    </row>
    <row r="248" spans="1:8" s="2" customFormat="1" ht="12.75" hidden="1" x14ac:dyDescent="0.2">
      <c r="A248" s="273"/>
      <c r="B248" s="276"/>
      <c r="C248" s="82"/>
      <c r="D248" s="279"/>
      <c r="E248" s="82"/>
      <c r="F248" s="82"/>
      <c r="G248" s="82"/>
      <c r="H248" s="65">
        <f t="shared" si="37"/>
        <v>0</v>
      </c>
    </row>
    <row r="249" spans="1:8" s="2" customFormat="1" ht="12.75" hidden="1" x14ac:dyDescent="0.2">
      <c r="A249" s="273"/>
      <c r="B249" s="276"/>
      <c r="C249" s="82"/>
      <c r="D249" s="279"/>
      <c r="E249" s="82"/>
      <c r="F249" s="82"/>
      <c r="G249" s="82"/>
      <c r="H249" s="65">
        <f t="shared" si="37"/>
        <v>0</v>
      </c>
    </row>
    <row r="250" spans="1:8" s="2" customFormat="1" ht="12.75" hidden="1" x14ac:dyDescent="0.2">
      <c r="A250" s="273"/>
      <c r="B250" s="276"/>
      <c r="C250" s="82"/>
      <c r="D250" s="279"/>
      <c r="E250" s="82"/>
      <c r="F250" s="82"/>
      <c r="G250" s="82"/>
      <c r="H250" s="65">
        <f t="shared" si="37"/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si="37"/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7"/>
        <v>0</v>
      </c>
    </row>
    <row r="253" spans="1:8" s="2" customFormat="1" ht="12.75" hidden="1" x14ac:dyDescent="0.2">
      <c r="A253" s="273"/>
      <c r="B253" s="276"/>
      <c r="C253" s="82"/>
      <c r="D253" s="280"/>
      <c r="E253" s="82"/>
      <c r="F253" s="82"/>
      <c r="G253" s="84"/>
      <c r="H253" s="65">
        <f t="shared" si="37"/>
        <v>0</v>
      </c>
    </row>
    <row r="254" spans="1:8" s="2" customFormat="1" ht="12.75" x14ac:dyDescent="0.2">
      <c r="A254" s="333" t="s">
        <v>121</v>
      </c>
      <c r="B254" s="334"/>
      <c r="C254" s="334"/>
      <c r="D254" s="334"/>
      <c r="E254" s="334"/>
      <c r="F254" s="334"/>
      <c r="G254" s="335"/>
      <c r="H254" s="50">
        <f>SUM(H218,H148,H12)</f>
        <v>38.820000000000007</v>
      </c>
    </row>
    <row r="255" spans="1:8" s="2" customFormat="1" ht="6" customHeight="1" x14ac:dyDescent="0.2">
      <c r="A255" s="286"/>
      <c r="B255" s="286"/>
      <c r="C255" s="286"/>
      <c r="D255" s="286"/>
      <c r="E255" s="286"/>
      <c r="F255" s="286"/>
      <c r="G255" s="286"/>
      <c r="H255" s="286"/>
    </row>
    <row r="256" spans="1:8" s="2" customFormat="1" ht="12.75" x14ac:dyDescent="0.2">
      <c r="A256" s="287" t="s">
        <v>19</v>
      </c>
      <c r="B256" s="288"/>
      <c r="C256" s="288"/>
      <c r="D256" s="288"/>
      <c r="E256" s="288"/>
      <c r="F256" s="288"/>
      <c r="G256" s="288"/>
      <c r="H256" s="289"/>
    </row>
    <row r="257" spans="1:9" s="2" customFormat="1" ht="12.75" x14ac:dyDescent="0.2">
      <c r="A257" s="46" t="s">
        <v>37</v>
      </c>
      <c r="B257" s="271" t="s">
        <v>15</v>
      </c>
      <c r="C257" s="271"/>
      <c r="D257" s="271"/>
      <c r="E257" s="271"/>
      <c r="F257" s="271"/>
      <c r="G257" s="271"/>
      <c r="H257" s="47">
        <f>SUM(H258,H355)</f>
        <v>1.56</v>
      </c>
    </row>
    <row r="258" spans="1:9" s="2" customFormat="1" ht="12.75" x14ac:dyDescent="0.2">
      <c r="A258" s="58" t="s">
        <v>38</v>
      </c>
      <c r="B258" s="271" t="s">
        <v>39</v>
      </c>
      <c r="C258" s="271"/>
      <c r="D258" s="271"/>
      <c r="E258" s="271"/>
      <c r="F258" s="271"/>
      <c r="G258" s="271"/>
      <c r="H258" s="47">
        <f>SUM(H259,H270,H281,H292,H334,H313,)</f>
        <v>1.1900000000000002</v>
      </c>
    </row>
    <row r="259" spans="1:9" s="2" customFormat="1" ht="25.5" x14ac:dyDescent="0.2">
      <c r="A259" s="256" t="s">
        <v>43</v>
      </c>
      <c r="B259" s="259" t="s">
        <v>44</v>
      </c>
      <c r="C259" s="303" t="s">
        <v>438</v>
      </c>
      <c r="D259" s="304"/>
      <c r="E259" s="53" t="s">
        <v>164</v>
      </c>
      <c r="F259" s="142" t="s">
        <v>40</v>
      </c>
      <c r="G259" s="53" t="s">
        <v>158</v>
      </c>
      <c r="H259" s="135">
        <f>SUM(H260:H269)</f>
        <v>0.37</v>
      </c>
    </row>
    <row r="260" spans="1:9" s="2" customFormat="1" ht="12.75" x14ac:dyDescent="0.2">
      <c r="A260" s="257"/>
      <c r="B260" s="260"/>
      <c r="C260" s="305" t="s">
        <v>193</v>
      </c>
      <c r="D260" s="306"/>
      <c r="E260" s="138">
        <v>16</v>
      </c>
      <c r="F260" s="73">
        <v>3105</v>
      </c>
      <c r="G260" s="72">
        <v>0.02</v>
      </c>
      <c r="H260" s="63">
        <f>ROUNDUP((F260/168*G260),2)</f>
        <v>0.37</v>
      </c>
      <c r="I260" s="2" t="s">
        <v>229</v>
      </c>
    </row>
    <row r="261" spans="1:9" s="2" customFormat="1" ht="12.75" hidden="1" x14ac:dyDescent="0.2">
      <c r="A261" s="257"/>
      <c r="B261" s="260"/>
      <c r="C261" s="291"/>
      <c r="D261" s="292"/>
      <c r="E261" s="139"/>
      <c r="F261" s="75"/>
      <c r="G261" s="74"/>
      <c r="H261" s="65">
        <f t="shared" ref="H261:H280" si="38">ROUNDUP((F261/168*G261),2)</f>
        <v>0</v>
      </c>
    </row>
    <row r="262" spans="1:9" s="2" customFormat="1" ht="12.75" hidden="1" x14ac:dyDescent="0.2">
      <c r="A262" s="257"/>
      <c r="B262" s="260"/>
      <c r="C262" s="291"/>
      <c r="D262" s="292"/>
      <c r="E262" s="139"/>
      <c r="F262" s="75"/>
      <c r="G262" s="74"/>
      <c r="H262" s="65">
        <f t="shared" si="38"/>
        <v>0</v>
      </c>
    </row>
    <row r="263" spans="1:9" s="2" customFormat="1" ht="12.75" hidden="1" x14ac:dyDescent="0.2">
      <c r="A263" s="257"/>
      <c r="B263" s="260"/>
      <c r="C263" s="291"/>
      <c r="D263" s="292"/>
      <c r="E263" s="139"/>
      <c r="F263" s="75"/>
      <c r="G263" s="74"/>
      <c r="H263" s="65">
        <f t="shared" si="38"/>
        <v>0</v>
      </c>
    </row>
    <row r="264" spans="1:9" s="2" customFormat="1" ht="12.75" hidden="1" x14ac:dyDescent="0.2">
      <c r="A264" s="257"/>
      <c r="B264" s="260"/>
      <c r="C264" s="291"/>
      <c r="D264" s="292"/>
      <c r="E264" s="139"/>
      <c r="F264" s="75"/>
      <c r="G264" s="74"/>
      <c r="H264" s="65">
        <f t="shared" si="38"/>
        <v>0</v>
      </c>
    </row>
    <row r="265" spans="1:9" s="2" customFormat="1" ht="12.75" hidden="1" x14ac:dyDescent="0.2">
      <c r="A265" s="257"/>
      <c r="B265" s="260"/>
      <c r="C265" s="291"/>
      <c r="D265" s="292"/>
      <c r="E265" s="139"/>
      <c r="F265" s="75"/>
      <c r="G265" s="74"/>
      <c r="H265" s="65">
        <f t="shared" si="38"/>
        <v>0</v>
      </c>
    </row>
    <row r="266" spans="1:9" s="2" customFormat="1" ht="12.75" hidden="1" x14ac:dyDescent="0.2">
      <c r="A266" s="257"/>
      <c r="B266" s="260"/>
      <c r="C266" s="291"/>
      <c r="D266" s="292"/>
      <c r="E266" s="139"/>
      <c r="F266" s="75"/>
      <c r="G266" s="74"/>
      <c r="H266" s="65">
        <f t="shared" si="38"/>
        <v>0</v>
      </c>
    </row>
    <row r="267" spans="1:9" s="2" customFormat="1" ht="12.75" hidden="1" x14ac:dyDescent="0.2">
      <c r="A267" s="257"/>
      <c r="B267" s="260"/>
      <c r="C267" s="291"/>
      <c r="D267" s="292"/>
      <c r="E267" s="139"/>
      <c r="F267" s="75"/>
      <c r="G267" s="74"/>
      <c r="H267" s="65">
        <f t="shared" si="38"/>
        <v>0</v>
      </c>
    </row>
    <row r="268" spans="1:9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8"/>
        <v>0</v>
      </c>
    </row>
    <row r="269" spans="1:9" s="2" customFormat="1" ht="12.75" hidden="1" x14ac:dyDescent="0.2">
      <c r="A269" s="258"/>
      <c r="B269" s="261"/>
      <c r="C269" s="301"/>
      <c r="D269" s="302"/>
      <c r="E269" s="140"/>
      <c r="F269" s="77"/>
      <c r="G269" s="76"/>
      <c r="H269" s="67">
        <f t="shared" si="38"/>
        <v>0</v>
      </c>
    </row>
    <row r="270" spans="1:9" s="2" customFormat="1" ht="25.5" x14ac:dyDescent="0.2">
      <c r="A270" s="256" t="s">
        <v>45</v>
      </c>
      <c r="B270" s="259" t="s">
        <v>46</v>
      </c>
      <c r="C270" s="303" t="s">
        <v>438</v>
      </c>
      <c r="D270" s="304"/>
      <c r="E270" s="53" t="s">
        <v>164</v>
      </c>
      <c r="F270" s="142" t="s">
        <v>40</v>
      </c>
      <c r="G270" s="53" t="s">
        <v>158</v>
      </c>
      <c r="H270" s="135">
        <f>SUM(H271:H280)</f>
        <v>0.6</v>
      </c>
    </row>
    <row r="271" spans="1:9" s="2" customFormat="1" ht="12.75" x14ac:dyDescent="0.2">
      <c r="A271" s="257"/>
      <c r="B271" s="260"/>
      <c r="C271" s="305" t="s">
        <v>200</v>
      </c>
      <c r="D271" s="306"/>
      <c r="E271" s="138">
        <v>9</v>
      </c>
      <c r="F271" s="73">
        <v>1190</v>
      </c>
      <c r="G271" s="72">
        <v>8.4000000000000005E-2</v>
      </c>
      <c r="H271" s="63">
        <f t="shared" si="38"/>
        <v>0.6</v>
      </c>
      <c r="I271" s="2" t="s">
        <v>223</v>
      </c>
    </row>
    <row r="272" spans="1:9" s="2" customFormat="1" ht="26.25" hidden="1" customHeight="1" x14ac:dyDescent="0.2">
      <c r="A272" s="257"/>
      <c r="B272" s="260"/>
      <c r="C272" s="291"/>
      <c r="D272" s="292"/>
      <c r="E272" s="139"/>
      <c r="F272" s="75"/>
      <c r="G272" s="74"/>
      <c r="H272" s="65">
        <f t="shared" si="38"/>
        <v>0</v>
      </c>
    </row>
    <row r="273" spans="1:8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8"/>
        <v>0</v>
      </c>
    </row>
    <row r="274" spans="1:8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8"/>
        <v>0</v>
      </c>
    </row>
    <row r="275" spans="1:8" s="2" customFormat="1" ht="12.75" hidden="1" x14ac:dyDescent="0.2">
      <c r="A275" s="257"/>
      <c r="B275" s="260"/>
      <c r="C275" s="291"/>
      <c r="D275" s="292"/>
      <c r="E275" s="139"/>
      <c r="F275" s="75"/>
      <c r="G275" s="74"/>
      <c r="H275" s="65">
        <f t="shared" si="38"/>
        <v>0</v>
      </c>
    </row>
    <row r="276" spans="1:8" s="2" customFormat="1" ht="12.75" hidden="1" x14ac:dyDescent="0.2">
      <c r="A276" s="257"/>
      <c r="B276" s="260"/>
      <c r="C276" s="291"/>
      <c r="D276" s="292"/>
      <c r="E276" s="139"/>
      <c r="F276" s="75"/>
      <c r="G276" s="74"/>
      <c r="H276" s="65">
        <f t="shared" si="38"/>
        <v>0</v>
      </c>
    </row>
    <row r="277" spans="1:8" s="2" customFormat="1" ht="12.75" hidden="1" x14ac:dyDescent="0.2">
      <c r="A277" s="257"/>
      <c r="B277" s="260"/>
      <c r="C277" s="291"/>
      <c r="D277" s="292"/>
      <c r="E277" s="139"/>
      <c r="F277" s="75"/>
      <c r="G277" s="74"/>
      <c r="H277" s="65">
        <f t="shared" si="38"/>
        <v>0</v>
      </c>
    </row>
    <row r="278" spans="1:8" s="2" customFormat="1" ht="12.75" hidden="1" x14ac:dyDescent="0.2">
      <c r="A278" s="257"/>
      <c r="B278" s="260"/>
      <c r="C278" s="291"/>
      <c r="D278" s="292"/>
      <c r="E278" s="139"/>
      <c r="F278" s="75"/>
      <c r="G278" s="74"/>
      <c r="H278" s="65">
        <f t="shared" si="38"/>
        <v>0</v>
      </c>
    </row>
    <row r="279" spans="1:8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8"/>
        <v>0</v>
      </c>
    </row>
    <row r="280" spans="1:8" s="2" customFormat="1" ht="12.75" hidden="1" x14ac:dyDescent="0.2">
      <c r="A280" s="258"/>
      <c r="B280" s="261"/>
      <c r="C280" s="301"/>
      <c r="D280" s="302"/>
      <c r="E280" s="140"/>
      <c r="F280" s="77"/>
      <c r="G280" s="76"/>
      <c r="H280" s="67">
        <f t="shared" si="38"/>
        <v>0</v>
      </c>
    </row>
    <row r="281" spans="1:8" s="2" customFormat="1" ht="25.5" x14ac:dyDescent="0.2">
      <c r="A281" s="256" t="s">
        <v>52</v>
      </c>
      <c r="B281" s="259" t="s">
        <v>16</v>
      </c>
      <c r="C281" s="266" t="s">
        <v>159</v>
      </c>
      <c r="D281" s="267"/>
      <c r="E281" s="307"/>
      <c r="F281" s="60" t="s">
        <v>160</v>
      </c>
      <c r="G281" s="53" t="s">
        <v>158</v>
      </c>
      <c r="H281" s="135">
        <f>SUM(H282:H291)</f>
        <v>0.02</v>
      </c>
    </row>
    <row r="282" spans="1:8" s="2" customFormat="1" ht="12.75" x14ac:dyDescent="0.2">
      <c r="A282" s="257"/>
      <c r="B282" s="260"/>
      <c r="C282" s="305" t="s">
        <v>179</v>
      </c>
      <c r="D282" s="330"/>
      <c r="E282" s="306"/>
      <c r="F282" s="73">
        <v>135</v>
      </c>
      <c r="G282" s="72">
        <f>G260</f>
        <v>0.02</v>
      </c>
      <c r="H282" s="63">
        <f>ROUNDUP((F282/168*G282),2)</f>
        <v>0.02</v>
      </c>
    </row>
    <row r="283" spans="1:8" s="2" customFormat="1" ht="12.75" hidden="1" x14ac:dyDescent="0.2">
      <c r="A283" s="257"/>
      <c r="B283" s="260"/>
      <c r="C283" s="291"/>
      <c r="D283" s="328"/>
      <c r="E283" s="292"/>
      <c r="F283" s="75"/>
      <c r="G283" s="74">
        <f t="shared" ref="G283:G291" si="39">G261</f>
        <v>0</v>
      </c>
      <c r="H283" s="65">
        <f t="shared" ref="H283:H291" si="40">ROUNDUP((F283/168*G283),2)</f>
        <v>0</v>
      </c>
    </row>
    <row r="284" spans="1:8" s="2" customFormat="1" ht="12.75" hidden="1" x14ac:dyDescent="0.2">
      <c r="A284" s="257"/>
      <c r="B284" s="260"/>
      <c r="C284" s="291"/>
      <c r="D284" s="328"/>
      <c r="E284" s="292"/>
      <c r="F284" s="75"/>
      <c r="G284" s="74">
        <f t="shared" si="39"/>
        <v>0</v>
      </c>
      <c r="H284" s="65">
        <f t="shared" si="40"/>
        <v>0</v>
      </c>
    </row>
    <row r="285" spans="1:8" s="2" customFormat="1" ht="12.75" hidden="1" x14ac:dyDescent="0.2">
      <c r="A285" s="257"/>
      <c r="B285" s="260"/>
      <c r="C285" s="291"/>
      <c r="D285" s="328"/>
      <c r="E285" s="292"/>
      <c r="F285" s="75"/>
      <c r="G285" s="74">
        <f t="shared" si="39"/>
        <v>0</v>
      </c>
      <c r="H285" s="65">
        <f t="shared" si="40"/>
        <v>0</v>
      </c>
    </row>
    <row r="286" spans="1:8" s="2" customFormat="1" ht="12.75" hidden="1" x14ac:dyDescent="0.2">
      <c r="A286" s="257"/>
      <c r="B286" s="260"/>
      <c r="C286" s="291"/>
      <c r="D286" s="328"/>
      <c r="E286" s="292"/>
      <c r="F286" s="75"/>
      <c r="G286" s="74">
        <f t="shared" si="39"/>
        <v>0</v>
      </c>
      <c r="H286" s="65">
        <f t="shared" si="40"/>
        <v>0</v>
      </c>
    </row>
    <row r="287" spans="1:8" s="2" customFormat="1" ht="12.75" hidden="1" x14ac:dyDescent="0.2">
      <c r="A287" s="257"/>
      <c r="B287" s="260"/>
      <c r="C287" s="291"/>
      <c r="D287" s="328"/>
      <c r="E287" s="292"/>
      <c r="F287" s="75"/>
      <c r="G287" s="74">
        <f t="shared" si="39"/>
        <v>0</v>
      </c>
      <c r="H287" s="65">
        <f t="shared" si="40"/>
        <v>0</v>
      </c>
    </row>
    <row r="288" spans="1:8" s="2" customFormat="1" ht="12.75" hidden="1" x14ac:dyDescent="0.2">
      <c r="A288" s="257"/>
      <c r="B288" s="260"/>
      <c r="C288" s="291"/>
      <c r="D288" s="328"/>
      <c r="E288" s="292"/>
      <c r="F288" s="75"/>
      <c r="G288" s="74">
        <f t="shared" si="39"/>
        <v>0</v>
      </c>
      <c r="H288" s="65">
        <f t="shared" si="40"/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si="39"/>
        <v>0</v>
      </c>
      <c r="H289" s="65">
        <f t="shared" si="40"/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9"/>
        <v>0</v>
      </c>
      <c r="H290" s="65">
        <f t="shared" si="40"/>
        <v>0</v>
      </c>
    </row>
    <row r="291" spans="1:8" s="2" customFormat="1" ht="12.75" hidden="1" x14ac:dyDescent="0.2">
      <c r="A291" s="258"/>
      <c r="B291" s="261"/>
      <c r="C291" s="301"/>
      <c r="D291" s="329"/>
      <c r="E291" s="302"/>
      <c r="F291" s="77"/>
      <c r="G291" s="76">
        <f t="shared" si="39"/>
        <v>0</v>
      </c>
      <c r="H291" s="67">
        <f t="shared" si="40"/>
        <v>0</v>
      </c>
    </row>
    <row r="292" spans="1:8" s="2" customFormat="1" ht="25.5" x14ac:dyDescent="0.2">
      <c r="A292" s="256" t="s">
        <v>54</v>
      </c>
      <c r="B292" s="259" t="s">
        <v>55</v>
      </c>
      <c r="C292" s="303" t="s">
        <v>438</v>
      </c>
      <c r="D292" s="304"/>
      <c r="E292" s="53" t="s">
        <v>162</v>
      </c>
      <c r="F292" s="142" t="s">
        <v>40</v>
      </c>
      <c r="G292" s="53" t="s">
        <v>158</v>
      </c>
      <c r="H292" s="135">
        <f>SUM(H293:H312)</f>
        <v>0.05</v>
      </c>
    </row>
    <row r="293" spans="1:8" s="2" customFormat="1" ht="12.75" customHeight="1" x14ac:dyDescent="0.2">
      <c r="A293" s="257"/>
      <c r="B293" s="260"/>
      <c r="C293" s="308" t="str">
        <f>C260</f>
        <v>VP koledžas direktors</v>
      </c>
      <c r="D293" s="310"/>
      <c r="E293" s="298">
        <v>5</v>
      </c>
      <c r="F293" s="61">
        <f>F260</f>
        <v>3105</v>
      </c>
      <c r="G293" s="62">
        <f>G260</f>
        <v>0.02</v>
      </c>
      <c r="H293" s="63">
        <f>ROUNDUP((F293*$E$293%)/168*G293,2)</f>
        <v>0.02</v>
      </c>
    </row>
    <row r="294" spans="1:8" s="2" customFormat="1" ht="12.75" hidden="1" customHeight="1" x14ac:dyDescent="0.2">
      <c r="A294" s="257"/>
      <c r="B294" s="260"/>
      <c r="C294" s="283">
        <f t="shared" ref="C294:G302" si="41">C261</f>
        <v>0</v>
      </c>
      <c r="D294" s="284"/>
      <c r="E294" s="299"/>
      <c r="F294" s="70">
        <f t="shared" si="41"/>
        <v>0</v>
      </c>
      <c r="G294" s="64">
        <f t="shared" si="41"/>
        <v>0</v>
      </c>
      <c r="H294" s="65">
        <f t="shared" ref="H294:H312" si="42">ROUNDUP((F294*$E$293%)/168*G294,2)</f>
        <v>0</v>
      </c>
    </row>
    <row r="295" spans="1:8" s="2" customFormat="1" ht="12.75" hidden="1" customHeight="1" x14ac:dyDescent="0.2">
      <c r="A295" s="257"/>
      <c r="B295" s="260"/>
      <c r="C295" s="283">
        <f t="shared" si="41"/>
        <v>0</v>
      </c>
      <c r="D295" s="284"/>
      <c r="E295" s="299"/>
      <c r="F295" s="70">
        <f t="shared" si="41"/>
        <v>0</v>
      </c>
      <c r="G295" s="64">
        <f t="shared" si="41"/>
        <v>0</v>
      </c>
      <c r="H295" s="65">
        <f t="shared" si="42"/>
        <v>0</v>
      </c>
    </row>
    <row r="296" spans="1:8" s="2" customFormat="1" ht="12.75" hidden="1" customHeight="1" x14ac:dyDescent="0.2">
      <c r="A296" s="257"/>
      <c r="B296" s="260"/>
      <c r="C296" s="283">
        <f t="shared" si="41"/>
        <v>0</v>
      </c>
      <c r="D296" s="284"/>
      <c r="E296" s="299"/>
      <c r="F296" s="70">
        <f t="shared" si="41"/>
        <v>0</v>
      </c>
      <c r="G296" s="64">
        <f t="shared" si="41"/>
        <v>0</v>
      </c>
      <c r="H296" s="65">
        <f t="shared" si="42"/>
        <v>0</v>
      </c>
    </row>
    <row r="297" spans="1:8" s="2" customFormat="1" ht="12.75" hidden="1" customHeight="1" x14ac:dyDescent="0.2">
      <c r="A297" s="257"/>
      <c r="B297" s="260"/>
      <c r="C297" s="283">
        <f t="shared" si="41"/>
        <v>0</v>
      </c>
      <c r="D297" s="284"/>
      <c r="E297" s="299"/>
      <c r="F297" s="70">
        <f t="shared" si="41"/>
        <v>0</v>
      </c>
      <c r="G297" s="64">
        <f t="shared" si="41"/>
        <v>0</v>
      </c>
      <c r="H297" s="65">
        <f t="shared" si="42"/>
        <v>0</v>
      </c>
    </row>
    <row r="298" spans="1:8" s="2" customFormat="1" ht="12.75" hidden="1" customHeight="1" x14ac:dyDescent="0.2">
      <c r="A298" s="257"/>
      <c r="B298" s="260"/>
      <c r="C298" s="283">
        <f t="shared" si="41"/>
        <v>0</v>
      </c>
      <c r="D298" s="284"/>
      <c r="E298" s="299"/>
      <c r="F298" s="70">
        <f t="shared" si="41"/>
        <v>0</v>
      </c>
      <c r="G298" s="64">
        <f t="shared" si="41"/>
        <v>0</v>
      </c>
      <c r="H298" s="65">
        <f t="shared" si="42"/>
        <v>0</v>
      </c>
    </row>
    <row r="299" spans="1:8" s="2" customFormat="1" ht="12.75" hidden="1" customHeight="1" x14ac:dyDescent="0.2">
      <c r="A299" s="257"/>
      <c r="B299" s="260"/>
      <c r="C299" s="283">
        <f t="shared" si="41"/>
        <v>0</v>
      </c>
      <c r="D299" s="284"/>
      <c r="E299" s="299"/>
      <c r="F299" s="70">
        <f t="shared" si="41"/>
        <v>0</v>
      </c>
      <c r="G299" s="64">
        <f t="shared" si="41"/>
        <v>0</v>
      </c>
      <c r="H299" s="65">
        <f t="shared" si="42"/>
        <v>0</v>
      </c>
    </row>
    <row r="300" spans="1:8" s="2" customFormat="1" ht="12.75" hidden="1" customHeight="1" x14ac:dyDescent="0.2">
      <c r="A300" s="257"/>
      <c r="B300" s="260"/>
      <c r="C300" s="283">
        <f t="shared" si="41"/>
        <v>0</v>
      </c>
      <c r="D300" s="284"/>
      <c r="E300" s="299"/>
      <c r="F300" s="70">
        <f t="shared" si="41"/>
        <v>0</v>
      </c>
      <c r="G300" s="64">
        <f t="shared" si="41"/>
        <v>0</v>
      </c>
      <c r="H300" s="65">
        <f t="shared" si="42"/>
        <v>0</v>
      </c>
    </row>
    <row r="301" spans="1:8" s="2" customFormat="1" ht="12.75" hidden="1" customHeight="1" x14ac:dyDescent="0.2">
      <c r="A301" s="257"/>
      <c r="B301" s="260"/>
      <c r="C301" s="283">
        <f t="shared" si="41"/>
        <v>0</v>
      </c>
      <c r="D301" s="284"/>
      <c r="E301" s="299"/>
      <c r="F301" s="70">
        <f t="shared" si="41"/>
        <v>0</v>
      </c>
      <c r="G301" s="64">
        <f t="shared" si="41"/>
        <v>0</v>
      </c>
      <c r="H301" s="65">
        <f t="shared" si="42"/>
        <v>0</v>
      </c>
    </row>
    <row r="302" spans="1:8" s="2" customFormat="1" ht="12.75" hidden="1" customHeight="1" x14ac:dyDescent="0.2">
      <c r="A302" s="257"/>
      <c r="B302" s="260"/>
      <c r="C302" s="283">
        <f t="shared" si="41"/>
        <v>0</v>
      </c>
      <c r="D302" s="284"/>
      <c r="E302" s="299"/>
      <c r="F302" s="70">
        <f t="shared" si="41"/>
        <v>0</v>
      </c>
      <c r="G302" s="64">
        <f t="shared" si="41"/>
        <v>0</v>
      </c>
      <c r="H302" s="65">
        <f t="shared" si="42"/>
        <v>0</v>
      </c>
    </row>
    <row r="303" spans="1:8" s="2" customFormat="1" ht="12.75" x14ac:dyDescent="0.2">
      <c r="A303" s="257"/>
      <c r="B303" s="260"/>
      <c r="C303" s="283" t="str">
        <f>C271</f>
        <v xml:space="preserve">Grāmatvedis </v>
      </c>
      <c r="D303" s="284"/>
      <c r="E303" s="299"/>
      <c r="F303" s="70">
        <f>F271</f>
        <v>1190</v>
      </c>
      <c r="G303" s="64">
        <f>G271</f>
        <v>8.4000000000000005E-2</v>
      </c>
      <c r="H303" s="65">
        <f t="shared" si="42"/>
        <v>0.03</v>
      </c>
    </row>
    <row r="304" spans="1:8" s="2" customFormat="1" ht="27" hidden="1" customHeight="1" x14ac:dyDescent="0.2">
      <c r="A304" s="257"/>
      <c r="B304" s="260"/>
      <c r="C304" s="283">
        <f t="shared" ref="C304:G312" si="43">C272</f>
        <v>0</v>
      </c>
      <c r="D304" s="284"/>
      <c r="E304" s="299"/>
      <c r="F304" s="70">
        <f t="shared" si="43"/>
        <v>0</v>
      </c>
      <c r="G304" s="64">
        <f t="shared" si="43"/>
        <v>0</v>
      </c>
      <c r="H304" s="65">
        <f>ROUNDUP((F304*$E$293%)/168*G304,2)</f>
        <v>0</v>
      </c>
    </row>
    <row r="305" spans="1:8" s="2" customFormat="1" ht="12.75" hidden="1" x14ac:dyDescent="0.2">
      <c r="A305" s="257"/>
      <c r="B305" s="260"/>
      <c r="C305" s="283">
        <f t="shared" si="43"/>
        <v>0</v>
      </c>
      <c r="D305" s="284"/>
      <c r="E305" s="299"/>
      <c r="F305" s="70">
        <f t="shared" si="43"/>
        <v>0</v>
      </c>
      <c r="G305" s="64">
        <f t="shared" si="43"/>
        <v>0</v>
      </c>
      <c r="H305" s="65">
        <f t="shared" si="42"/>
        <v>0</v>
      </c>
    </row>
    <row r="306" spans="1:8" s="2" customFormat="1" ht="12.75" hidden="1" x14ac:dyDescent="0.2">
      <c r="A306" s="257"/>
      <c r="B306" s="260"/>
      <c r="C306" s="283">
        <f t="shared" si="43"/>
        <v>0</v>
      </c>
      <c r="D306" s="284"/>
      <c r="E306" s="299"/>
      <c r="F306" s="70">
        <f t="shared" si="43"/>
        <v>0</v>
      </c>
      <c r="G306" s="64">
        <f t="shared" si="43"/>
        <v>0</v>
      </c>
      <c r="H306" s="65">
        <f t="shared" si="42"/>
        <v>0</v>
      </c>
    </row>
    <row r="307" spans="1:8" s="2" customFormat="1" ht="12.75" hidden="1" x14ac:dyDescent="0.2">
      <c r="A307" s="257"/>
      <c r="B307" s="260"/>
      <c r="C307" s="283">
        <f t="shared" si="43"/>
        <v>0</v>
      </c>
      <c r="D307" s="284"/>
      <c r="E307" s="299"/>
      <c r="F307" s="70">
        <f t="shared" si="43"/>
        <v>0</v>
      </c>
      <c r="G307" s="64">
        <f t="shared" si="43"/>
        <v>0</v>
      </c>
      <c r="H307" s="65">
        <f t="shared" si="42"/>
        <v>0</v>
      </c>
    </row>
    <row r="308" spans="1:8" s="2" customFormat="1" ht="12.75" hidden="1" x14ac:dyDescent="0.2">
      <c r="A308" s="257"/>
      <c r="B308" s="260"/>
      <c r="C308" s="283">
        <f t="shared" si="43"/>
        <v>0</v>
      </c>
      <c r="D308" s="284"/>
      <c r="E308" s="299"/>
      <c r="F308" s="70">
        <f t="shared" si="43"/>
        <v>0</v>
      </c>
      <c r="G308" s="64">
        <f t="shared" si="43"/>
        <v>0</v>
      </c>
      <c r="H308" s="65">
        <f t="shared" si="42"/>
        <v>0</v>
      </c>
    </row>
    <row r="309" spans="1:8" s="2" customFormat="1" ht="12.75" hidden="1" x14ac:dyDescent="0.2">
      <c r="A309" s="257"/>
      <c r="B309" s="260"/>
      <c r="C309" s="283">
        <f t="shared" si="43"/>
        <v>0</v>
      </c>
      <c r="D309" s="284"/>
      <c r="E309" s="299"/>
      <c r="F309" s="70">
        <f t="shared" si="43"/>
        <v>0</v>
      </c>
      <c r="G309" s="64">
        <f t="shared" si="43"/>
        <v>0</v>
      </c>
      <c r="H309" s="65">
        <f t="shared" si="42"/>
        <v>0</v>
      </c>
    </row>
    <row r="310" spans="1:8" s="2" customFormat="1" ht="12.75" hidden="1" x14ac:dyDescent="0.2">
      <c r="A310" s="257"/>
      <c r="B310" s="260"/>
      <c r="C310" s="283">
        <f t="shared" si="43"/>
        <v>0</v>
      </c>
      <c r="D310" s="284"/>
      <c r="E310" s="299"/>
      <c r="F310" s="70">
        <f t="shared" si="43"/>
        <v>0</v>
      </c>
      <c r="G310" s="64">
        <f t="shared" si="43"/>
        <v>0</v>
      </c>
      <c r="H310" s="65">
        <f t="shared" si="42"/>
        <v>0</v>
      </c>
    </row>
    <row r="311" spans="1:8" s="2" customFormat="1" ht="12" hidden="1" customHeight="1" x14ac:dyDescent="0.2">
      <c r="A311" s="257"/>
      <c r="B311" s="260"/>
      <c r="C311" s="283">
        <f t="shared" si="43"/>
        <v>0</v>
      </c>
      <c r="D311" s="284"/>
      <c r="E311" s="299"/>
      <c r="F311" s="70">
        <f t="shared" si="43"/>
        <v>0</v>
      </c>
      <c r="G311" s="64">
        <f t="shared" si="43"/>
        <v>0</v>
      </c>
      <c r="H311" s="65">
        <f t="shared" si="42"/>
        <v>0</v>
      </c>
    </row>
    <row r="312" spans="1:8" s="2" customFormat="1" ht="12.75" hidden="1" x14ac:dyDescent="0.2">
      <c r="A312" s="258"/>
      <c r="B312" s="261"/>
      <c r="C312" s="322">
        <f t="shared" si="43"/>
        <v>0</v>
      </c>
      <c r="D312" s="324"/>
      <c r="E312" s="300"/>
      <c r="F312" s="71">
        <f t="shared" si="43"/>
        <v>0</v>
      </c>
      <c r="G312" s="66">
        <f t="shared" si="43"/>
        <v>0</v>
      </c>
      <c r="H312" s="67">
        <f t="shared" si="42"/>
        <v>0</v>
      </c>
    </row>
    <row r="313" spans="1:8" s="2" customFormat="1" ht="25.5" x14ac:dyDescent="0.2">
      <c r="A313" s="256" t="s">
        <v>56</v>
      </c>
      <c r="B313" s="259" t="s">
        <v>57</v>
      </c>
      <c r="C313" s="341" t="s">
        <v>438</v>
      </c>
      <c r="D313" s="341"/>
      <c r="E313" s="53" t="s">
        <v>162</v>
      </c>
      <c r="F313" s="142" t="s">
        <v>40</v>
      </c>
      <c r="G313" s="53" t="s">
        <v>158</v>
      </c>
      <c r="H313" s="135">
        <f>SUM(H314:H333)</f>
        <v>0.05</v>
      </c>
    </row>
    <row r="314" spans="1:8" s="2" customFormat="1" ht="12.75" x14ac:dyDescent="0.2">
      <c r="A314" s="257"/>
      <c r="B314" s="260"/>
      <c r="C314" s="308" t="str">
        <f t="shared" ref="C314:C323" si="44">C260</f>
        <v>VP koledžas direktors</v>
      </c>
      <c r="D314" s="310"/>
      <c r="E314" s="315">
        <v>5</v>
      </c>
      <c r="F314" s="61">
        <f t="shared" ref="F314:G323" si="45">F260</f>
        <v>3105</v>
      </c>
      <c r="G314" s="215">
        <f t="shared" si="45"/>
        <v>0.02</v>
      </c>
      <c r="H314" s="63">
        <f>ROUNDUP((F314*$E$314%)/168*G314,2)</f>
        <v>0.02</v>
      </c>
    </row>
    <row r="315" spans="1:8" s="2" customFormat="1" ht="12.75" hidden="1" x14ac:dyDescent="0.2">
      <c r="A315" s="257"/>
      <c r="B315" s="260"/>
      <c r="C315" s="283">
        <f t="shared" si="44"/>
        <v>0</v>
      </c>
      <c r="D315" s="284"/>
      <c r="E315" s="316"/>
      <c r="F315" s="70">
        <f t="shared" si="45"/>
        <v>0</v>
      </c>
      <c r="G315" s="64">
        <f t="shared" si="45"/>
        <v>0</v>
      </c>
      <c r="H315" s="65">
        <f t="shared" ref="H315:H333" si="46">ROUNDUP((F315*$E$336%)/168*G315,2)</f>
        <v>0</v>
      </c>
    </row>
    <row r="316" spans="1:8" s="2" customFormat="1" ht="12.75" hidden="1" x14ac:dyDescent="0.2">
      <c r="A316" s="257"/>
      <c r="B316" s="260"/>
      <c r="C316" s="283">
        <f t="shared" si="44"/>
        <v>0</v>
      </c>
      <c r="D316" s="284"/>
      <c r="E316" s="316"/>
      <c r="F316" s="70">
        <f t="shared" si="45"/>
        <v>0</v>
      </c>
      <c r="G316" s="64">
        <f t="shared" si="45"/>
        <v>0</v>
      </c>
      <c r="H316" s="65">
        <f t="shared" si="46"/>
        <v>0</v>
      </c>
    </row>
    <row r="317" spans="1:8" s="2" customFormat="1" ht="12.75" hidden="1" x14ac:dyDescent="0.2">
      <c r="A317" s="257"/>
      <c r="B317" s="260"/>
      <c r="C317" s="283">
        <f t="shared" si="44"/>
        <v>0</v>
      </c>
      <c r="D317" s="284"/>
      <c r="E317" s="316"/>
      <c r="F317" s="70">
        <f t="shared" si="45"/>
        <v>0</v>
      </c>
      <c r="G317" s="64">
        <f t="shared" si="45"/>
        <v>0</v>
      </c>
      <c r="H317" s="65">
        <f t="shared" si="46"/>
        <v>0</v>
      </c>
    </row>
    <row r="318" spans="1:8" s="2" customFormat="1" ht="12.75" hidden="1" x14ac:dyDescent="0.2">
      <c r="A318" s="257"/>
      <c r="B318" s="260"/>
      <c r="C318" s="283">
        <f t="shared" si="44"/>
        <v>0</v>
      </c>
      <c r="D318" s="284"/>
      <c r="E318" s="316"/>
      <c r="F318" s="70">
        <f t="shared" si="45"/>
        <v>0</v>
      </c>
      <c r="G318" s="64">
        <f t="shared" si="45"/>
        <v>0</v>
      </c>
      <c r="H318" s="65">
        <f t="shared" si="46"/>
        <v>0</v>
      </c>
    </row>
    <row r="319" spans="1:8" s="2" customFormat="1" ht="12.75" hidden="1" x14ac:dyDescent="0.2">
      <c r="A319" s="257"/>
      <c r="B319" s="260"/>
      <c r="C319" s="283">
        <f t="shared" si="44"/>
        <v>0</v>
      </c>
      <c r="D319" s="284"/>
      <c r="E319" s="316"/>
      <c r="F319" s="70">
        <f t="shared" si="45"/>
        <v>0</v>
      </c>
      <c r="G319" s="64">
        <f t="shared" si="45"/>
        <v>0</v>
      </c>
      <c r="H319" s="65">
        <f t="shared" si="46"/>
        <v>0</v>
      </c>
    </row>
    <row r="320" spans="1:8" s="2" customFormat="1" ht="12.75" hidden="1" x14ac:dyDescent="0.2">
      <c r="A320" s="257"/>
      <c r="B320" s="260"/>
      <c r="C320" s="283">
        <f t="shared" si="44"/>
        <v>0</v>
      </c>
      <c r="D320" s="284"/>
      <c r="E320" s="316"/>
      <c r="F320" s="70">
        <f t="shared" si="45"/>
        <v>0</v>
      </c>
      <c r="G320" s="64">
        <f t="shared" si="45"/>
        <v>0</v>
      </c>
      <c r="H320" s="65">
        <f t="shared" si="46"/>
        <v>0</v>
      </c>
    </row>
    <row r="321" spans="1:8" s="2" customFormat="1" ht="12.75" hidden="1" x14ac:dyDescent="0.2">
      <c r="A321" s="257"/>
      <c r="B321" s="260"/>
      <c r="C321" s="283">
        <f t="shared" si="44"/>
        <v>0</v>
      </c>
      <c r="D321" s="284"/>
      <c r="E321" s="316"/>
      <c r="F321" s="70">
        <f t="shared" si="45"/>
        <v>0</v>
      </c>
      <c r="G321" s="64">
        <f t="shared" si="45"/>
        <v>0</v>
      </c>
      <c r="H321" s="65">
        <f t="shared" si="46"/>
        <v>0</v>
      </c>
    </row>
    <row r="322" spans="1:8" s="2" customFormat="1" ht="12.75" hidden="1" x14ac:dyDescent="0.2">
      <c r="A322" s="257"/>
      <c r="B322" s="260"/>
      <c r="C322" s="283">
        <f t="shared" si="44"/>
        <v>0</v>
      </c>
      <c r="D322" s="284"/>
      <c r="E322" s="316"/>
      <c r="F322" s="70">
        <f t="shared" si="45"/>
        <v>0</v>
      </c>
      <c r="G322" s="64">
        <f t="shared" si="45"/>
        <v>0</v>
      </c>
      <c r="H322" s="65">
        <f t="shared" si="46"/>
        <v>0</v>
      </c>
    </row>
    <row r="323" spans="1:8" s="2" customFormat="1" ht="12.75" hidden="1" x14ac:dyDescent="0.2">
      <c r="A323" s="257"/>
      <c r="B323" s="260"/>
      <c r="C323" s="283">
        <f t="shared" si="44"/>
        <v>0</v>
      </c>
      <c r="D323" s="284"/>
      <c r="E323" s="316"/>
      <c r="F323" s="70">
        <f t="shared" si="45"/>
        <v>0</v>
      </c>
      <c r="G323" s="64">
        <f t="shared" si="45"/>
        <v>0</v>
      </c>
      <c r="H323" s="65">
        <f t="shared" si="46"/>
        <v>0</v>
      </c>
    </row>
    <row r="324" spans="1:8" s="2" customFormat="1" ht="12.75" x14ac:dyDescent="0.2">
      <c r="A324" s="257"/>
      <c r="B324" s="260"/>
      <c r="C324" s="283" t="str">
        <f t="shared" ref="C324:C333" si="47">C271</f>
        <v xml:space="preserve">Grāmatvedis </v>
      </c>
      <c r="D324" s="284"/>
      <c r="E324" s="316"/>
      <c r="F324" s="70">
        <f t="shared" ref="F324:G333" si="48">F271</f>
        <v>1190</v>
      </c>
      <c r="G324" s="64">
        <f t="shared" si="48"/>
        <v>8.4000000000000005E-2</v>
      </c>
      <c r="H324" s="65">
        <f>ROUNDUP((F324*$E$314%)/168*G324,2)</f>
        <v>0.03</v>
      </c>
    </row>
    <row r="325" spans="1:8" s="2" customFormat="1" ht="31.5" hidden="1" customHeight="1" x14ac:dyDescent="0.2">
      <c r="A325" s="257"/>
      <c r="B325" s="260"/>
      <c r="C325" s="283">
        <f t="shared" si="47"/>
        <v>0</v>
      </c>
      <c r="D325" s="284"/>
      <c r="E325" s="316"/>
      <c r="F325" s="70">
        <f t="shared" si="48"/>
        <v>0</v>
      </c>
      <c r="G325" s="64">
        <f t="shared" si="48"/>
        <v>0</v>
      </c>
      <c r="H325" s="65">
        <f t="shared" si="46"/>
        <v>0</v>
      </c>
    </row>
    <row r="326" spans="1:8" s="2" customFormat="1" ht="12.75" hidden="1" x14ac:dyDescent="0.2">
      <c r="A326" s="257"/>
      <c r="B326" s="260"/>
      <c r="C326" s="283">
        <f t="shared" si="47"/>
        <v>0</v>
      </c>
      <c r="D326" s="284"/>
      <c r="E326" s="316"/>
      <c r="F326" s="70">
        <f t="shared" si="48"/>
        <v>0</v>
      </c>
      <c r="G326" s="64">
        <f t="shared" si="48"/>
        <v>0</v>
      </c>
      <c r="H326" s="65">
        <f t="shared" si="46"/>
        <v>0</v>
      </c>
    </row>
    <row r="327" spans="1:8" s="2" customFormat="1" ht="12.75" hidden="1" x14ac:dyDescent="0.2">
      <c r="A327" s="257"/>
      <c r="B327" s="260"/>
      <c r="C327" s="283">
        <f t="shared" si="47"/>
        <v>0</v>
      </c>
      <c r="D327" s="284"/>
      <c r="E327" s="316"/>
      <c r="F327" s="70">
        <f t="shared" si="48"/>
        <v>0</v>
      </c>
      <c r="G327" s="64">
        <f t="shared" si="48"/>
        <v>0</v>
      </c>
      <c r="H327" s="65">
        <f t="shared" si="46"/>
        <v>0</v>
      </c>
    </row>
    <row r="328" spans="1:8" s="2" customFormat="1" ht="12.75" hidden="1" x14ac:dyDescent="0.2">
      <c r="A328" s="257"/>
      <c r="B328" s="260"/>
      <c r="C328" s="283">
        <f t="shared" si="47"/>
        <v>0</v>
      </c>
      <c r="D328" s="284"/>
      <c r="E328" s="316"/>
      <c r="F328" s="70">
        <f t="shared" si="48"/>
        <v>0</v>
      </c>
      <c r="G328" s="64">
        <f t="shared" si="48"/>
        <v>0</v>
      </c>
      <c r="H328" s="65">
        <f t="shared" si="46"/>
        <v>0</v>
      </c>
    </row>
    <row r="329" spans="1:8" s="2" customFormat="1" ht="12.75" hidden="1" x14ac:dyDescent="0.2">
      <c r="A329" s="257"/>
      <c r="B329" s="260"/>
      <c r="C329" s="283">
        <f t="shared" si="47"/>
        <v>0</v>
      </c>
      <c r="D329" s="284"/>
      <c r="E329" s="316"/>
      <c r="F329" s="70">
        <f t="shared" si="48"/>
        <v>0</v>
      </c>
      <c r="G329" s="64">
        <f t="shared" si="48"/>
        <v>0</v>
      </c>
      <c r="H329" s="65">
        <f t="shared" si="46"/>
        <v>0</v>
      </c>
    </row>
    <row r="330" spans="1:8" s="2" customFormat="1" ht="12.75" hidden="1" x14ac:dyDescent="0.2">
      <c r="A330" s="257"/>
      <c r="B330" s="260"/>
      <c r="C330" s="283">
        <f t="shared" si="47"/>
        <v>0</v>
      </c>
      <c r="D330" s="284"/>
      <c r="E330" s="316"/>
      <c r="F330" s="70">
        <f t="shared" si="48"/>
        <v>0</v>
      </c>
      <c r="G330" s="64">
        <f t="shared" si="48"/>
        <v>0</v>
      </c>
      <c r="H330" s="65">
        <f t="shared" si="46"/>
        <v>0</v>
      </c>
    </row>
    <row r="331" spans="1:8" s="2" customFormat="1" ht="12.75" hidden="1" x14ac:dyDescent="0.2">
      <c r="A331" s="257"/>
      <c r="B331" s="260"/>
      <c r="C331" s="283">
        <f t="shared" si="47"/>
        <v>0</v>
      </c>
      <c r="D331" s="284"/>
      <c r="E331" s="316"/>
      <c r="F331" s="70">
        <f t="shared" si="48"/>
        <v>0</v>
      </c>
      <c r="G331" s="64">
        <f t="shared" si="48"/>
        <v>0</v>
      </c>
      <c r="H331" s="65">
        <f t="shared" si="46"/>
        <v>0</v>
      </c>
    </row>
    <row r="332" spans="1:8" s="2" customFormat="1" ht="12.75" hidden="1" x14ac:dyDescent="0.2">
      <c r="A332" s="257"/>
      <c r="B332" s="260"/>
      <c r="C332" s="283">
        <f t="shared" si="47"/>
        <v>0</v>
      </c>
      <c r="D332" s="284"/>
      <c r="E332" s="316"/>
      <c r="F332" s="70">
        <f t="shared" si="48"/>
        <v>0</v>
      </c>
      <c r="G332" s="64">
        <f t="shared" si="48"/>
        <v>0</v>
      </c>
      <c r="H332" s="65">
        <f t="shared" si="46"/>
        <v>0</v>
      </c>
    </row>
    <row r="333" spans="1:8" s="2" customFormat="1" ht="12.75" hidden="1" x14ac:dyDescent="0.2">
      <c r="A333" s="258"/>
      <c r="B333" s="261"/>
      <c r="C333" s="283">
        <f t="shared" si="47"/>
        <v>0</v>
      </c>
      <c r="D333" s="284"/>
      <c r="E333" s="317"/>
      <c r="F333" s="71">
        <f t="shared" si="48"/>
        <v>0</v>
      </c>
      <c r="G333" s="66">
        <f t="shared" si="48"/>
        <v>0</v>
      </c>
      <c r="H333" s="67">
        <f t="shared" si="46"/>
        <v>0</v>
      </c>
    </row>
    <row r="334" spans="1:8" s="2" customFormat="1" ht="25.5" x14ac:dyDescent="0.2">
      <c r="A334" s="256" t="s">
        <v>58</v>
      </c>
      <c r="B334" s="259" t="s">
        <v>59</v>
      </c>
      <c r="C334" s="303" t="s">
        <v>438</v>
      </c>
      <c r="D334" s="304"/>
      <c r="E334" s="53" t="s">
        <v>162</v>
      </c>
      <c r="F334" s="142" t="s">
        <v>40</v>
      </c>
      <c r="G334" s="53" t="s">
        <v>158</v>
      </c>
      <c r="H334" s="135">
        <f>SUM(H335:H354)</f>
        <v>0.1</v>
      </c>
    </row>
    <row r="335" spans="1:8" s="2" customFormat="1" ht="12.75" x14ac:dyDescent="0.2">
      <c r="A335" s="257"/>
      <c r="B335" s="260"/>
      <c r="C335" s="318" t="str">
        <f t="shared" ref="C335:C344" si="49">C260</f>
        <v>VP koledžas direktors</v>
      </c>
      <c r="D335" s="319"/>
      <c r="E335" s="278">
        <v>10</v>
      </c>
      <c r="F335" s="81">
        <f t="shared" ref="F335:G344" si="50">F260</f>
        <v>3105</v>
      </c>
      <c r="G335" s="62">
        <f t="shared" si="50"/>
        <v>0.02</v>
      </c>
      <c r="H335" s="63">
        <f>ROUNDUP((F335*$E$335%)/168*G335,2)</f>
        <v>0.04</v>
      </c>
    </row>
    <row r="336" spans="1:8" s="2" customFormat="1" ht="12.75" hidden="1" x14ac:dyDescent="0.2">
      <c r="A336" s="257"/>
      <c r="B336" s="260"/>
      <c r="C336" s="320">
        <f t="shared" si="49"/>
        <v>0</v>
      </c>
      <c r="D336" s="321"/>
      <c r="E336" s="279"/>
      <c r="F336" s="82">
        <f t="shared" si="50"/>
        <v>0</v>
      </c>
      <c r="G336" s="64">
        <f t="shared" si="50"/>
        <v>0</v>
      </c>
      <c r="H336" s="65">
        <f t="shared" ref="H336:H354" si="51">ROUNDUP((F336*$E$335%)/168*G336,2)</f>
        <v>0</v>
      </c>
    </row>
    <row r="337" spans="1:8" s="2" customFormat="1" ht="12.75" hidden="1" x14ac:dyDescent="0.2">
      <c r="A337" s="257"/>
      <c r="B337" s="260"/>
      <c r="C337" s="320">
        <f t="shared" si="49"/>
        <v>0</v>
      </c>
      <c r="D337" s="321"/>
      <c r="E337" s="279"/>
      <c r="F337" s="82">
        <f t="shared" si="50"/>
        <v>0</v>
      </c>
      <c r="G337" s="64">
        <f t="shared" si="50"/>
        <v>0</v>
      </c>
      <c r="H337" s="65">
        <f t="shared" si="51"/>
        <v>0</v>
      </c>
    </row>
    <row r="338" spans="1:8" s="2" customFormat="1" ht="12.75" hidden="1" x14ac:dyDescent="0.2">
      <c r="A338" s="257"/>
      <c r="B338" s="260"/>
      <c r="C338" s="320">
        <f t="shared" si="49"/>
        <v>0</v>
      </c>
      <c r="D338" s="321"/>
      <c r="E338" s="279"/>
      <c r="F338" s="82">
        <f t="shared" si="50"/>
        <v>0</v>
      </c>
      <c r="G338" s="64">
        <f t="shared" si="50"/>
        <v>0</v>
      </c>
      <c r="H338" s="65">
        <f t="shared" si="51"/>
        <v>0</v>
      </c>
    </row>
    <row r="339" spans="1:8" s="2" customFormat="1" ht="12.75" hidden="1" x14ac:dyDescent="0.2">
      <c r="A339" s="257"/>
      <c r="B339" s="260"/>
      <c r="C339" s="320">
        <f t="shared" si="49"/>
        <v>0</v>
      </c>
      <c r="D339" s="321"/>
      <c r="E339" s="279"/>
      <c r="F339" s="82">
        <f t="shared" si="50"/>
        <v>0</v>
      </c>
      <c r="G339" s="64">
        <f t="shared" si="50"/>
        <v>0</v>
      </c>
      <c r="H339" s="65">
        <f t="shared" si="51"/>
        <v>0</v>
      </c>
    </row>
    <row r="340" spans="1:8" s="2" customFormat="1" ht="12.75" hidden="1" x14ac:dyDescent="0.2">
      <c r="A340" s="257"/>
      <c r="B340" s="260"/>
      <c r="C340" s="320">
        <f t="shared" si="49"/>
        <v>0</v>
      </c>
      <c r="D340" s="321"/>
      <c r="E340" s="279"/>
      <c r="F340" s="82">
        <f t="shared" si="50"/>
        <v>0</v>
      </c>
      <c r="G340" s="64">
        <f t="shared" si="50"/>
        <v>0</v>
      </c>
      <c r="H340" s="65">
        <f t="shared" si="51"/>
        <v>0</v>
      </c>
    </row>
    <row r="341" spans="1:8" s="2" customFormat="1" ht="12.75" hidden="1" x14ac:dyDescent="0.2">
      <c r="A341" s="257"/>
      <c r="B341" s="260"/>
      <c r="C341" s="320">
        <f t="shared" si="49"/>
        <v>0</v>
      </c>
      <c r="D341" s="321"/>
      <c r="E341" s="279"/>
      <c r="F341" s="82">
        <f t="shared" si="50"/>
        <v>0</v>
      </c>
      <c r="G341" s="64">
        <f t="shared" si="50"/>
        <v>0</v>
      </c>
      <c r="H341" s="65">
        <f t="shared" si="51"/>
        <v>0</v>
      </c>
    </row>
    <row r="342" spans="1:8" s="2" customFormat="1" ht="12.75" hidden="1" x14ac:dyDescent="0.2">
      <c r="A342" s="257"/>
      <c r="B342" s="260"/>
      <c r="C342" s="320">
        <f t="shared" si="49"/>
        <v>0</v>
      </c>
      <c r="D342" s="321"/>
      <c r="E342" s="279"/>
      <c r="F342" s="82">
        <f t="shared" si="50"/>
        <v>0</v>
      </c>
      <c r="G342" s="64">
        <f t="shared" si="50"/>
        <v>0</v>
      </c>
      <c r="H342" s="65">
        <f t="shared" si="51"/>
        <v>0</v>
      </c>
    </row>
    <row r="343" spans="1:8" s="2" customFormat="1" ht="12.75" hidden="1" x14ac:dyDescent="0.2">
      <c r="A343" s="257"/>
      <c r="B343" s="260"/>
      <c r="C343" s="320">
        <f t="shared" si="49"/>
        <v>0</v>
      </c>
      <c r="D343" s="321"/>
      <c r="E343" s="279"/>
      <c r="F343" s="82">
        <f t="shared" si="50"/>
        <v>0</v>
      </c>
      <c r="G343" s="64">
        <f t="shared" si="50"/>
        <v>0</v>
      </c>
      <c r="H343" s="65">
        <f t="shared" si="51"/>
        <v>0</v>
      </c>
    </row>
    <row r="344" spans="1:8" s="2" customFormat="1" ht="12.75" hidden="1" x14ac:dyDescent="0.2">
      <c r="A344" s="257"/>
      <c r="B344" s="260"/>
      <c r="C344" s="320">
        <f t="shared" si="49"/>
        <v>0</v>
      </c>
      <c r="D344" s="321"/>
      <c r="E344" s="279"/>
      <c r="F344" s="82">
        <f t="shared" si="50"/>
        <v>0</v>
      </c>
      <c r="G344" s="64">
        <f t="shared" si="50"/>
        <v>0</v>
      </c>
      <c r="H344" s="65">
        <f t="shared" si="51"/>
        <v>0</v>
      </c>
    </row>
    <row r="345" spans="1:8" s="2" customFormat="1" ht="12.75" x14ac:dyDescent="0.2">
      <c r="A345" s="257"/>
      <c r="B345" s="260"/>
      <c r="C345" s="291" t="str">
        <f t="shared" ref="C345:C354" si="52">C271</f>
        <v xml:space="preserve">Grāmatvedis </v>
      </c>
      <c r="D345" s="292"/>
      <c r="E345" s="279"/>
      <c r="F345" s="83">
        <f t="shared" ref="F345:G354" si="53">F271</f>
        <v>1190</v>
      </c>
      <c r="G345" s="64">
        <f t="shared" si="53"/>
        <v>8.4000000000000005E-2</v>
      </c>
      <c r="H345" s="65">
        <f t="shared" si="51"/>
        <v>6.0000000000000005E-2</v>
      </c>
    </row>
    <row r="346" spans="1:8" s="2" customFormat="1" ht="30" hidden="1" customHeight="1" x14ac:dyDescent="0.2">
      <c r="A346" s="257"/>
      <c r="B346" s="260"/>
      <c r="C346" s="291">
        <f t="shared" si="52"/>
        <v>0</v>
      </c>
      <c r="D346" s="292"/>
      <c r="E346" s="279"/>
      <c r="F346" s="83">
        <f t="shared" si="53"/>
        <v>0</v>
      </c>
      <c r="G346" s="64">
        <f t="shared" si="53"/>
        <v>0</v>
      </c>
      <c r="H346" s="65">
        <f t="shared" si="51"/>
        <v>0</v>
      </c>
    </row>
    <row r="347" spans="1:8" s="2" customFormat="1" ht="12.75" hidden="1" customHeight="1" x14ac:dyDescent="0.2">
      <c r="A347" s="257"/>
      <c r="B347" s="260"/>
      <c r="C347" s="320">
        <f t="shared" si="52"/>
        <v>0</v>
      </c>
      <c r="D347" s="321"/>
      <c r="E347" s="279"/>
      <c r="F347" s="83">
        <f t="shared" si="53"/>
        <v>0</v>
      </c>
      <c r="G347" s="64">
        <f t="shared" si="53"/>
        <v>0</v>
      </c>
      <c r="H347" s="65">
        <f t="shared" si="51"/>
        <v>0</v>
      </c>
    </row>
    <row r="348" spans="1:8" s="2" customFormat="1" ht="12.75" hidden="1" customHeight="1" x14ac:dyDescent="0.2">
      <c r="A348" s="257"/>
      <c r="B348" s="260"/>
      <c r="C348" s="320">
        <f t="shared" si="52"/>
        <v>0</v>
      </c>
      <c r="D348" s="321"/>
      <c r="E348" s="279"/>
      <c r="F348" s="83">
        <f t="shared" si="53"/>
        <v>0</v>
      </c>
      <c r="G348" s="64">
        <f t="shared" si="53"/>
        <v>0</v>
      </c>
      <c r="H348" s="65">
        <f t="shared" si="51"/>
        <v>0</v>
      </c>
    </row>
    <row r="349" spans="1:8" s="2" customFormat="1" ht="12.75" hidden="1" customHeight="1" x14ac:dyDescent="0.2">
      <c r="A349" s="257"/>
      <c r="B349" s="260"/>
      <c r="C349" s="320">
        <f t="shared" si="52"/>
        <v>0</v>
      </c>
      <c r="D349" s="321"/>
      <c r="E349" s="279"/>
      <c r="F349" s="83">
        <f t="shared" si="53"/>
        <v>0</v>
      </c>
      <c r="G349" s="64">
        <f t="shared" si="53"/>
        <v>0</v>
      </c>
      <c r="H349" s="65">
        <f t="shared" si="51"/>
        <v>0</v>
      </c>
    </row>
    <row r="350" spans="1:8" s="2" customFormat="1" ht="12.75" hidden="1" customHeight="1" x14ac:dyDescent="0.2">
      <c r="A350" s="257"/>
      <c r="B350" s="260"/>
      <c r="C350" s="320">
        <f t="shared" si="52"/>
        <v>0</v>
      </c>
      <c r="D350" s="321"/>
      <c r="E350" s="279"/>
      <c r="F350" s="83">
        <f t="shared" si="53"/>
        <v>0</v>
      </c>
      <c r="G350" s="64">
        <f t="shared" si="53"/>
        <v>0</v>
      </c>
      <c r="H350" s="65">
        <f t="shared" si="51"/>
        <v>0</v>
      </c>
    </row>
    <row r="351" spans="1:8" s="2" customFormat="1" ht="12.75" hidden="1" customHeight="1" x14ac:dyDescent="0.2">
      <c r="A351" s="257"/>
      <c r="B351" s="260"/>
      <c r="C351" s="320">
        <f t="shared" si="52"/>
        <v>0</v>
      </c>
      <c r="D351" s="321"/>
      <c r="E351" s="279"/>
      <c r="F351" s="83">
        <f t="shared" si="53"/>
        <v>0</v>
      </c>
      <c r="G351" s="64">
        <f t="shared" si="53"/>
        <v>0</v>
      </c>
      <c r="H351" s="65">
        <f t="shared" si="51"/>
        <v>0</v>
      </c>
    </row>
    <row r="352" spans="1:8" s="2" customFormat="1" ht="12.75" hidden="1" customHeight="1" x14ac:dyDescent="0.2">
      <c r="A352" s="257"/>
      <c r="B352" s="260"/>
      <c r="C352" s="320">
        <f t="shared" si="52"/>
        <v>0</v>
      </c>
      <c r="D352" s="321"/>
      <c r="E352" s="279"/>
      <c r="F352" s="83">
        <f t="shared" si="53"/>
        <v>0</v>
      </c>
      <c r="G352" s="64">
        <f t="shared" si="53"/>
        <v>0</v>
      </c>
      <c r="H352" s="65">
        <f t="shared" si="51"/>
        <v>0</v>
      </c>
    </row>
    <row r="353" spans="1:8" s="2" customFormat="1" ht="12.75" hidden="1" customHeight="1" x14ac:dyDescent="0.2">
      <c r="A353" s="257"/>
      <c r="B353" s="260"/>
      <c r="C353" s="320">
        <f t="shared" si="52"/>
        <v>0</v>
      </c>
      <c r="D353" s="321"/>
      <c r="E353" s="279"/>
      <c r="F353" s="83">
        <f t="shared" si="53"/>
        <v>0</v>
      </c>
      <c r="G353" s="64">
        <f t="shared" si="53"/>
        <v>0</v>
      </c>
      <c r="H353" s="65">
        <f t="shared" si="51"/>
        <v>0</v>
      </c>
    </row>
    <row r="354" spans="1:8" s="2" customFormat="1" ht="12.75" hidden="1" x14ac:dyDescent="0.2">
      <c r="A354" s="258"/>
      <c r="B354" s="261"/>
      <c r="C354" s="320">
        <f t="shared" si="52"/>
        <v>0</v>
      </c>
      <c r="D354" s="321"/>
      <c r="E354" s="280"/>
      <c r="F354" s="85">
        <f t="shared" si="53"/>
        <v>0</v>
      </c>
      <c r="G354" s="66">
        <f t="shared" si="53"/>
        <v>0</v>
      </c>
      <c r="H354" s="67">
        <f t="shared" si="51"/>
        <v>0</v>
      </c>
    </row>
    <row r="355" spans="1:8" s="2" customFormat="1" ht="12.75" customHeight="1" x14ac:dyDescent="0.2">
      <c r="A355" s="58" t="s">
        <v>66</v>
      </c>
      <c r="B355" s="271" t="s">
        <v>67</v>
      </c>
      <c r="C355" s="271"/>
      <c r="D355" s="271"/>
      <c r="E355" s="271"/>
      <c r="F355" s="271"/>
      <c r="G355" s="271"/>
      <c r="H355" s="47">
        <f>SUM(H356,H357,H378)</f>
        <v>0.37</v>
      </c>
    </row>
    <row r="356" spans="1:8" s="2" customFormat="1" ht="12.75" customHeight="1" x14ac:dyDescent="0.2">
      <c r="A356" s="141" t="s">
        <v>68</v>
      </c>
      <c r="B356" s="285" t="s">
        <v>471</v>
      </c>
      <c r="C356" s="285"/>
      <c r="D356" s="285"/>
      <c r="E356" s="285"/>
      <c r="F356" s="285"/>
      <c r="G356" s="285"/>
      <c r="H356" s="48">
        <f>ROUNDUP((H258+H357)*0.2409,2)</f>
        <v>0.3</v>
      </c>
    </row>
    <row r="357" spans="1:8" s="2" customFormat="1" ht="25.5" customHeight="1" x14ac:dyDescent="0.2">
      <c r="A357" s="256" t="s">
        <v>71</v>
      </c>
      <c r="B357" s="259" t="s">
        <v>72</v>
      </c>
      <c r="C357" s="303" t="s">
        <v>438</v>
      </c>
      <c r="D357" s="304"/>
      <c r="E357" s="53" t="s">
        <v>162</v>
      </c>
      <c r="F357" s="142" t="s">
        <v>40</v>
      </c>
      <c r="G357" s="53" t="s">
        <v>158</v>
      </c>
      <c r="H357" s="135">
        <f>SUM(H358:H377)</f>
        <v>0.05</v>
      </c>
    </row>
    <row r="358" spans="1:8" s="2" customFormat="1" ht="12.75" customHeight="1" x14ac:dyDescent="0.2">
      <c r="A358" s="257"/>
      <c r="B358" s="260"/>
      <c r="C358" s="305" t="str">
        <f t="shared" ref="C358:C367" si="54">C260</f>
        <v>VP koledžas direktors</v>
      </c>
      <c r="D358" s="306"/>
      <c r="E358" s="312">
        <v>4</v>
      </c>
      <c r="F358" s="73">
        <f t="shared" ref="F358:G367" si="55">F260</f>
        <v>3105</v>
      </c>
      <c r="G358" s="64">
        <f t="shared" si="55"/>
        <v>0.02</v>
      </c>
      <c r="H358" s="63">
        <f>ROUNDUP((F358*$E$358%)/168*G358,2)</f>
        <v>0.02</v>
      </c>
    </row>
    <row r="359" spans="1:8" s="2" customFormat="1" ht="12.75" hidden="1" customHeight="1" x14ac:dyDescent="0.2">
      <c r="A359" s="257"/>
      <c r="B359" s="260"/>
      <c r="C359" s="291">
        <f t="shared" si="54"/>
        <v>0</v>
      </c>
      <c r="D359" s="292"/>
      <c r="E359" s="313"/>
      <c r="F359" s="75">
        <f t="shared" si="55"/>
        <v>0</v>
      </c>
      <c r="G359" s="75">
        <f t="shared" si="55"/>
        <v>0</v>
      </c>
      <c r="H359" s="65">
        <f t="shared" ref="H359:H377" si="56">ROUNDUP((F359*$E$358%)/168*G359,2)</f>
        <v>0</v>
      </c>
    </row>
    <row r="360" spans="1:8" s="2" customFormat="1" ht="12.75" hidden="1" customHeight="1" x14ac:dyDescent="0.2">
      <c r="A360" s="257"/>
      <c r="B360" s="260"/>
      <c r="C360" s="291">
        <f t="shared" si="54"/>
        <v>0</v>
      </c>
      <c r="D360" s="292"/>
      <c r="E360" s="313"/>
      <c r="F360" s="75">
        <f t="shared" si="55"/>
        <v>0</v>
      </c>
      <c r="G360" s="75">
        <f t="shared" si="55"/>
        <v>0</v>
      </c>
      <c r="H360" s="65">
        <f t="shared" si="56"/>
        <v>0</v>
      </c>
    </row>
    <row r="361" spans="1:8" s="2" customFormat="1" ht="12.75" hidden="1" customHeight="1" x14ac:dyDescent="0.2">
      <c r="A361" s="257"/>
      <c r="B361" s="260"/>
      <c r="C361" s="291">
        <f t="shared" si="54"/>
        <v>0</v>
      </c>
      <c r="D361" s="292"/>
      <c r="E361" s="313"/>
      <c r="F361" s="75">
        <f t="shared" si="55"/>
        <v>0</v>
      </c>
      <c r="G361" s="75">
        <f t="shared" si="55"/>
        <v>0</v>
      </c>
      <c r="H361" s="65">
        <f t="shared" si="56"/>
        <v>0</v>
      </c>
    </row>
    <row r="362" spans="1:8" s="2" customFormat="1" ht="12.75" hidden="1" customHeight="1" x14ac:dyDescent="0.2">
      <c r="A362" s="257"/>
      <c r="B362" s="260"/>
      <c r="C362" s="291">
        <f t="shared" si="54"/>
        <v>0</v>
      </c>
      <c r="D362" s="292"/>
      <c r="E362" s="313"/>
      <c r="F362" s="75">
        <f t="shared" si="55"/>
        <v>0</v>
      </c>
      <c r="G362" s="75">
        <f t="shared" si="55"/>
        <v>0</v>
      </c>
      <c r="H362" s="65">
        <f t="shared" si="56"/>
        <v>0</v>
      </c>
    </row>
    <row r="363" spans="1:8" s="2" customFormat="1" ht="12.75" hidden="1" customHeight="1" x14ac:dyDescent="0.2">
      <c r="A363" s="257"/>
      <c r="B363" s="260"/>
      <c r="C363" s="291">
        <f t="shared" si="54"/>
        <v>0</v>
      </c>
      <c r="D363" s="292"/>
      <c r="E363" s="313"/>
      <c r="F363" s="75">
        <f t="shared" si="55"/>
        <v>0</v>
      </c>
      <c r="G363" s="75">
        <f t="shared" si="55"/>
        <v>0</v>
      </c>
      <c r="H363" s="65">
        <f t="shared" si="56"/>
        <v>0</v>
      </c>
    </row>
    <row r="364" spans="1:8" s="2" customFormat="1" ht="12.75" hidden="1" customHeight="1" x14ac:dyDescent="0.2">
      <c r="A364" s="257"/>
      <c r="B364" s="260"/>
      <c r="C364" s="291">
        <f t="shared" si="54"/>
        <v>0</v>
      </c>
      <c r="D364" s="292"/>
      <c r="E364" s="313"/>
      <c r="F364" s="75">
        <f t="shared" si="55"/>
        <v>0</v>
      </c>
      <c r="G364" s="75">
        <f t="shared" si="55"/>
        <v>0</v>
      </c>
      <c r="H364" s="65">
        <f t="shared" si="56"/>
        <v>0</v>
      </c>
    </row>
    <row r="365" spans="1:8" s="2" customFormat="1" ht="12.75" hidden="1" customHeight="1" x14ac:dyDescent="0.2">
      <c r="A365" s="257"/>
      <c r="B365" s="260"/>
      <c r="C365" s="291">
        <f t="shared" si="54"/>
        <v>0</v>
      </c>
      <c r="D365" s="292"/>
      <c r="E365" s="313"/>
      <c r="F365" s="75">
        <f t="shared" si="55"/>
        <v>0</v>
      </c>
      <c r="G365" s="75">
        <f t="shared" si="55"/>
        <v>0</v>
      </c>
      <c r="H365" s="65">
        <f t="shared" si="56"/>
        <v>0</v>
      </c>
    </row>
    <row r="366" spans="1:8" s="2" customFormat="1" ht="12.75" hidden="1" customHeight="1" x14ac:dyDescent="0.2">
      <c r="A366" s="257"/>
      <c r="B366" s="260"/>
      <c r="C366" s="291">
        <f t="shared" si="54"/>
        <v>0</v>
      </c>
      <c r="D366" s="292"/>
      <c r="E366" s="313"/>
      <c r="F366" s="75">
        <f t="shared" si="55"/>
        <v>0</v>
      </c>
      <c r="G366" s="75">
        <f t="shared" si="55"/>
        <v>0</v>
      </c>
      <c r="H366" s="65">
        <f t="shared" si="56"/>
        <v>0</v>
      </c>
    </row>
    <row r="367" spans="1:8" s="2" customFormat="1" ht="12.75" hidden="1" customHeight="1" x14ac:dyDescent="0.2">
      <c r="A367" s="257"/>
      <c r="B367" s="260"/>
      <c r="C367" s="291">
        <f t="shared" si="54"/>
        <v>0</v>
      </c>
      <c r="D367" s="292"/>
      <c r="E367" s="313"/>
      <c r="F367" s="75">
        <f t="shared" si="55"/>
        <v>0</v>
      </c>
      <c r="G367" s="75">
        <f t="shared" si="55"/>
        <v>0</v>
      </c>
      <c r="H367" s="65">
        <f t="shared" si="56"/>
        <v>0</v>
      </c>
    </row>
    <row r="368" spans="1:8" s="2" customFormat="1" ht="12.75" x14ac:dyDescent="0.2">
      <c r="A368" s="257"/>
      <c r="B368" s="260"/>
      <c r="C368" s="291" t="str">
        <f t="shared" ref="C368:C377" si="57">C271</f>
        <v xml:space="preserve">Grāmatvedis </v>
      </c>
      <c r="D368" s="292"/>
      <c r="E368" s="313"/>
      <c r="F368" s="75">
        <f t="shared" ref="F368:G377" si="58">F271</f>
        <v>1190</v>
      </c>
      <c r="G368" s="64">
        <f t="shared" si="58"/>
        <v>8.4000000000000005E-2</v>
      </c>
      <c r="H368" s="65">
        <f t="shared" si="56"/>
        <v>0.03</v>
      </c>
    </row>
    <row r="369" spans="1:8" s="2" customFormat="1" ht="24.75" hidden="1" customHeight="1" x14ac:dyDescent="0.2">
      <c r="A369" s="257"/>
      <c r="B369" s="260"/>
      <c r="C369" s="291">
        <f t="shared" si="57"/>
        <v>0</v>
      </c>
      <c r="D369" s="292"/>
      <c r="E369" s="313"/>
      <c r="F369" s="75">
        <f t="shared" si="58"/>
        <v>0</v>
      </c>
      <c r="G369" s="64">
        <f t="shared" si="58"/>
        <v>0</v>
      </c>
      <c r="H369" s="65">
        <f t="shared" si="56"/>
        <v>0</v>
      </c>
    </row>
    <row r="370" spans="1:8" s="2" customFormat="1" ht="12.75" hidden="1" x14ac:dyDescent="0.2">
      <c r="A370" s="257"/>
      <c r="B370" s="260"/>
      <c r="C370" s="291">
        <f t="shared" si="57"/>
        <v>0</v>
      </c>
      <c r="D370" s="292"/>
      <c r="E370" s="313"/>
      <c r="F370" s="75">
        <f t="shared" si="58"/>
        <v>0</v>
      </c>
      <c r="G370" s="64">
        <f t="shared" si="58"/>
        <v>0</v>
      </c>
      <c r="H370" s="65">
        <f t="shared" si="56"/>
        <v>0</v>
      </c>
    </row>
    <row r="371" spans="1:8" s="2" customFormat="1" ht="12.75" hidden="1" x14ac:dyDescent="0.2">
      <c r="A371" s="257"/>
      <c r="B371" s="260"/>
      <c r="C371" s="291">
        <f t="shared" si="57"/>
        <v>0</v>
      </c>
      <c r="D371" s="292"/>
      <c r="E371" s="313"/>
      <c r="F371" s="75">
        <f t="shared" si="58"/>
        <v>0</v>
      </c>
      <c r="G371" s="64">
        <f t="shared" si="58"/>
        <v>0</v>
      </c>
      <c r="H371" s="65">
        <f t="shared" si="56"/>
        <v>0</v>
      </c>
    </row>
    <row r="372" spans="1:8" s="2" customFormat="1" ht="12.75" hidden="1" x14ac:dyDescent="0.2">
      <c r="A372" s="257"/>
      <c r="B372" s="260"/>
      <c r="C372" s="291">
        <f t="shared" si="57"/>
        <v>0</v>
      </c>
      <c r="D372" s="292"/>
      <c r="E372" s="313"/>
      <c r="F372" s="75">
        <f t="shared" si="58"/>
        <v>0</v>
      </c>
      <c r="G372" s="64">
        <f t="shared" si="58"/>
        <v>0</v>
      </c>
      <c r="H372" s="65">
        <f t="shared" si="56"/>
        <v>0</v>
      </c>
    </row>
    <row r="373" spans="1:8" s="2" customFormat="1" ht="12.75" hidden="1" x14ac:dyDescent="0.2">
      <c r="A373" s="257"/>
      <c r="B373" s="260"/>
      <c r="C373" s="291">
        <f t="shared" si="57"/>
        <v>0</v>
      </c>
      <c r="D373" s="292"/>
      <c r="E373" s="313"/>
      <c r="F373" s="75">
        <f t="shared" si="58"/>
        <v>0</v>
      </c>
      <c r="G373" s="64">
        <f t="shared" si="58"/>
        <v>0</v>
      </c>
      <c r="H373" s="65">
        <f t="shared" si="56"/>
        <v>0</v>
      </c>
    </row>
    <row r="374" spans="1:8" s="2" customFormat="1" ht="12.75" hidden="1" x14ac:dyDescent="0.2">
      <c r="A374" s="257"/>
      <c r="B374" s="260"/>
      <c r="C374" s="291">
        <f t="shared" si="57"/>
        <v>0</v>
      </c>
      <c r="D374" s="292"/>
      <c r="E374" s="313"/>
      <c r="F374" s="75">
        <f t="shared" si="58"/>
        <v>0</v>
      </c>
      <c r="G374" s="64">
        <f t="shared" si="58"/>
        <v>0</v>
      </c>
      <c r="H374" s="65">
        <f t="shared" si="56"/>
        <v>0</v>
      </c>
    </row>
    <row r="375" spans="1:8" s="2" customFormat="1" ht="12.75" hidden="1" x14ac:dyDescent="0.2">
      <c r="A375" s="257"/>
      <c r="B375" s="260"/>
      <c r="C375" s="291">
        <f t="shared" si="57"/>
        <v>0</v>
      </c>
      <c r="D375" s="292"/>
      <c r="E375" s="313"/>
      <c r="F375" s="75">
        <f t="shared" si="58"/>
        <v>0</v>
      </c>
      <c r="G375" s="64">
        <f t="shared" si="58"/>
        <v>0</v>
      </c>
      <c r="H375" s="65">
        <f t="shared" si="56"/>
        <v>0</v>
      </c>
    </row>
    <row r="376" spans="1:8" s="2" customFormat="1" ht="12.75" hidden="1" x14ac:dyDescent="0.2">
      <c r="A376" s="257"/>
      <c r="B376" s="260"/>
      <c r="C376" s="291">
        <f t="shared" si="57"/>
        <v>0</v>
      </c>
      <c r="D376" s="292"/>
      <c r="E376" s="313"/>
      <c r="F376" s="75">
        <f t="shared" si="58"/>
        <v>0</v>
      </c>
      <c r="G376" s="64">
        <f t="shared" si="58"/>
        <v>0</v>
      </c>
      <c r="H376" s="65">
        <f t="shared" si="56"/>
        <v>0</v>
      </c>
    </row>
    <row r="377" spans="1:8" s="2" customFormat="1" ht="12.75" hidden="1" x14ac:dyDescent="0.2">
      <c r="A377" s="258"/>
      <c r="B377" s="261"/>
      <c r="C377" s="291">
        <f t="shared" si="57"/>
        <v>0</v>
      </c>
      <c r="D377" s="292"/>
      <c r="E377" s="314"/>
      <c r="F377" s="77">
        <f t="shared" si="58"/>
        <v>0</v>
      </c>
      <c r="G377" s="64">
        <f t="shared" si="58"/>
        <v>0</v>
      </c>
      <c r="H377" s="67">
        <f t="shared" si="56"/>
        <v>0</v>
      </c>
    </row>
    <row r="378" spans="1:8" s="2" customFormat="1" ht="25.5" customHeight="1" x14ac:dyDescent="0.2">
      <c r="A378" s="256" t="s">
        <v>83</v>
      </c>
      <c r="B378" s="259" t="s">
        <v>84</v>
      </c>
      <c r="C378" s="303" t="s">
        <v>438</v>
      </c>
      <c r="D378" s="304"/>
      <c r="E378" s="53" t="s">
        <v>162</v>
      </c>
      <c r="F378" s="142" t="s">
        <v>40</v>
      </c>
      <c r="G378" s="53" t="s">
        <v>158</v>
      </c>
      <c r="H378" s="135">
        <f>SUM(H379:H398)</f>
        <v>0.02</v>
      </c>
    </row>
    <row r="379" spans="1:8" s="2" customFormat="1" ht="12.75" customHeight="1" x14ac:dyDescent="0.2">
      <c r="A379" s="257"/>
      <c r="B379" s="260"/>
      <c r="C379" s="305" t="str">
        <f t="shared" ref="C379:C388" si="59">C260</f>
        <v>VP koledžas direktors</v>
      </c>
      <c r="D379" s="306"/>
      <c r="E379" s="312">
        <v>1</v>
      </c>
      <c r="F379" s="73">
        <f t="shared" ref="F379:G388" si="60">F260</f>
        <v>3105</v>
      </c>
      <c r="G379" s="64">
        <f t="shared" si="60"/>
        <v>0.02</v>
      </c>
      <c r="H379" s="63">
        <f>ROUNDUP((F379*$E$379%)/168*G379,2)</f>
        <v>0.01</v>
      </c>
    </row>
    <row r="380" spans="1:8" s="2" customFormat="1" ht="12.75" hidden="1" x14ac:dyDescent="0.2">
      <c r="A380" s="257"/>
      <c r="B380" s="260"/>
      <c r="C380" s="291">
        <f t="shared" si="59"/>
        <v>0</v>
      </c>
      <c r="D380" s="292"/>
      <c r="E380" s="313"/>
      <c r="F380" s="75">
        <f t="shared" si="60"/>
        <v>0</v>
      </c>
      <c r="G380" s="64">
        <f t="shared" si="60"/>
        <v>0</v>
      </c>
      <c r="H380" s="65">
        <f t="shared" ref="H380:H398" si="61">ROUNDUP((F380*$E$379%)/168*G380,2)</f>
        <v>0</v>
      </c>
    </row>
    <row r="381" spans="1:8" s="2" customFormat="1" ht="12.75" hidden="1" x14ac:dyDescent="0.2">
      <c r="A381" s="257"/>
      <c r="B381" s="260"/>
      <c r="C381" s="291">
        <f t="shared" si="59"/>
        <v>0</v>
      </c>
      <c r="D381" s="292"/>
      <c r="E381" s="313"/>
      <c r="F381" s="75">
        <f t="shared" si="60"/>
        <v>0</v>
      </c>
      <c r="G381" s="64">
        <f t="shared" si="60"/>
        <v>0</v>
      </c>
      <c r="H381" s="65">
        <f t="shared" si="61"/>
        <v>0</v>
      </c>
    </row>
    <row r="382" spans="1:8" s="2" customFormat="1" ht="12.75" hidden="1" x14ac:dyDescent="0.2">
      <c r="A382" s="257"/>
      <c r="B382" s="260"/>
      <c r="C382" s="291">
        <f t="shared" si="59"/>
        <v>0</v>
      </c>
      <c r="D382" s="292"/>
      <c r="E382" s="313"/>
      <c r="F382" s="75">
        <f t="shared" si="60"/>
        <v>0</v>
      </c>
      <c r="G382" s="64">
        <f t="shared" si="60"/>
        <v>0</v>
      </c>
      <c r="H382" s="65">
        <f t="shared" si="61"/>
        <v>0</v>
      </c>
    </row>
    <row r="383" spans="1:8" s="2" customFormat="1" ht="12.75" hidden="1" x14ac:dyDescent="0.2">
      <c r="A383" s="257"/>
      <c r="B383" s="260"/>
      <c r="C383" s="291">
        <f t="shared" si="59"/>
        <v>0</v>
      </c>
      <c r="D383" s="292"/>
      <c r="E383" s="313"/>
      <c r="F383" s="75">
        <f t="shared" si="60"/>
        <v>0</v>
      </c>
      <c r="G383" s="64">
        <f t="shared" si="60"/>
        <v>0</v>
      </c>
      <c r="H383" s="65">
        <f t="shared" si="61"/>
        <v>0</v>
      </c>
    </row>
    <row r="384" spans="1:8" s="2" customFormat="1" ht="12.75" hidden="1" x14ac:dyDescent="0.2">
      <c r="A384" s="257"/>
      <c r="B384" s="260"/>
      <c r="C384" s="291">
        <f t="shared" si="59"/>
        <v>0</v>
      </c>
      <c r="D384" s="292"/>
      <c r="E384" s="313"/>
      <c r="F384" s="75">
        <f t="shared" si="60"/>
        <v>0</v>
      </c>
      <c r="G384" s="64">
        <f t="shared" si="60"/>
        <v>0</v>
      </c>
      <c r="H384" s="65">
        <f t="shared" si="61"/>
        <v>0</v>
      </c>
    </row>
    <row r="385" spans="1:8" s="2" customFormat="1" ht="12.75" hidden="1" x14ac:dyDescent="0.2">
      <c r="A385" s="257"/>
      <c r="B385" s="260"/>
      <c r="C385" s="291">
        <f t="shared" si="59"/>
        <v>0</v>
      </c>
      <c r="D385" s="292"/>
      <c r="E385" s="313"/>
      <c r="F385" s="75">
        <f t="shared" si="60"/>
        <v>0</v>
      </c>
      <c r="G385" s="64">
        <f t="shared" si="60"/>
        <v>0</v>
      </c>
      <c r="H385" s="65">
        <f t="shared" si="61"/>
        <v>0</v>
      </c>
    </row>
    <row r="386" spans="1:8" s="2" customFormat="1" ht="12.75" hidden="1" x14ac:dyDescent="0.2">
      <c r="A386" s="257"/>
      <c r="B386" s="260"/>
      <c r="C386" s="291">
        <f t="shared" si="59"/>
        <v>0</v>
      </c>
      <c r="D386" s="292"/>
      <c r="E386" s="313"/>
      <c r="F386" s="75">
        <f t="shared" si="60"/>
        <v>0</v>
      </c>
      <c r="G386" s="64">
        <f t="shared" si="60"/>
        <v>0</v>
      </c>
      <c r="H386" s="65">
        <f t="shared" si="61"/>
        <v>0</v>
      </c>
    </row>
    <row r="387" spans="1:8" s="2" customFormat="1" ht="12.75" hidden="1" x14ac:dyDescent="0.2">
      <c r="A387" s="257"/>
      <c r="B387" s="260"/>
      <c r="C387" s="291">
        <f t="shared" si="59"/>
        <v>0</v>
      </c>
      <c r="D387" s="292"/>
      <c r="E387" s="313"/>
      <c r="F387" s="75">
        <f t="shared" si="60"/>
        <v>0</v>
      </c>
      <c r="G387" s="64">
        <f t="shared" si="60"/>
        <v>0</v>
      </c>
      <c r="H387" s="65">
        <f t="shared" si="61"/>
        <v>0</v>
      </c>
    </row>
    <row r="388" spans="1:8" s="2" customFormat="1" ht="12.75" hidden="1" x14ac:dyDescent="0.2">
      <c r="A388" s="257"/>
      <c r="B388" s="260"/>
      <c r="C388" s="291">
        <f t="shared" si="59"/>
        <v>0</v>
      </c>
      <c r="D388" s="292"/>
      <c r="E388" s="313"/>
      <c r="F388" s="75">
        <f t="shared" si="60"/>
        <v>0</v>
      </c>
      <c r="G388" s="64">
        <f t="shared" si="60"/>
        <v>0</v>
      </c>
      <c r="H388" s="65">
        <f t="shared" si="61"/>
        <v>0</v>
      </c>
    </row>
    <row r="389" spans="1:8" s="2" customFormat="1" ht="12.75" x14ac:dyDescent="0.2">
      <c r="A389" s="257"/>
      <c r="B389" s="260"/>
      <c r="C389" s="291" t="str">
        <f t="shared" ref="C389:C398" si="62">C271</f>
        <v xml:space="preserve">Grāmatvedis </v>
      </c>
      <c r="D389" s="292"/>
      <c r="E389" s="313"/>
      <c r="F389" s="75">
        <f t="shared" ref="F389:G398" si="63">F271</f>
        <v>1190</v>
      </c>
      <c r="G389" s="64">
        <f t="shared" si="63"/>
        <v>8.4000000000000005E-2</v>
      </c>
      <c r="H389" s="65">
        <f t="shared" si="61"/>
        <v>0.01</v>
      </c>
    </row>
    <row r="390" spans="1:8" s="2" customFormat="1" ht="27" hidden="1" customHeight="1" x14ac:dyDescent="0.2">
      <c r="A390" s="257"/>
      <c r="B390" s="260"/>
      <c r="C390" s="291">
        <f t="shared" si="62"/>
        <v>0</v>
      </c>
      <c r="D390" s="292"/>
      <c r="E390" s="313"/>
      <c r="F390" s="75">
        <f t="shared" si="63"/>
        <v>0</v>
      </c>
      <c r="G390" s="64">
        <f t="shared" si="63"/>
        <v>0</v>
      </c>
      <c r="H390" s="65">
        <f t="shared" si="61"/>
        <v>0</v>
      </c>
    </row>
    <row r="391" spans="1:8" s="2" customFormat="1" ht="12.75" hidden="1" x14ac:dyDescent="0.2">
      <c r="A391" s="257"/>
      <c r="B391" s="260"/>
      <c r="C391" s="291">
        <f t="shared" si="62"/>
        <v>0</v>
      </c>
      <c r="D391" s="292"/>
      <c r="E391" s="313"/>
      <c r="F391" s="75">
        <f t="shared" si="63"/>
        <v>0</v>
      </c>
      <c r="G391" s="75">
        <f t="shared" si="63"/>
        <v>0</v>
      </c>
      <c r="H391" s="65">
        <f t="shared" si="61"/>
        <v>0</v>
      </c>
    </row>
    <row r="392" spans="1:8" s="2" customFormat="1" ht="12.75" hidden="1" x14ac:dyDescent="0.2">
      <c r="A392" s="257"/>
      <c r="B392" s="260"/>
      <c r="C392" s="291">
        <f t="shared" si="62"/>
        <v>0</v>
      </c>
      <c r="D392" s="292"/>
      <c r="E392" s="313"/>
      <c r="F392" s="75">
        <f t="shared" si="63"/>
        <v>0</v>
      </c>
      <c r="G392" s="75">
        <f t="shared" si="63"/>
        <v>0</v>
      </c>
      <c r="H392" s="65">
        <f t="shared" si="61"/>
        <v>0</v>
      </c>
    </row>
    <row r="393" spans="1:8" s="2" customFormat="1" ht="12.75" hidden="1" x14ac:dyDescent="0.2">
      <c r="A393" s="257"/>
      <c r="B393" s="260"/>
      <c r="C393" s="291">
        <f t="shared" si="62"/>
        <v>0</v>
      </c>
      <c r="D393" s="292"/>
      <c r="E393" s="313"/>
      <c r="F393" s="75">
        <f t="shared" si="63"/>
        <v>0</v>
      </c>
      <c r="G393" s="75">
        <f t="shared" si="63"/>
        <v>0</v>
      </c>
      <c r="H393" s="65">
        <f t="shared" si="61"/>
        <v>0</v>
      </c>
    </row>
    <row r="394" spans="1:8" s="2" customFormat="1" ht="12.75" hidden="1" x14ac:dyDescent="0.2">
      <c r="A394" s="257"/>
      <c r="B394" s="260"/>
      <c r="C394" s="291">
        <f t="shared" si="62"/>
        <v>0</v>
      </c>
      <c r="D394" s="292"/>
      <c r="E394" s="313"/>
      <c r="F394" s="75">
        <f t="shared" si="63"/>
        <v>0</v>
      </c>
      <c r="G394" s="75">
        <f t="shared" si="63"/>
        <v>0</v>
      </c>
      <c r="H394" s="65">
        <f t="shared" si="61"/>
        <v>0</v>
      </c>
    </row>
    <row r="395" spans="1:8" s="2" customFormat="1" ht="12.75" hidden="1" x14ac:dyDescent="0.2">
      <c r="A395" s="257"/>
      <c r="B395" s="260"/>
      <c r="C395" s="291">
        <f t="shared" si="62"/>
        <v>0</v>
      </c>
      <c r="D395" s="292"/>
      <c r="E395" s="313"/>
      <c r="F395" s="75">
        <f t="shared" si="63"/>
        <v>0</v>
      </c>
      <c r="G395" s="75">
        <f t="shared" si="63"/>
        <v>0</v>
      </c>
      <c r="H395" s="65">
        <f t="shared" si="61"/>
        <v>0</v>
      </c>
    </row>
    <row r="396" spans="1:8" s="2" customFormat="1" ht="12.75" hidden="1" x14ac:dyDescent="0.2">
      <c r="A396" s="257"/>
      <c r="B396" s="260"/>
      <c r="C396" s="291">
        <f t="shared" si="62"/>
        <v>0</v>
      </c>
      <c r="D396" s="292"/>
      <c r="E396" s="313"/>
      <c r="F396" s="75">
        <f t="shared" si="63"/>
        <v>0</v>
      </c>
      <c r="G396" s="75">
        <f t="shared" si="63"/>
        <v>0</v>
      </c>
      <c r="H396" s="65">
        <f t="shared" si="61"/>
        <v>0</v>
      </c>
    </row>
    <row r="397" spans="1:8" s="2" customFormat="1" ht="12.75" hidden="1" x14ac:dyDescent="0.2">
      <c r="A397" s="257"/>
      <c r="B397" s="260"/>
      <c r="C397" s="291">
        <f t="shared" si="62"/>
        <v>0</v>
      </c>
      <c r="D397" s="292"/>
      <c r="E397" s="313"/>
      <c r="F397" s="75">
        <f t="shared" si="63"/>
        <v>0</v>
      </c>
      <c r="G397" s="75">
        <f t="shared" si="63"/>
        <v>0</v>
      </c>
      <c r="H397" s="65">
        <f t="shared" si="61"/>
        <v>0</v>
      </c>
    </row>
    <row r="398" spans="1:8" s="2" customFormat="1" ht="12.75" hidden="1" x14ac:dyDescent="0.2">
      <c r="A398" s="258"/>
      <c r="B398" s="261"/>
      <c r="C398" s="301">
        <f t="shared" si="62"/>
        <v>0</v>
      </c>
      <c r="D398" s="302"/>
      <c r="E398" s="314"/>
      <c r="F398" s="77">
        <f t="shared" si="63"/>
        <v>0</v>
      </c>
      <c r="G398" s="77">
        <f t="shared" si="63"/>
        <v>0</v>
      </c>
      <c r="H398" s="67">
        <f t="shared" si="61"/>
        <v>0</v>
      </c>
    </row>
    <row r="399" spans="1:8" s="2" customFormat="1" ht="12.75" x14ac:dyDescent="0.2">
      <c r="A399" s="58" t="s">
        <v>85</v>
      </c>
      <c r="B399" s="271" t="s">
        <v>18</v>
      </c>
      <c r="C399" s="271"/>
      <c r="D399" s="271"/>
      <c r="E399" s="271"/>
      <c r="F399" s="271"/>
      <c r="G399" s="271"/>
      <c r="H399" s="47">
        <f>SUM(H400,H423)</f>
        <v>2.31</v>
      </c>
    </row>
    <row r="400" spans="1:8" s="2" customFormat="1" ht="12.75" x14ac:dyDescent="0.2">
      <c r="A400" s="57" t="s">
        <v>86</v>
      </c>
      <c r="B400" s="271" t="s">
        <v>87</v>
      </c>
      <c r="C400" s="271"/>
      <c r="D400" s="271"/>
      <c r="E400" s="271"/>
      <c r="F400" s="271"/>
      <c r="G400" s="271"/>
      <c r="H400" s="47">
        <f>SUM(H401,H412)</f>
        <v>0.14000000000000001</v>
      </c>
    </row>
    <row r="401" spans="1:9" s="2" customFormat="1" ht="25.5" x14ac:dyDescent="0.2">
      <c r="A401" s="256">
        <v>2220</v>
      </c>
      <c r="B401" s="259" t="s">
        <v>89</v>
      </c>
      <c r="C401" s="266" t="s">
        <v>171</v>
      </c>
      <c r="D401" s="267"/>
      <c r="E401" s="307"/>
      <c r="F401" s="53" t="s">
        <v>402</v>
      </c>
      <c r="G401" s="53" t="s">
        <v>158</v>
      </c>
      <c r="H401" s="135">
        <f>SUM(H402:H411)</f>
        <v>0.14000000000000001</v>
      </c>
    </row>
    <row r="402" spans="1:9" s="2" customFormat="1" ht="12" customHeight="1" x14ac:dyDescent="0.2">
      <c r="A402" s="257"/>
      <c r="B402" s="260"/>
      <c r="C402" s="262" t="s">
        <v>202</v>
      </c>
      <c r="D402" s="263"/>
      <c r="E402" s="297"/>
      <c r="F402" s="88">
        <v>7</v>
      </c>
      <c r="G402" s="88">
        <f>G16+G17+G26+G260+G271</f>
        <v>3.2909999999999999</v>
      </c>
      <c r="H402" s="89">
        <f>ROUNDUP(F402/168*G402,2)</f>
        <v>0.14000000000000001</v>
      </c>
      <c r="I402" s="2" t="s">
        <v>230</v>
      </c>
    </row>
    <row r="403" spans="1:9" s="2" customFormat="1" ht="12" hidden="1" customHeight="1" x14ac:dyDescent="0.2">
      <c r="A403" s="257"/>
      <c r="B403" s="260"/>
      <c r="C403" s="264"/>
      <c r="D403" s="265"/>
      <c r="E403" s="293"/>
      <c r="F403" s="90"/>
      <c r="G403" s="90"/>
      <c r="H403" s="91">
        <f t="shared" ref="H403:H411" si="64">ROUNDUP(F403/168*G403,2)</f>
        <v>0</v>
      </c>
    </row>
    <row r="404" spans="1:9" s="2" customFormat="1" ht="12" hidden="1" customHeight="1" x14ac:dyDescent="0.2">
      <c r="A404" s="257"/>
      <c r="B404" s="260"/>
      <c r="C404" s="264"/>
      <c r="D404" s="265"/>
      <c r="E404" s="293"/>
      <c r="F404" s="90"/>
      <c r="G404" s="90"/>
      <c r="H404" s="91">
        <f t="shared" si="64"/>
        <v>0</v>
      </c>
    </row>
    <row r="405" spans="1:9" s="2" customFormat="1" ht="12" hidden="1" customHeight="1" x14ac:dyDescent="0.2">
      <c r="A405" s="257"/>
      <c r="B405" s="260"/>
      <c r="C405" s="264"/>
      <c r="D405" s="265"/>
      <c r="E405" s="293"/>
      <c r="F405" s="90"/>
      <c r="G405" s="90"/>
      <c r="H405" s="91">
        <f t="shared" si="64"/>
        <v>0</v>
      </c>
    </row>
    <row r="406" spans="1:9" s="2" customFormat="1" ht="12" hidden="1" customHeight="1" x14ac:dyDescent="0.2">
      <c r="A406" s="257"/>
      <c r="B406" s="260"/>
      <c r="C406" s="264"/>
      <c r="D406" s="265"/>
      <c r="E406" s="293"/>
      <c r="F406" s="90"/>
      <c r="G406" s="90"/>
      <c r="H406" s="91">
        <f t="shared" si="64"/>
        <v>0</v>
      </c>
    </row>
    <row r="407" spans="1:9" s="2" customFormat="1" ht="12" hidden="1" customHeight="1" x14ac:dyDescent="0.2">
      <c r="A407" s="257"/>
      <c r="B407" s="260"/>
      <c r="C407" s="264"/>
      <c r="D407" s="265"/>
      <c r="E407" s="293"/>
      <c r="F407" s="90"/>
      <c r="G407" s="90"/>
      <c r="H407" s="91">
        <f t="shared" si="64"/>
        <v>0</v>
      </c>
    </row>
    <row r="408" spans="1:9" s="2" customFormat="1" ht="12" hidden="1" customHeight="1" x14ac:dyDescent="0.2">
      <c r="A408" s="257"/>
      <c r="B408" s="260"/>
      <c r="C408" s="264"/>
      <c r="D408" s="265"/>
      <c r="E408" s="293"/>
      <c r="F408" s="90"/>
      <c r="G408" s="90"/>
      <c r="H408" s="91">
        <f t="shared" si="64"/>
        <v>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si="64"/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4"/>
        <v>0</v>
      </c>
    </row>
    <row r="411" spans="1:9" s="2" customFormat="1" ht="12" hidden="1" customHeight="1" x14ac:dyDescent="0.2">
      <c r="A411" s="258"/>
      <c r="B411" s="261"/>
      <c r="C411" s="268"/>
      <c r="D411" s="269"/>
      <c r="E411" s="270"/>
      <c r="F411" s="92"/>
      <c r="G411" s="92"/>
      <c r="H411" s="93">
        <f t="shared" si="64"/>
        <v>0</v>
      </c>
    </row>
    <row r="412" spans="1:9" s="2" customFormat="1" ht="12" hidden="1" customHeight="1" x14ac:dyDescent="0.2">
      <c r="A412" s="256"/>
      <c r="B412" s="259"/>
      <c r="C412" s="266"/>
      <c r="D412" s="267"/>
      <c r="E412" s="307"/>
      <c r="F412" s="53"/>
      <c r="G412" s="53"/>
      <c r="H412" s="135">
        <f>SUM(H413:H422)</f>
        <v>0</v>
      </c>
    </row>
    <row r="413" spans="1:9" s="2" customFormat="1" ht="12" hidden="1" customHeight="1" x14ac:dyDescent="0.2">
      <c r="A413" s="257"/>
      <c r="B413" s="260"/>
      <c r="C413" s="262"/>
      <c r="D413" s="263"/>
      <c r="E413" s="297"/>
      <c r="F413" s="88"/>
      <c r="G413" s="88"/>
      <c r="H413" s="89">
        <f>ROUNDUP(F413/168*G413,2)</f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ref="H414:H422" si="65">ROUNDUP(F414/168*G414,2)</f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5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5"/>
        <v>0</v>
      </c>
    </row>
    <row r="417" spans="1:9" s="2" customFormat="1" ht="12" hidden="1" customHeight="1" x14ac:dyDescent="0.2">
      <c r="A417" s="257"/>
      <c r="B417" s="260"/>
      <c r="C417" s="264"/>
      <c r="D417" s="265"/>
      <c r="E417" s="293"/>
      <c r="F417" s="90"/>
      <c r="G417" s="90"/>
      <c r="H417" s="91">
        <f t="shared" si="65"/>
        <v>0</v>
      </c>
    </row>
    <row r="418" spans="1:9" s="2" customFormat="1" ht="12" hidden="1" customHeight="1" x14ac:dyDescent="0.2">
      <c r="A418" s="257"/>
      <c r="B418" s="260"/>
      <c r="C418" s="264"/>
      <c r="D418" s="265"/>
      <c r="E418" s="293"/>
      <c r="F418" s="90"/>
      <c r="G418" s="90"/>
      <c r="H418" s="91">
        <f t="shared" si="65"/>
        <v>0</v>
      </c>
    </row>
    <row r="419" spans="1:9" s="2" customFormat="1" ht="12" hidden="1" customHeight="1" x14ac:dyDescent="0.2">
      <c r="A419" s="257"/>
      <c r="B419" s="260"/>
      <c r="C419" s="264"/>
      <c r="D419" s="265"/>
      <c r="E419" s="293"/>
      <c r="F419" s="90"/>
      <c r="G419" s="90"/>
      <c r="H419" s="91">
        <f t="shared" si="65"/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/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5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5"/>
        <v>0</v>
      </c>
    </row>
    <row r="423" spans="1:9" s="2" customFormat="1" ht="12.75" customHeight="1" x14ac:dyDescent="0.2">
      <c r="A423" s="57" t="s">
        <v>94</v>
      </c>
      <c r="B423" s="271" t="s">
        <v>95</v>
      </c>
      <c r="C423" s="271"/>
      <c r="D423" s="271"/>
      <c r="E423" s="271"/>
      <c r="F423" s="271"/>
      <c r="G423" s="271"/>
      <c r="H423" s="47">
        <f>SUM(H424,H446,H435)</f>
        <v>2.17</v>
      </c>
    </row>
    <row r="424" spans="1:9" s="2" customFormat="1" ht="15" customHeight="1" x14ac:dyDescent="0.2">
      <c r="A424" s="256">
        <v>2311</v>
      </c>
      <c r="B424" s="259" t="s">
        <v>20</v>
      </c>
      <c r="C424" s="266" t="s">
        <v>171</v>
      </c>
      <c r="D424" s="267"/>
      <c r="E424" s="307"/>
      <c r="F424" s="53" t="s">
        <v>401</v>
      </c>
      <c r="G424" s="53" t="s">
        <v>166</v>
      </c>
      <c r="H424" s="135">
        <f>SUM(H425:H434)</f>
        <v>0.36</v>
      </c>
    </row>
    <row r="425" spans="1:9" s="2" customFormat="1" ht="12.75" x14ac:dyDescent="0.2">
      <c r="A425" s="257"/>
      <c r="B425" s="260"/>
      <c r="C425" s="262" t="s">
        <v>225</v>
      </c>
      <c r="D425" s="263"/>
      <c r="E425" s="297"/>
      <c r="F425" s="88">
        <v>0.01</v>
      </c>
      <c r="G425" s="88">
        <v>6</v>
      </c>
      <c r="H425" s="89">
        <f>ROUND(F425*G425,2)</f>
        <v>0.06</v>
      </c>
      <c r="I425" s="2" t="s">
        <v>381</v>
      </c>
    </row>
    <row r="426" spans="1:9" s="2" customFormat="1" ht="12.75" x14ac:dyDescent="0.2">
      <c r="A426" s="257"/>
      <c r="B426" s="260"/>
      <c r="C426" s="264" t="s">
        <v>173</v>
      </c>
      <c r="D426" s="265"/>
      <c r="E426" s="293"/>
      <c r="F426" s="90">
        <v>0.05</v>
      </c>
      <c r="G426" s="90">
        <v>6</v>
      </c>
      <c r="H426" s="91">
        <f>ROUND(F426*G426,2)</f>
        <v>0.3</v>
      </c>
    </row>
    <row r="427" spans="1:9" s="2" customFormat="1" ht="12.75" hidden="1" x14ac:dyDescent="0.2">
      <c r="A427" s="257"/>
      <c r="B427" s="260"/>
      <c r="C427" s="264"/>
      <c r="D427" s="265"/>
      <c r="E427" s="293"/>
      <c r="F427" s="90"/>
      <c r="G427" s="90"/>
      <c r="H427" s="91">
        <f t="shared" ref="H427:H434" si="66">ROUND(F427*G427,2)</f>
        <v>0</v>
      </c>
    </row>
    <row r="428" spans="1:9" s="2" customFormat="1" ht="12.75" hidden="1" x14ac:dyDescent="0.2">
      <c r="A428" s="257"/>
      <c r="B428" s="260"/>
      <c r="C428" s="264"/>
      <c r="D428" s="265"/>
      <c r="E428" s="293"/>
      <c r="F428" s="90"/>
      <c r="G428" s="90"/>
      <c r="H428" s="91">
        <f t="shared" si="66"/>
        <v>0</v>
      </c>
    </row>
    <row r="429" spans="1:9" s="2" customFormat="1" ht="12.75" hidden="1" x14ac:dyDescent="0.2">
      <c r="A429" s="257"/>
      <c r="B429" s="260"/>
      <c r="C429" s="264"/>
      <c r="D429" s="265"/>
      <c r="E429" s="293"/>
      <c r="F429" s="90"/>
      <c r="G429" s="90"/>
      <c r="H429" s="91">
        <f t="shared" si="66"/>
        <v>0</v>
      </c>
    </row>
    <row r="430" spans="1:9" s="2" customFormat="1" ht="12.75" hidden="1" x14ac:dyDescent="0.2">
      <c r="A430" s="257"/>
      <c r="B430" s="260"/>
      <c r="C430" s="264"/>
      <c r="D430" s="265"/>
      <c r="E430" s="293"/>
      <c r="F430" s="90"/>
      <c r="G430" s="90"/>
      <c r="H430" s="91">
        <f t="shared" si="66"/>
        <v>0</v>
      </c>
    </row>
    <row r="431" spans="1:9" s="2" customFormat="1" ht="12.75" hidden="1" x14ac:dyDescent="0.2">
      <c r="A431" s="257"/>
      <c r="B431" s="260"/>
      <c r="C431" s="264"/>
      <c r="D431" s="265"/>
      <c r="E431" s="293"/>
      <c r="F431" s="90"/>
      <c r="G431" s="90"/>
      <c r="H431" s="91">
        <f t="shared" si="66"/>
        <v>0</v>
      </c>
    </row>
    <row r="432" spans="1:9" s="2" customFormat="1" ht="12.75" hidden="1" x14ac:dyDescent="0.2">
      <c r="A432" s="257"/>
      <c r="B432" s="260"/>
      <c r="C432" s="264"/>
      <c r="D432" s="265"/>
      <c r="E432" s="293"/>
      <c r="F432" s="90"/>
      <c r="G432" s="90"/>
      <c r="H432" s="91">
        <f t="shared" si="66"/>
        <v>0</v>
      </c>
    </row>
    <row r="433" spans="1:9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si="66"/>
        <v>0</v>
      </c>
    </row>
    <row r="434" spans="1:9" s="2" customFormat="1" ht="12.75" hidden="1" x14ac:dyDescent="0.2">
      <c r="A434" s="258"/>
      <c r="B434" s="261"/>
      <c r="C434" s="268"/>
      <c r="D434" s="269"/>
      <c r="E434" s="270"/>
      <c r="F434" s="92"/>
      <c r="G434" s="92"/>
      <c r="H434" s="93">
        <f t="shared" si="66"/>
        <v>0</v>
      </c>
    </row>
    <row r="435" spans="1:9" s="2" customFormat="1" ht="38.25" x14ac:dyDescent="0.2">
      <c r="A435" s="256">
        <v>2312</v>
      </c>
      <c r="B435" s="259" t="s">
        <v>394</v>
      </c>
      <c r="C435" s="266" t="s">
        <v>171</v>
      </c>
      <c r="D435" s="267"/>
      <c r="E435" s="60" t="s">
        <v>400</v>
      </c>
      <c r="F435" s="60" t="s">
        <v>397</v>
      </c>
      <c r="G435" s="53" t="s">
        <v>158</v>
      </c>
      <c r="H435" s="135">
        <f>SUM(H436:H445)</f>
        <v>0.1</v>
      </c>
    </row>
    <row r="436" spans="1:9" s="2" customFormat="1" ht="12.75" x14ac:dyDescent="0.2">
      <c r="A436" s="257"/>
      <c r="B436" s="260"/>
      <c r="C436" s="262" t="s">
        <v>395</v>
      </c>
      <c r="D436" s="263"/>
      <c r="E436" s="88">
        <v>157</v>
      </c>
      <c r="F436" s="88">
        <v>5</v>
      </c>
      <c r="G436" s="201">
        <f>G26+G271</f>
        <v>3.0840000000000001</v>
      </c>
      <c r="H436" s="89">
        <f>ROUNDUP(E436/F436/12/168*G436,2)</f>
        <v>0.05</v>
      </c>
    </row>
    <row r="437" spans="1:9" s="2" customFormat="1" ht="12.75" x14ac:dyDescent="0.2">
      <c r="A437" s="257"/>
      <c r="B437" s="260"/>
      <c r="C437" s="264" t="s">
        <v>396</v>
      </c>
      <c r="D437" s="265"/>
      <c r="E437" s="200">
        <v>150</v>
      </c>
      <c r="F437" s="90">
        <v>5</v>
      </c>
      <c r="G437" s="202">
        <f>G436</f>
        <v>3.0840000000000001</v>
      </c>
      <c r="H437" s="91">
        <f>ROUNDUP(E437/F437/12/168*G437,2)</f>
        <v>0.05</v>
      </c>
    </row>
    <row r="438" spans="1:9" s="2" customFormat="1" ht="12.75" hidden="1" x14ac:dyDescent="0.2">
      <c r="A438" s="257"/>
      <c r="B438" s="260"/>
      <c r="C438" s="264"/>
      <c r="D438" s="265"/>
      <c r="E438" s="197"/>
      <c r="F438" s="90"/>
      <c r="G438" s="90"/>
      <c r="H438" s="91">
        <f t="shared" ref="H438:H445" si="67">ROUNDUP(F438/168*G438,2)</f>
        <v>0</v>
      </c>
    </row>
    <row r="439" spans="1:9" s="2" customFormat="1" ht="12.75" hidden="1" x14ac:dyDescent="0.2">
      <c r="A439" s="257"/>
      <c r="B439" s="260"/>
      <c r="C439" s="264"/>
      <c r="D439" s="265"/>
      <c r="E439" s="197"/>
      <c r="F439" s="90"/>
      <c r="G439" s="90"/>
      <c r="H439" s="91">
        <f t="shared" si="67"/>
        <v>0</v>
      </c>
    </row>
    <row r="440" spans="1:9" s="2" customFormat="1" ht="12.75" hidden="1" x14ac:dyDescent="0.2">
      <c r="A440" s="257"/>
      <c r="B440" s="260"/>
      <c r="C440" s="264"/>
      <c r="D440" s="265"/>
      <c r="E440" s="197"/>
      <c r="F440" s="90"/>
      <c r="G440" s="90"/>
      <c r="H440" s="91">
        <f t="shared" si="67"/>
        <v>0</v>
      </c>
    </row>
    <row r="441" spans="1:9" s="2" customFormat="1" ht="12.75" hidden="1" x14ac:dyDescent="0.2">
      <c r="A441" s="257"/>
      <c r="B441" s="260"/>
      <c r="C441" s="264"/>
      <c r="D441" s="265"/>
      <c r="E441" s="197"/>
      <c r="F441" s="90"/>
      <c r="G441" s="90"/>
      <c r="H441" s="91">
        <f t="shared" si="67"/>
        <v>0</v>
      </c>
    </row>
    <row r="442" spans="1:9" s="2" customFormat="1" ht="12.75" hidden="1" x14ac:dyDescent="0.2">
      <c r="A442" s="257"/>
      <c r="B442" s="260"/>
      <c r="C442" s="264"/>
      <c r="D442" s="265"/>
      <c r="E442" s="197"/>
      <c r="F442" s="90"/>
      <c r="G442" s="90"/>
      <c r="H442" s="91">
        <f t="shared" si="67"/>
        <v>0</v>
      </c>
    </row>
    <row r="443" spans="1:9" s="2" customFormat="1" ht="12.75" hidden="1" x14ac:dyDescent="0.2">
      <c r="A443" s="257"/>
      <c r="B443" s="260"/>
      <c r="C443" s="264"/>
      <c r="D443" s="265"/>
      <c r="E443" s="197"/>
      <c r="F443" s="90"/>
      <c r="G443" s="90"/>
      <c r="H443" s="91">
        <f t="shared" si="67"/>
        <v>0</v>
      </c>
    </row>
    <row r="444" spans="1:9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si="67"/>
        <v>0</v>
      </c>
    </row>
    <row r="445" spans="1:9" s="2" customFormat="1" ht="12.75" hidden="1" x14ac:dyDescent="0.2">
      <c r="A445" s="258"/>
      <c r="B445" s="261"/>
      <c r="C445" s="264"/>
      <c r="D445" s="265"/>
      <c r="E445" s="197"/>
      <c r="F445" s="92"/>
      <c r="G445" s="92"/>
      <c r="H445" s="93">
        <f t="shared" si="67"/>
        <v>0</v>
      </c>
    </row>
    <row r="446" spans="1:9" s="2" customFormat="1" ht="25.5" x14ac:dyDescent="0.2">
      <c r="A446" s="256">
        <v>2350</v>
      </c>
      <c r="B446" s="259" t="s">
        <v>25</v>
      </c>
      <c r="C446" s="266" t="s">
        <v>171</v>
      </c>
      <c r="D446" s="267"/>
      <c r="E446" s="307"/>
      <c r="F446" s="60" t="s">
        <v>402</v>
      </c>
      <c r="G446" s="53" t="s">
        <v>158</v>
      </c>
      <c r="H446" s="135">
        <f>SUM(H447:H456)</f>
        <v>1.71</v>
      </c>
    </row>
    <row r="447" spans="1:9" s="2" customFormat="1" ht="26.25" customHeight="1" x14ac:dyDescent="0.2">
      <c r="A447" s="257"/>
      <c r="B447" s="260"/>
      <c r="C447" s="262" t="s">
        <v>231</v>
      </c>
      <c r="D447" s="263"/>
      <c r="E447" s="297"/>
      <c r="F447" s="88">
        <v>85</v>
      </c>
      <c r="G447" s="201">
        <f>G436</f>
        <v>3.0840000000000001</v>
      </c>
      <c r="H447" s="89">
        <f>ROUNDUP(F447/168*G447,2)</f>
        <v>1.57</v>
      </c>
      <c r="I447" s="2" t="s">
        <v>206</v>
      </c>
    </row>
    <row r="448" spans="1:9" s="2" customFormat="1" ht="12.75" x14ac:dyDescent="0.2">
      <c r="A448" s="257"/>
      <c r="B448" s="260"/>
      <c r="C448" s="264" t="s">
        <v>226</v>
      </c>
      <c r="D448" s="265"/>
      <c r="E448" s="293"/>
      <c r="F448" s="90">
        <v>7</v>
      </c>
      <c r="G448" s="90">
        <f>G402</f>
        <v>3.2909999999999999</v>
      </c>
      <c r="H448" s="91">
        <f t="shared" ref="H448:H456" si="68">ROUNDUP(F448/168*G448,2)</f>
        <v>0.14000000000000001</v>
      </c>
      <c r="I448" s="2" t="s">
        <v>208</v>
      </c>
    </row>
    <row r="449" spans="1:8" s="2" customFormat="1" ht="12.75" hidden="1" x14ac:dyDescent="0.2">
      <c r="A449" s="257"/>
      <c r="B449" s="260"/>
      <c r="C449" s="264"/>
      <c r="D449" s="265"/>
      <c r="E449" s="293"/>
      <c r="F449" s="90"/>
      <c r="G449" s="90"/>
      <c r="H449" s="91">
        <f t="shared" si="68"/>
        <v>0</v>
      </c>
    </row>
    <row r="450" spans="1:8" s="2" customFormat="1" ht="12.75" hidden="1" x14ac:dyDescent="0.2">
      <c r="A450" s="257"/>
      <c r="B450" s="260"/>
      <c r="C450" s="264"/>
      <c r="D450" s="265"/>
      <c r="E450" s="293"/>
      <c r="F450" s="90"/>
      <c r="G450" s="90"/>
      <c r="H450" s="91">
        <f t="shared" si="68"/>
        <v>0</v>
      </c>
    </row>
    <row r="451" spans="1:8" s="2" customFormat="1" ht="12.75" hidden="1" x14ac:dyDescent="0.2">
      <c r="A451" s="257"/>
      <c r="B451" s="260"/>
      <c r="C451" s="264"/>
      <c r="D451" s="265"/>
      <c r="E451" s="293"/>
      <c r="F451" s="90"/>
      <c r="G451" s="90"/>
      <c r="H451" s="91">
        <f t="shared" si="68"/>
        <v>0</v>
      </c>
    </row>
    <row r="452" spans="1:8" s="2" customFormat="1" ht="12.75" hidden="1" x14ac:dyDescent="0.2">
      <c r="A452" s="257"/>
      <c r="B452" s="260"/>
      <c r="C452" s="264"/>
      <c r="D452" s="265"/>
      <c r="E452" s="293"/>
      <c r="F452" s="90"/>
      <c r="G452" s="90"/>
      <c r="H452" s="91">
        <f t="shared" si="68"/>
        <v>0</v>
      </c>
    </row>
    <row r="453" spans="1:8" s="2" customFormat="1" ht="12.75" hidden="1" x14ac:dyDescent="0.2">
      <c r="A453" s="257"/>
      <c r="B453" s="260"/>
      <c r="C453" s="264"/>
      <c r="D453" s="265"/>
      <c r="E453" s="293"/>
      <c r="F453" s="90"/>
      <c r="G453" s="90"/>
      <c r="H453" s="91">
        <f t="shared" si="68"/>
        <v>0</v>
      </c>
    </row>
    <row r="454" spans="1:8" s="2" customFormat="1" ht="12.75" hidden="1" x14ac:dyDescent="0.2">
      <c r="A454" s="257"/>
      <c r="B454" s="260"/>
      <c r="C454" s="264"/>
      <c r="D454" s="265"/>
      <c r="E454" s="293"/>
      <c r="F454" s="90"/>
      <c r="G454" s="90"/>
      <c r="H454" s="91">
        <f t="shared" si="68"/>
        <v>0</v>
      </c>
    </row>
    <row r="455" spans="1:8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8"/>
        <v>0</v>
      </c>
    </row>
    <row r="456" spans="1:8" s="2" customFormat="1" ht="12.75" hidden="1" x14ac:dyDescent="0.2">
      <c r="A456" s="258"/>
      <c r="B456" s="261"/>
      <c r="C456" s="268"/>
      <c r="D456" s="269"/>
      <c r="E456" s="270"/>
      <c r="F456" s="92"/>
      <c r="G456" s="92"/>
      <c r="H456" s="93">
        <f t="shared" si="68"/>
        <v>0</v>
      </c>
    </row>
    <row r="457" spans="1:8" s="2" customFormat="1" ht="12.75" x14ac:dyDescent="0.2">
      <c r="A457" s="58" t="s">
        <v>110</v>
      </c>
      <c r="B457" s="271" t="s">
        <v>26</v>
      </c>
      <c r="C457" s="271"/>
      <c r="D457" s="271"/>
      <c r="E457" s="271"/>
      <c r="F457" s="271"/>
      <c r="G457" s="271"/>
      <c r="H457" s="47">
        <f>SUM(H458,H470)</f>
        <v>0.37</v>
      </c>
    </row>
    <row r="458" spans="1:8" s="2" customFormat="1" ht="12.75" hidden="1" customHeight="1" x14ac:dyDescent="0.2">
      <c r="A458" s="57">
        <v>5120</v>
      </c>
      <c r="B458" s="271" t="s">
        <v>168</v>
      </c>
      <c r="C458" s="271"/>
      <c r="D458" s="271"/>
      <c r="E458" s="271"/>
      <c r="F458" s="271"/>
      <c r="G458" s="271"/>
      <c r="H458" s="47">
        <f>SUM(H460:H469)</f>
        <v>0</v>
      </c>
    </row>
    <row r="459" spans="1:8" s="2" customFormat="1" ht="25.5" hidden="1" x14ac:dyDescent="0.2">
      <c r="A459" s="272">
        <v>5121</v>
      </c>
      <c r="B459" s="275" t="s">
        <v>169</v>
      </c>
      <c r="C459" s="303" t="s">
        <v>171</v>
      </c>
      <c r="D459" s="304"/>
      <c r="E459" s="53" t="s">
        <v>170</v>
      </c>
      <c r="F459" s="198" t="s">
        <v>400</v>
      </c>
      <c r="G459" s="53" t="s">
        <v>158</v>
      </c>
      <c r="H459" s="135">
        <f>SUM(H460:H469)</f>
        <v>0</v>
      </c>
    </row>
    <row r="460" spans="1:8" s="2" customFormat="1" ht="12.75" hidden="1" x14ac:dyDescent="0.2">
      <c r="A460" s="273"/>
      <c r="B460" s="276"/>
      <c r="C460" s="318"/>
      <c r="D460" s="319"/>
      <c r="E460" s="278"/>
      <c r="F460" s="81"/>
      <c r="G460" s="203"/>
      <c r="H460" s="63">
        <f>ROUNDUP(F460*$E$472%/12/168*G460,2)</f>
        <v>0</v>
      </c>
    </row>
    <row r="461" spans="1:8" s="2" customFormat="1" ht="12.75" hidden="1" x14ac:dyDescent="0.2">
      <c r="A461" s="273"/>
      <c r="B461" s="276"/>
      <c r="C461" s="320"/>
      <c r="D461" s="321"/>
      <c r="E461" s="279"/>
      <c r="F461" s="82"/>
      <c r="G461" s="82"/>
      <c r="H461" s="65">
        <f>ROUNDUP(F461*$E$472%/12/168*G461,2)</f>
        <v>0</v>
      </c>
    </row>
    <row r="462" spans="1:8" s="2" customFormat="1" ht="12.75" hidden="1" x14ac:dyDescent="0.2">
      <c r="A462" s="273"/>
      <c r="B462" s="276"/>
      <c r="C462" s="320"/>
      <c r="D462" s="321"/>
      <c r="E462" s="279"/>
      <c r="F462" s="82"/>
      <c r="G462" s="82"/>
      <c r="H462" s="65">
        <f t="shared" ref="H462:H469" si="69">ROUNDUP(F462*$D$483%/12/168*E462*$G$483,2)</f>
        <v>0</v>
      </c>
    </row>
    <row r="463" spans="1:8" s="2" customFormat="1" ht="12.75" hidden="1" x14ac:dyDescent="0.2">
      <c r="A463" s="273"/>
      <c r="B463" s="276"/>
      <c r="C463" s="320"/>
      <c r="D463" s="321"/>
      <c r="E463" s="279"/>
      <c r="F463" s="82"/>
      <c r="G463" s="82"/>
      <c r="H463" s="65">
        <f t="shared" si="69"/>
        <v>0</v>
      </c>
    </row>
    <row r="464" spans="1:8" s="2" customFormat="1" ht="12.75" hidden="1" x14ac:dyDescent="0.2">
      <c r="A464" s="273"/>
      <c r="B464" s="276"/>
      <c r="C464" s="320"/>
      <c r="D464" s="321"/>
      <c r="E464" s="279"/>
      <c r="F464" s="82"/>
      <c r="G464" s="82"/>
      <c r="H464" s="65">
        <f t="shared" si="69"/>
        <v>0</v>
      </c>
    </row>
    <row r="465" spans="1:8" s="2" customFormat="1" ht="13.5" hidden="1" customHeight="1" x14ac:dyDescent="0.2">
      <c r="A465" s="273"/>
      <c r="B465" s="276"/>
      <c r="C465" s="320"/>
      <c r="D465" s="321"/>
      <c r="E465" s="279"/>
      <c r="F465" s="82"/>
      <c r="G465" s="82"/>
      <c r="H465" s="65">
        <f t="shared" si="69"/>
        <v>0</v>
      </c>
    </row>
    <row r="466" spans="1:8" s="2" customFormat="1" ht="12.75" hidden="1" customHeight="1" x14ac:dyDescent="0.2">
      <c r="A466" s="273"/>
      <c r="B466" s="276"/>
      <c r="C466" s="320"/>
      <c r="D466" s="321"/>
      <c r="E466" s="279"/>
      <c r="F466" s="82"/>
      <c r="G466" s="82"/>
      <c r="H466" s="65">
        <f t="shared" si="69"/>
        <v>0</v>
      </c>
    </row>
    <row r="467" spans="1:8" s="2" customFormat="1" ht="12.75" hidden="1" customHeight="1" x14ac:dyDescent="0.2">
      <c r="A467" s="273"/>
      <c r="B467" s="276"/>
      <c r="C467" s="320"/>
      <c r="D467" s="321"/>
      <c r="E467" s="279"/>
      <c r="F467" s="82"/>
      <c r="G467" s="82"/>
      <c r="H467" s="65">
        <f t="shared" si="69"/>
        <v>0</v>
      </c>
    </row>
    <row r="468" spans="1:8" s="2" customFormat="1" ht="12.75" hidden="1" customHeight="1" x14ac:dyDescent="0.2">
      <c r="A468" s="273"/>
      <c r="B468" s="276"/>
      <c r="C468" s="320"/>
      <c r="D468" s="321"/>
      <c r="E468" s="279"/>
      <c r="F468" s="82"/>
      <c r="G468" s="82"/>
      <c r="H468" s="65">
        <f t="shared" si="69"/>
        <v>0</v>
      </c>
    </row>
    <row r="469" spans="1:8" s="2" customFormat="1" ht="12.75" hidden="1" customHeight="1" x14ac:dyDescent="0.2">
      <c r="A469" s="274"/>
      <c r="B469" s="277"/>
      <c r="C469" s="320"/>
      <c r="D469" s="321"/>
      <c r="E469" s="280"/>
      <c r="F469" s="84"/>
      <c r="G469" s="84"/>
      <c r="H469" s="67">
        <f t="shared" si="69"/>
        <v>0</v>
      </c>
    </row>
    <row r="470" spans="1:8" s="2" customFormat="1" ht="12.75" x14ac:dyDescent="0.2">
      <c r="A470" s="57" t="s">
        <v>111</v>
      </c>
      <c r="B470" s="271" t="s">
        <v>112</v>
      </c>
      <c r="C470" s="271"/>
      <c r="D470" s="271"/>
      <c r="E470" s="271"/>
      <c r="F470" s="271"/>
      <c r="G470" s="271"/>
      <c r="H470" s="47">
        <f>SUM(H471,H482)</f>
        <v>0.37</v>
      </c>
    </row>
    <row r="471" spans="1:8" s="2" customFormat="1" ht="25.5" x14ac:dyDescent="0.2">
      <c r="A471" s="272" t="s">
        <v>118</v>
      </c>
      <c r="B471" s="275" t="s">
        <v>34</v>
      </c>
      <c r="C471" s="303" t="s">
        <v>171</v>
      </c>
      <c r="D471" s="304"/>
      <c r="E471" s="53" t="s">
        <v>170</v>
      </c>
      <c r="F471" s="198" t="s">
        <v>400</v>
      </c>
      <c r="G471" s="53" t="s">
        <v>158</v>
      </c>
      <c r="H471" s="135">
        <f>SUM(H472:H481)</f>
        <v>0.37</v>
      </c>
    </row>
    <row r="472" spans="1:8" s="2" customFormat="1" ht="12.75" x14ac:dyDescent="0.2">
      <c r="A472" s="273"/>
      <c r="B472" s="276"/>
      <c r="C472" s="318" t="s">
        <v>398</v>
      </c>
      <c r="D472" s="319"/>
      <c r="E472" s="278">
        <v>20</v>
      </c>
      <c r="F472" s="81">
        <v>1147</v>
      </c>
      <c r="G472" s="203">
        <f>G447</f>
        <v>3.0840000000000001</v>
      </c>
      <c r="H472" s="63">
        <f>ROUNDUP(F472*$E$472%/12/168*G472,2)</f>
        <v>0.36</v>
      </c>
    </row>
    <row r="473" spans="1:8" s="2" customFormat="1" ht="12.75" x14ac:dyDescent="0.2">
      <c r="A473" s="273"/>
      <c r="B473" s="276"/>
      <c r="C473" s="320" t="s">
        <v>399</v>
      </c>
      <c r="D473" s="321"/>
      <c r="E473" s="279"/>
      <c r="F473" s="82">
        <v>475</v>
      </c>
      <c r="G473" s="82">
        <v>8.4000000000000005E-2</v>
      </c>
      <c r="H473" s="65">
        <f>ROUNDUP(F473*$E$472%/12/168*G473,2)</f>
        <v>0.01</v>
      </c>
    </row>
    <row r="474" spans="1:8" s="2" customFormat="1" ht="12.75" hidden="1" x14ac:dyDescent="0.2">
      <c r="A474" s="273"/>
      <c r="B474" s="276"/>
      <c r="C474" s="320"/>
      <c r="D474" s="321"/>
      <c r="E474" s="279"/>
      <c r="F474" s="82"/>
      <c r="G474" s="82"/>
      <c r="H474" s="65">
        <f t="shared" ref="H474:H481" si="70">ROUNDUP(F474*$D$483%/12/168*E474*$G$483,2)</f>
        <v>0</v>
      </c>
    </row>
    <row r="475" spans="1:8" s="2" customFormat="1" ht="12.75" hidden="1" x14ac:dyDescent="0.2">
      <c r="A475" s="273"/>
      <c r="B475" s="276"/>
      <c r="C475" s="320"/>
      <c r="D475" s="321"/>
      <c r="E475" s="279"/>
      <c r="F475" s="82"/>
      <c r="G475" s="82"/>
      <c r="H475" s="65">
        <f t="shared" si="70"/>
        <v>0</v>
      </c>
    </row>
    <row r="476" spans="1:8" s="2" customFormat="1" ht="12.75" hidden="1" x14ac:dyDescent="0.2">
      <c r="A476" s="273"/>
      <c r="B476" s="276"/>
      <c r="C476" s="320"/>
      <c r="D476" s="321"/>
      <c r="E476" s="279"/>
      <c r="F476" s="82"/>
      <c r="G476" s="82"/>
      <c r="H476" s="65">
        <f t="shared" si="70"/>
        <v>0</v>
      </c>
    </row>
    <row r="477" spans="1:8" s="2" customFormat="1" ht="12.75" hidden="1" customHeight="1" x14ac:dyDescent="0.2">
      <c r="A477" s="273"/>
      <c r="B477" s="276"/>
      <c r="C477" s="320"/>
      <c r="D477" s="321"/>
      <c r="E477" s="279"/>
      <c r="F477" s="82"/>
      <c r="G477" s="82"/>
      <c r="H477" s="65">
        <f t="shared" si="70"/>
        <v>0</v>
      </c>
    </row>
    <row r="478" spans="1:8" s="2" customFormat="1" ht="12.75" hidden="1" customHeight="1" x14ac:dyDescent="0.2">
      <c r="A478" s="273"/>
      <c r="B478" s="276"/>
      <c r="C478" s="320"/>
      <c r="D478" s="321"/>
      <c r="E478" s="279"/>
      <c r="F478" s="82"/>
      <c r="G478" s="82"/>
      <c r="H478" s="65">
        <f t="shared" si="70"/>
        <v>0</v>
      </c>
    </row>
    <row r="479" spans="1:8" s="2" customFormat="1" ht="12.75" hidden="1" customHeight="1" x14ac:dyDescent="0.2">
      <c r="A479" s="273"/>
      <c r="B479" s="276"/>
      <c r="C479" s="320"/>
      <c r="D479" s="321"/>
      <c r="E479" s="279"/>
      <c r="F479" s="82"/>
      <c r="G479" s="82"/>
      <c r="H479" s="65">
        <f t="shared" si="70"/>
        <v>0</v>
      </c>
    </row>
    <row r="480" spans="1:8" s="2" customFormat="1" ht="12.75" hidden="1" customHeight="1" x14ac:dyDescent="0.2">
      <c r="A480" s="273"/>
      <c r="B480" s="276"/>
      <c r="C480" s="320"/>
      <c r="D480" s="321"/>
      <c r="E480" s="279"/>
      <c r="F480" s="82"/>
      <c r="G480" s="82"/>
      <c r="H480" s="65">
        <f t="shared" si="70"/>
        <v>0</v>
      </c>
    </row>
    <row r="481" spans="1:8" s="2" customFormat="1" ht="12.75" hidden="1" customHeight="1" x14ac:dyDescent="0.2">
      <c r="A481" s="274"/>
      <c r="B481" s="277"/>
      <c r="C481" s="320"/>
      <c r="D481" s="321"/>
      <c r="E481" s="280"/>
      <c r="F481" s="84"/>
      <c r="G481" s="84"/>
      <c r="H481" s="67">
        <f t="shared" si="70"/>
        <v>0</v>
      </c>
    </row>
    <row r="482" spans="1:8" s="2" customFormat="1" ht="25.5" hidden="1" x14ac:dyDescent="0.2">
      <c r="A482" s="272" t="s">
        <v>119</v>
      </c>
      <c r="B482" s="275" t="s">
        <v>32</v>
      </c>
      <c r="C482" s="142" t="s">
        <v>171</v>
      </c>
      <c r="D482" s="53" t="s">
        <v>170</v>
      </c>
      <c r="E482" s="142" t="s">
        <v>166</v>
      </c>
      <c r="F482" s="142" t="s">
        <v>167</v>
      </c>
      <c r="G482" s="53" t="s">
        <v>158</v>
      </c>
      <c r="H482" s="135">
        <f>SUM(H483:H492)</f>
        <v>0</v>
      </c>
    </row>
    <row r="483" spans="1:8" s="2" customFormat="1" ht="12.75" hidden="1" x14ac:dyDescent="0.2">
      <c r="A483" s="273"/>
      <c r="B483" s="276"/>
      <c r="C483" s="81"/>
      <c r="D483" s="278">
        <v>20</v>
      </c>
      <c r="E483" s="81"/>
      <c r="F483" s="81"/>
      <c r="G483" s="294"/>
      <c r="H483" s="63">
        <f>ROUNDUP(F483*$D$460%/12/168*E483*$G$460,2)</f>
        <v>0</v>
      </c>
    </row>
    <row r="484" spans="1:8" s="2" customFormat="1" ht="12.75" hidden="1" x14ac:dyDescent="0.2">
      <c r="A484" s="273"/>
      <c r="B484" s="276"/>
      <c r="C484" s="82"/>
      <c r="D484" s="279"/>
      <c r="E484" s="82"/>
      <c r="F484" s="82"/>
      <c r="G484" s="295"/>
      <c r="H484" s="65">
        <f t="shared" ref="H484:H492" si="71">ROUNDUP(F484*$D$460%/12/168*E484*$G$460,2)</f>
        <v>0</v>
      </c>
    </row>
    <row r="485" spans="1:8" s="2" customFormat="1" ht="12.75" hidden="1" x14ac:dyDescent="0.2">
      <c r="A485" s="273"/>
      <c r="B485" s="276"/>
      <c r="C485" s="82"/>
      <c r="D485" s="279"/>
      <c r="E485" s="82"/>
      <c r="F485" s="82"/>
      <c r="G485" s="295"/>
      <c r="H485" s="65">
        <f t="shared" si="71"/>
        <v>0</v>
      </c>
    </row>
    <row r="486" spans="1:8" s="2" customFormat="1" ht="12.75" hidden="1" x14ac:dyDescent="0.2">
      <c r="A486" s="273"/>
      <c r="B486" s="276"/>
      <c r="C486" s="82"/>
      <c r="D486" s="279"/>
      <c r="E486" s="82"/>
      <c r="F486" s="82"/>
      <c r="G486" s="295"/>
      <c r="H486" s="65">
        <f t="shared" si="71"/>
        <v>0</v>
      </c>
    </row>
    <row r="487" spans="1:8" s="2" customFormat="1" ht="12.75" hidden="1" x14ac:dyDescent="0.2">
      <c r="A487" s="273"/>
      <c r="B487" s="276"/>
      <c r="C487" s="82"/>
      <c r="D487" s="279"/>
      <c r="E487" s="82"/>
      <c r="F487" s="82"/>
      <c r="G487" s="295"/>
      <c r="H487" s="65">
        <f t="shared" si="71"/>
        <v>0</v>
      </c>
    </row>
    <row r="488" spans="1:8" s="2" customFormat="1" ht="12.75" hidden="1" x14ac:dyDescent="0.2">
      <c r="A488" s="273"/>
      <c r="B488" s="276"/>
      <c r="C488" s="82"/>
      <c r="D488" s="279"/>
      <c r="E488" s="82"/>
      <c r="F488" s="82"/>
      <c r="G488" s="295"/>
      <c r="H488" s="65">
        <f t="shared" si="71"/>
        <v>0</v>
      </c>
    </row>
    <row r="489" spans="1:8" s="2" customFormat="1" ht="12.75" hidden="1" x14ac:dyDescent="0.2">
      <c r="A489" s="273"/>
      <c r="B489" s="276"/>
      <c r="C489" s="82"/>
      <c r="D489" s="279"/>
      <c r="E489" s="82"/>
      <c r="F489" s="82"/>
      <c r="G489" s="295"/>
      <c r="H489" s="65">
        <f t="shared" si="71"/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si="71"/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71"/>
        <v>0</v>
      </c>
    </row>
    <row r="492" spans="1:8" s="2" customFormat="1" ht="12.75" hidden="1" x14ac:dyDescent="0.2">
      <c r="A492" s="273"/>
      <c r="B492" s="276"/>
      <c r="C492" s="82"/>
      <c r="D492" s="280"/>
      <c r="E492" s="82"/>
      <c r="F492" s="82"/>
      <c r="G492" s="296"/>
      <c r="H492" s="65">
        <f t="shared" si="71"/>
        <v>0</v>
      </c>
    </row>
    <row r="493" spans="1:8" s="2" customFormat="1" ht="12.75" x14ac:dyDescent="0.2">
      <c r="A493" s="250" t="s">
        <v>123</v>
      </c>
      <c r="B493" s="251"/>
      <c r="C493" s="251"/>
      <c r="D493" s="251"/>
      <c r="E493" s="251"/>
      <c r="F493" s="251"/>
      <c r="G493" s="252"/>
      <c r="H493" s="52">
        <f>SUM(H457,H399,H257)</f>
        <v>4.24</v>
      </c>
    </row>
    <row r="494" spans="1:8" s="2" customFormat="1" ht="12.75" x14ac:dyDescent="0.2">
      <c r="A494" s="253" t="s">
        <v>122</v>
      </c>
      <c r="B494" s="254"/>
      <c r="C494" s="254"/>
      <c r="D494" s="254"/>
      <c r="E494" s="254"/>
      <c r="F494" s="254"/>
      <c r="G494" s="255"/>
      <c r="H494" s="94">
        <f>H493+H254</f>
        <v>43.060000000000009</v>
      </c>
    </row>
    <row r="495" spans="1:8" x14ac:dyDescent="0.25">
      <c r="H495" s="29"/>
    </row>
    <row r="496" spans="1:8" hidden="1" x14ac:dyDescent="0.25">
      <c r="H496" s="30"/>
    </row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t="15.75" hidden="1" x14ac:dyDescent="0.25">
      <c r="A532" s="125" t="s">
        <v>14</v>
      </c>
      <c r="B532" s="125"/>
      <c r="C532" s="125"/>
      <c r="D532" s="125"/>
      <c r="E532" s="125"/>
      <c r="F532" s="125"/>
      <c r="G532" s="125"/>
      <c r="H532" s="126">
        <f ca="1">H533+H545+H556</f>
        <v>38.820000000000007</v>
      </c>
      <c r="I532" s="127" t="b">
        <f ca="1">H532=H254</f>
        <v>1</v>
      </c>
    </row>
    <row r="533" spans="1:9" hidden="1" x14ac:dyDescent="0.25">
      <c r="A533" s="119">
        <v>1000</v>
      </c>
      <c r="B533" s="118"/>
      <c r="H533" s="122">
        <f ca="1">SUM(H534,H541)</f>
        <v>38.820000000000007</v>
      </c>
    </row>
    <row r="534" spans="1:9" hidden="1" x14ac:dyDescent="0.25">
      <c r="A534" s="134">
        <v>1100</v>
      </c>
      <c r="B534" s="118"/>
      <c r="H534" s="121">
        <f ca="1">SUM(H535:H540)</f>
        <v>30.070000000000007</v>
      </c>
    </row>
    <row r="535" spans="1:9" hidden="1" x14ac:dyDescent="0.25">
      <c r="A535" s="1">
        <v>1116</v>
      </c>
      <c r="B535" s="118"/>
      <c r="H535" s="120">
        <f t="shared" ref="H535:H540" ca="1" si="72">SUMIF($A$14:$H$254,A535,$H$14:$H$254)</f>
        <v>1.92</v>
      </c>
    </row>
    <row r="536" spans="1:9" hidden="1" x14ac:dyDescent="0.25">
      <c r="A536" s="1">
        <v>1119</v>
      </c>
      <c r="B536" s="118"/>
      <c r="H536" s="120">
        <f t="shared" ca="1" si="72"/>
        <v>22.990000000000002</v>
      </c>
    </row>
    <row r="537" spans="1:9" hidden="1" x14ac:dyDescent="0.25">
      <c r="A537" s="1">
        <v>1143</v>
      </c>
      <c r="B537" s="118"/>
      <c r="H537" s="120">
        <f t="shared" ca="1" si="72"/>
        <v>0.13999999999999999</v>
      </c>
    </row>
    <row r="538" spans="1:9" hidden="1" x14ac:dyDescent="0.25">
      <c r="A538" s="1">
        <v>1146</v>
      </c>
      <c r="B538" s="118"/>
      <c r="H538" s="120">
        <f t="shared" ca="1" si="72"/>
        <v>1.26</v>
      </c>
    </row>
    <row r="539" spans="1:9" hidden="1" x14ac:dyDescent="0.25">
      <c r="A539" s="1">
        <v>1147</v>
      </c>
      <c r="B539" s="118"/>
      <c r="H539" s="120">
        <f t="shared" ca="1" si="72"/>
        <v>1.26</v>
      </c>
    </row>
    <row r="540" spans="1:9" hidden="1" x14ac:dyDescent="0.25">
      <c r="A540" s="1">
        <v>1148</v>
      </c>
      <c r="B540" s="118"/>
      <c r="H540" s="120">
        <f t="shared" ca="1" si="72"/>
        <v>2.5</v>
      </c>
    </row>
    <row r="541" spans="1:9" hidden="1" x14ac:dyDescent="0.25">
      <c r="A541" s="134">
        <v>1200</v>
      </c>
      <c r="B541" s="118"/>
      <c r="H541" s="121">
        <f ca="1">SUM(H542:H544)</f>
        <v>8.75</v>
      </c>
    </row>
    <row r="542" spans="1:9" hidden="1" x14ac:dyDescent="0.25">
      <c r="A542" s="1">
        <v>1210</v>
      </c>
      <c r="B542" s="118"/>
      <c r="H542" s="120">
        <f ca="1">SUMIF($A$14:$H$254,A542,$H$14:$H$254)</f>
        <v>7.49</v>
      </c>
    </row>
    <row r="543" spans="1:9" hidden="1" x14ac:dyDescent="0.25">
      <c r="A543" s="1">
        <v>1221</v>
      </c>
      <c r="B543" s="118"/>
      <c r="H543" s="120">
        <f ca="1">SUMIF($A$14:$H$254,A543,$H$14:$H$254)</f>
        <v>1</v>
      </c>
    </row>
    <row r="544" spans="1:9" hidden="1" x14ac:dyDescent="0.25">
      <c r="A544" s="1">
        <v>1228</v>
      </c>
      <c r="B544" s="118"/>
      <c r="H544" s="120">
        <f ca="1">SUMIF($A$14:$H$254,A544,$H$14:$H$254)</f>
        <v>0.26</v>
      </c>
    </row>
    <row r="545" spans="1:8" hidden="1" x14ac:dyDescent="0.25">
      <c r="A545" s="119">
        <v>2000</v>
      </c>
      <c r="B545" s="118"/>
      <c r="H545" s="122">
        <f ca="1">H546+H549+H551</f>
        <v>0</v>
      </c>
    </row>
    <row r="546" spans="1:8" hidden="1" x14ac:dyDescent="0.25">
      <c r="A546" s="134">
        <v>2100</v>
      </c>
      <c r="B546" s="118"/>
      <c r="H546" s="121">
        <f ca="1">SUM(H547:H548)</f>
        <v>0</v>
      </c>
    </row>
    <row r="547" spans="1:8" hidden="1" x14ac:dyDescent="0.25">
      <c r="A547" s="1">
        <v>2111</v>
      </c>
      <c r="B547" s="118"/>
      <c r="H547" s="120">
        <f ca="1">SUMIF($A$14:$H$254,A547,$H$14:$H$254)</f>
        <v>0</v>
      </c>
    </row>
    <row r="548" spans="1:8" hidden="1" x14ac:dyDescent="0.25">
      <c r="A548" s="1">
        <v>2112</v>
      </c>
      <c r="B548" s="118"/>
      <c r="H548" s="120">
        <f ca="1">SUMIF($A$14:$H$254,A548,$H$14:$H$254)</f>
        <v>0</v>
      </c>
    </row>
    <row r="549" spans="1:8" hidden="1" x14ac:dyDescent="0.25">
      <c r="A549" s="134">
        <v>2200</v>
      </c>
      <c r="B549" s="118"/>
      <c r="H549" s="121">
        <f ca="1">SUM(H550)</f>
        <v>0</v>
      </c>
    </row>
    <row r="550" spans="1:8" hidden="1" x14ac:dyDescent="0.25">
      <c r="A550" s="1">
        <v>2220</v>
      </c>
      <c r="B550" s="118"/>
      <c r="H550" s="120">
        <f ca="1">SUMIF($A$14:$H$254,A550,$H$14:$H$254)</f>
        <v>0</v>
      </c>
    </row>
    <row r="551" spans="1:8" hidden="1" x14ac:dyDescent="0.25">
      <c r="A551" s="134">
        <v>2300</v>
      </c>
      <c r="B551" s="118"/>
      <c r="H551" s="121">
        <f ca="1">SUM(H552:H555)</f>
        <v>0</v>
      </c>
    </row>
    <row r="552" spans="1:8" hidden="1" x14ac:dyDescent="0.25">
      <c r="A552" s="1">
        <v>2311</v>
      </c>
      <c r="B552" s="118"/>
      <c r="H552" s="120">
        <f ca="1">SUMIF($A$14:$H$254,A552,$H$14:$H$254)</f>
        <v>0</v>
      </c>
    </row>
    <row r="553" spans="1:8" hidden="1" x14ac:dyDescent="0.25">
      <c r="A553" s="1">
        <v>2322</v>
      </c>
      <c r="B553" s="118"/>
      <c r="H553" s="120">
        <f ca="1">SUMIF($A$14:$H$254,A553,$H$14:$H$254)</f>
        <v>0</v>
      </c>
    </row>
    <row r="554" spans="1:8" hidden="1" x14ac:dyDescent="0.25">
      <c r="A554" s="1">
        <v>2329</v>
      </c>
      <c r="B554" s="118"/>
      <c r="H554" s="120">
        <f ca="1">SUMIF($A$14:$H$254,A554,$H$14:$H$254)</f>
        <v>0</v>
      </c>
    </row>
    <row r="555" spans="1:8" hidden="1" x14ac:dyDescent="0.25">
      <c r="A555" s="1">
        <v>2350</v>
      </c>
      <c r="B555" s="118"/>
      <c r="H555" s="120">
        <f ca="1">SUMIF($A$14:$H$254,A555,$H$14:$H$254)</f>
        <v>0</v>
      </c>
    </row>
    <row r="556" spans="1:8" hidden="1" x14ac:dyDescent="0.25">
      <c r="A556" s="119">
        <v>5000</v>
      </c>
      <c r="B556" s="118"/>
      <c r="H556" s="122">
        <f ca="1">SUMIF($A$14:$H$254,A556,$H$14:$H$254)</f>
        <v>0</v>
      </c>
    </row>
    <row r="557" spans="1:8" hidden="1" x14ac:dyDescent="0.25">
      <c r="A557" s="134">
        <v>5200</v>
      </c>
      <c r="B557" s="118"/>
      <c r="H557" s="124"/>
    </row>
    <row r="558" spans="1:8" hidden="1" x14ac:dyDescent="0.25">
      <c r="A558" s="1">
        <v>5231</v>
      </c>
      <c r="B558" s="118"/>
      <c r="H558" s="120">
        <f ca="1">SUMIF($A$14:$H$254,A558,$H$14:$H$254)</f>
        <v>0</v>
      </c>
    </row>
    <row r="559" spans="1:8" hidden="1" x14ac:dyDescent="0.25">
      <c r="B559" s="118"/>
    </row>
    <row r="560" spans="1:8" hidden="1" x14ac:dyDescent="0.25">
      <c r="B560" s="118"/>
    </row>
    <row r="561" spans="1:9" hidden="1" x14ac:dyDescent="0.25">
      <c r="B561" s="118"/>
    </row>
    <row r="562" spans="1:9" s="127" customFormat="1" ht="15.75" hidden="1" x14ac:dyDescent="0.25">
      <c r="A562" s="125" t="s">
        <v>19</v>
      </c>
      <c r="B562" s="125"/>
      <c r="C562" s="125"/>
      <c r="D562" s="125"/>
      <c r="E562" s="125"/>
      <c r="F562" s="125"/>
      <c r="G562" s="125"/>
      <c r="H562" s="126">
        <f ca="1">H563+H575+H587</f>
        <v>4.24</v>
      </c>
      <c r="I562" s="127" t="b">
        <f ca="1">H562=H493</f>
        <v>1</v>
      </c>
    </row>
    <row r="563" spans="1:9" hidden="1" x14ac:dyDescent="0.25">
      <c r="A563" s="119">
        <v>1000</v>
      </c>
      <c r="B563" s="118"/>
      <c r="H563" s="122">
        <f ca="1">SUM(H564,H571)</f>
        <v>1.56</v>
      </c>
    </row>
    <row r="564" spans="1:9" hidden="1" x14ac:dyDescent="0.25">
      <c r="A564" s="143">
        <v>1100</v>
      </c>
      <c r="B564" s="118"/>
      <c r="H564" s="121">
        <f ca="1">SUM(H565:H570)</f>
        <v>1.1900000000000002</v>
      </c>
    </row>
    <row r="565" spans="1:9" hidden="1" x14ac:dyDescent="0.25">
      <c r="A565" s="1">
        <v>1116</v>
      </c>
      <c r="B565" s="118"/>
      <c r="H565" s="120">
        <f ca="1">SUMIF($A$259:$H$492,A565,$H$259:$H$492)</f>
        <v>0.37</v>
      </c>
    </row>
    <row r="566" spans="1:9" hidden="1" x14ac:dyDescent="0.25">
      <c r="A566" s="1">
        <v>1119</v>
      </c>
      <c r="B566" s="118"/>
      <c r="H566" s="120">
        <f t="shared" ref="H566:H570" ca="1" si="73">SUMIF($A$259:$H$492,A566,$H$259:$H$492)</f>
        <v>0.6</v>
      </c>
    </row>
    <row r="567" spans="1:9" hidden="1" x14ac:dyDescent="0.25">
      <c r="A567" s="1">
        <v>1143</v>
      </c>
      <c r="B567" s="118"/>
      <c r="H567" s="120">
        <f t="shared" ca="1" si="73"/>
        <v>0.02</v>
      </c>
    </row>
    <row r="568" spans="1:9" hidden="1" x14ac:dyDescent="0.25">
      <c r="A568" s="1">
        <v>1146</v>
      </c>
      <c r="B568" s="118"/>
      <c r="H568" s="120">
        <f t="shared" ca="1" si="73"/>
        <v>0.05</v>
      </c>
    </row>
    <row r="569" spans="1:9" hidden="1" x14ac:dyDescent="0.25">
      <c r="A569" s="1">
        <v>1147</v>
      </c>
      <c r="B569" s="118"/>
      <c r="H569" s="120">
        <f t="shared" ca="1" si="73"/>
        <v>0.05</v>
      </c>
    </row>
    <row r="570" spans="1:9" hidden="1" x14ac:dyDescent="0.25">
      <c r="A570" s="1">
        <v>1148</v>
      </c>
      <c r="B570" s="118"/>
      <c r="H570" s="120">
        <f t="shared" ca="1" si="73"/>
        <v>0.1</v>
      </c>
    </row>
    <row r="571" spans="1:9" hidden="1" x14ac:dyDescent="0.25">
      <c r="A571" s="143">
        <v>1200</v>
      </c>
      <c r="B571" s="118"/>
      <c r="H571" s="121">
        <f ca="1">SUM(H572:H574)</f>
        <v>0.37</v>
      </c>
    </row>
    <row r="572" spans="1:9" hidden="1" x14ac:dyDescent="0.25">
      <c r="A572" s="1">
        <v>1210</v>
      </c>
      <c r="B572" s="118"/>
      <c r="H572" s="120">
        <f t="shared" ref="H572:H574" ca="1" si="74">SUMIF($A$259:$H$492,A572,$H$259:$H$492)</f>
        <v>0.3</v>
      </c>
    </row>
    <row r="573" spans="1:9" hidden="1" x14ac:dyDescent="0.25">
      <c r="A573" s="1">
        <v>1221</v>
      </c>
      <c r="B573" s="118"/>
      <c r="H573" s="120">
        <f t="shared" ca="1" si="74"/>
        <v>0.05</v>
      </c>
    </row>
    <row r="574" spans="1:9" hidden="1" x14ac:dyDescent="0.25">
      <c r="A574" s="1">
        <v>1228</v>
      </c>
      <c r="B574" s="118"/>
      <c r="H574" s="120">
        <f t="shared" ca="1" si="74"/>
        <v>0.02</v>
      </c>
    </row>
    <row r="575" spans="1:9" hidden="1" x14ac:dyDescent="0.25">
      <c r="A575" s="119">
        <v>2000</v>
      </c>
      <c r="B575" s="118"/>
      <c r="H575" s="122">
        <f ca="1">H576+H579+H581</f>
        <v>2.31</v>
      </c>
    </row>
    <row r="576" spans="1:9" hidden="1" x14ac:dyDescent="0.25">
      <c r="A576" s="143">
        <v>2100</v>
      </c>
      <c r="B576" s="118"/>
      <c r="H576" s="124">
        <f ca="1">SUM(H577:H578)</f>
        <v>0</v>
      </c>
    </row>
    <row r="577" spans="1:8" hidden="1" x14ac:dyDescent="0.25">
      <c r="A577" s="1">
        <v>2111</v>
      </c>
      <c r="B577" s="118"/>
      <c r="H577" s="2">
        <f t="shared" ref="H577:H578" ca="1" si="75">SUMIF($A$259:$H$492,A577,$H$259:$H$492)</f>
        <v>0</v>
      </c>
    </row>
    <row r="578" spans="1:8" hidden="1" x14ac:dyDescent="0.25">
      <c r="A578" s="1">
        <v>2112</v>
      </c>
      <c r="B578" s="118"/>
      <c r="H578" s="2">
        <f t="shared" ca="1" si="75"/>
        <v>0</v>
      </c>
    </row>
    <row r="579" spans="1:8" hidden="1" x14ac:dyDescent="0.25">
      <c r="A579" s="143">
        <v>2200</v>
      </c>
      <c r="B579" s="118"/>
      <c r="H579" s="121">
        <f ca="1">SUM(H580)</f>
        <v>0.14000000000000001</v>
      </c>
    </row>
    <row r="580" spans="1:8" hidden="1" x14ac:dyDescent="0.25">
      <c r="A580" s="1">
        <v>2220</v>
      </c>
      <c r="B580" s="118"/>
      <c r="H580" s="120">
        <f ca="1">SUMIF($A$259:$H$492,A580,$H$259:$H$492)</f>
        <v>0.14000000000000001</v>
      </c>
    </row>
    <row r="581" spans="1:8" hidden="1" x14ac:dyDescent="0.25">
      <c r="A581" s="143">
        <v>2300</v>
      </c>
      <c r="B581" s="118"/>
      <c r="H581" s="121">
        <f ca="1">SUM(H582:H586)</f>
        <v>2.17</v>
      </c>
    </row>
    <row r="582" spans="1:8" hidden="1" x14ac:dyDescent="0.25">
      <c r="A582" s="1">
        <v>2311</v>
      </c>
      <c r="B582" s="118"/>
      <c r="H582" s="120">
        <f t="shared" ref="H582:H586" ca="1" si="76">SUMIF($A$259:$H$492,A582,$H$259:$H$492)</f>
        <v>0.36</v>
      </c>
    </row>
    <row r="583" spans="1:8" hidden="1" x14ac:dyDescent="0.25">
      <c r="A583" s="1">
        <v>2312</v>
      </c>
      <c r="B583" s="118"/>
      <c r="H583" s="120">
        <f t="shared" ca="1" si="76"/>
        <v>0.1</v>
      </c>
    </row>
    <row r="584" spans="1:8" hidden="1" x14ac:dyDescent="0.25">
      <c r="A584" s="1">
        <v>2322</v>
      </c>
      <c r="B584" s="118"/>
      <c r="H584" s="2">
        <f t="shared" ca="1" si="76"/>
        <v>0</v>
      </c>
    </row>
    <row r="585" spans="1:8" hidden="1" x14ac:dyDescent="0.25">
      <c r="A585" s="1">
        <v>2329</v>
      </c>
      <c r="B585" s="118"/>
      <c r="H585" s="2">
        <f t="shared" ca="1" si="76"/>
        <v>0</v>
      </c>
    </row>
    <row r="586" spans="1:8" hidden="1" x14ac:dyDescent="0.25">
      <c r="A586" s="1">
        <v>2350</v>
      </c>
      <c r="B586" s="118"/>
      <c r="H586" s="120">
        <f t="shared" ca="1" si="76"/>
        <v>1.71</v>
      </c>
    </row>
    <row r="587" spans="1:8" hidden="1" x14ac:dyDescent="0.25">
      <c r="A587" s="119">
        <v>5000</v>
      </c>
      <c r="B587" s="118"/>
      <c r="H587" s="122">
        <f ca="1">H588+H590</f>
        <v>0.37</v>
      </c>
    </row>
    <row r="588" spans="1:8" hidden="1" x14ac:dyDescent="0.25">
      <c r="A588" s="143">
        <v>5100</v>
      </c>
      <c r="B588" s="118"/>
      <c r="H588" s="121">
        <f ca="1">SUM(H589)</f>
        <v>0</v>
      </c>
    </row>
    <row r="589" spans="1:8" hidden="1" x14ac:dyDescent="0.25">
      <c r="A589" s="1">
        <v>5121</v>
      </c>
      <c r="B589" s="118"/>
      <c r="H589" s="120">
        <f ca="1">SUMIF($A$259:$H$492,A589,$H$259:$H$492)</f>
        <v>0</v>
      </c>
    </row>
    <row r="590" spans="1:8" hidden="1" x14ac:dyDescent="0.25">
      <c r="A590" s="143">
        <v>5200</v>
      </c>
      <c r="B590" s="118"/>
      <c r="H590" s="121">
        <f ca="1">SUM(H591:H592)</f>
        <v>0.37</v>
      </c>
    </row>
    <row r="591" spans="1:8" hidden="1" x14ac:dyDescent="0.25">
      <c r="A591" s="1">
        <v>5238</v>
      </c>
      <c r="B591" s="118"/>
      <c r="H591" s="120">
        <f t="shared" ref="H591:H592" ca="1" si="77">SUMIF($A$259:$H$492,A591,$H$259:$H$492)</f>
        <v>0.37</v>
      </c>
    </row>
    <row r="592" spans="1:8" hidden="1" x14ac:dyDescent="0.25">
      <c r="A592" s="1">
        <v>5239</v>
      </c>
      <c r="B592" s="118"/>
      <c r="H592" s="120">
        <f t="shared" ca="1" si="77"/>
        <v>0</v>
      </c>
    </row>
    <row r="593" spans="1:9" s="127" customFormat="1" ht="15.75" hidden="1" x14ac:dyDescent="0.25">
      <c r="A593" s="125" t="s">
        <v>340</v>
      </c>
      <c r="B593" s="125"/>
      <c r="C593" s="125"/>
      <c r="D593" s="125"/>
      <c r="E593" s="125"/>
      <c r="F593" s="125"/>
      <c r="G593" s="125"/>
      <c r="H593" s="126">
        <f ca="1">H562+H532</f>
        <v>43.060000000000009</v>
      </c>
      <c r="I593" s="127" t="b">
        <f ca="1">H593=H494</f>
        <v>1</v>
      </c>
    </row>
    <row r="594" spans="1:9" hidden="1" x14ac:dyDescent="0.25"/>
    <row r="595" spans="1:9" hidden="1" x14ac:dyDescent="0.25"/>
    <row r="596" spans="1:9" hidden="1" x14ac:dyDescent="0.25"/>
    <row r="597" spans="1:9" hidden="1" x14ac:dyDescent="0.25"/>
    <row r="598" spans="1:9" hidden="1" x14ac:dyDescent="0.25"/>
    <row r="599" spans="1:9" hidden="1" x14ac:dyDescent="0.25"/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</sheetData>
  <mergeCells count="529">
    <mergeCell ref="E67:E76"/>
    <mergeCell ref="E47:E56"/>
    <mergeCell ref="E87:E96"/>
    <mergeCell ref="E109:E118"/>
    <mergeCell ref="E129:E138"/>
    <mergeCell ref="I9:I10"/>
    <mergeCell ref="C411:E411"/>
    <mergeCell ref="A412:A422"/>
    <mergeCell ref="B412:B422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1:E421"/>
    <mergeCell ref="C422:E422"/>
    <mergeCell ref="C420:E420"/>
    <mergeCell ref="C20:D20"/>
    <mergeCell ref="C21:D21"/>
    <mergeCell ref="C22:D22"/>
    <mergeCell ref="C23:D2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5:D35"/>
    <mergeCell ref="A36:A45"/>
    <mergeCell ref="B36:B45"/>
    <mergeCell ref="C36:E36"/>
    <mergeCell ref="C37:E37"/>
    <mergeCell ref="C38:E38"/>
    <mergeCell ref="C39:E39"/>
    <mergeCell ref="C40:E40"/>
    <mergeCell ref="A25:A35"/>
    <mergeCell ref="B25:B35"/>
    <mergeCell ref="C28:D2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34:D34"/>
    <mergeCell ref="A3:H3"/>
    <mergeCell ref="C47:D47"/>
    <mergeCell ref="C48:D48"/>
    <mergeCell ref="C49:D49"/>
    <mergeCell ref="C50:D50"/>
    <mergeCell ref="C51:D51"/>
    <mergeCell ref="C52:D52"/>
    <mergeCell ref="C41:E41"/>
    <mergeCell ref="C42:E42"/>
    <mergeCell ref="C43:E43"/>
    <mergeCell ref="C44:E44"/>
    <mergeCell ref="C45:E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65:D65"/>
    <mergeCell ref="A66:A85"/>
    <mergeCell ref="B66:B85"/>
    <mergeCell ref="C66:D66"/>
    <mergeCell ref="C67:D67"/>
    <mergeCell ref="C68:D68"/>
    <mergeCell ref="C69:D69"/>
    <mergeCell ref="C70:D70"/>
    <mergeCell ref="A46:A65"/>
    <mergeCell ref="B46:B65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3:D83"/>
    <mergeCell ref="C85:D85"/>
    <mergeCell ref="A86:A105"/>
    <mergeCell ref="B86:B105"/>
    <mergeCell ref="C86:D86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B106:G106"/>
    <mergeCell ref="B107:G107"/>
    <mergeCell ref="A108:A127"/>
    <mergeCell ref="B108:B127"/>
    <mergeCell ref="C108:D108"/>
    <mergeCell ref="C109:D109"/>
    <mergeCell ref="C110:D110"/>
    <mergeCell ref="C111:D111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24:D124"/>
    <mergeCell ref="C125:D125"/>
    <mergeCell ref="A150:A160"/>
    <mergeCell ref="B150:B160"/>
    <mergeCell ref="C126:D126"/>
    <mergeCell ref="C127:D127"/>
    <mergeCell ref="A128:A147"/>
    <mergeCell ref="B128:B147"/>
    <mergeCell ref="C128:D128"/>
    <mergeCell ref="C138:D138"/>
    <mergeCell ref="C139:D139"/>
    <mergeCell ref="C146:D146"/>
    <mergeCell ref="C147:D147"/>
    <mergeCell ref="B148:G148"/>
    <mergeCell ref="B149:G149"/>
    <mergeCell ref="C150:E150"/>
    <mergeCell ref="C151:E151"/>
    <mergeCell ref="C140:D140"/>
    <mergeCell ref="C141:D141"/>
    <mergeCell ref="C142:D142"/>
    <mergeCell ref="C143:D143"/>
    <mergeCell ref="C144:D144"/>
    <mergeCell ref="C145:D145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94:E194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B172:G172"/>
    <mergeCell ref="B195:G195"/>
    <mergeCell ref="A196:A206"/>
    <mergeCell ref="B196:B206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A184:A194"/>
    <mergeCell ref="B184:B194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B218:G218"/>
    <mergeCell ref="B219:G219"/>
    <mergeCell ref="C210:E210"/>
    <mergeCell ref="C211:E211"/>
    <mergeCell ref="C212:E212"/>
    <mergeCell ref="C213:E213"/>
    <mergeCell ref="C214:E214"/>
    <mergeCell ref="C215:E215"/>
    <mergeCell ref="A243:A253"/>
    <mergeCell ref="B243:B253"/>
    <mergeCell ref="D244:D253"/>
    <mergeCell ref="A207:A217"/>
    <mergeCell ref="B207:B217"/>
    <mergeCell ref="C207:E207"/>
    <mergeCell ref="C208:E208"/>
    <mergeCell ref="C209:E209"/>
    <mergeCell ref="C216:E216"/>
    <mergeCell ref="C217:E217"/>
    <mergeCell ref="A254:G254"/>
    <mergeCell ref="A255:H255"/>
    <mergeCell ref="A220:A230"/>
    <mergeCell ref="B220:B230"/>
    <mergeCell ref="D221:D230"/>
    <mergeCell ref="B231:G231"/>
    <mergeCell ref="A232:A242"/>
    <mergeCell ref="B232:B242"/>
    <mergeCell ref="D233:D242"/>
    <mergeCell ref="A256:H256"/>
    <mergeCell ref="B257:G257"/>
    <mergeCell ref="B258:G258"/>
    <mergeCell ref="A259:A269"/>
    <mergeCell ref="B259:B269"/>
    <mergeCell ref="C259:D259"/>
    <mergeCell ref="C260:D260"/>
    <mergeCell ref="C261:D261"/>
    <mergeCell ref="C262:D262"/>
    <mergeCell ref="C263:D263"/>
    <mergeCell ref="C286:E286"/>
    <mergeCell ref="C287:E287"/>
    <mergeCell ref="C288:E288"/>
    <mergeCell ref="C289:E289"/>
    <mergeCell ref="C290:E290"/>
    <mergeCell ref="C291:E291"/>
    <mergeCell ref="C278:D278"/>
    <mergeCell ref="C264:D264"/>
    <mergeCell ref="C265:D265"/>
    <mergeCell ref="C266:D266"/>
    <mergeCell ref="C267:D267"/>
    <mergeCell ref="C268:D268"/>
    <mergeCell ref="C269:D269"/>
    <mergeCell ref="A270:A280"/>
    <mergeCell ref="B270:B280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9:D279"/>
    <mergeCell ref="C280:D280"/>
    <mergeCell ref="A292:A312"/>
    <mergeCell ref="B292:B312"/>
    <mergeCell ref="C292:D292"/>
    <mergeCell ref="C293:D293"/>
    <mergeCell ref="C294:D294"/>
    <mergeCell ref="C295:D295"/>
    <mergeCell ref="C296:D296"/>
    <mergeCell ref="C297:D297"/>
    <mergeCell ref="C298:D298"/>
    <mergeCell ref="C308:D308"/>
    <mergeCell ref="C309:D309"/>
    <mergeCell ref="C310:D310"/>
    <mergeCell ref="C300:D300"/>
    <mergeCell ref="C301:D301"/>
    <mergeCell ref="C302:D302"/>
    <mergeCell ref="C303:D303"/>
    <mergeCell ref="C304:D304"/>
    <mergeCell ref="C320:D320"/>
    <mergeCell ref="C321:D321"/>
    <mergeCell ref="C322:D322"/>
    <mergeCell ref="C323:D323"/>
    <mergeCell ref="A281:A291"/>
    <mergeCell ref="B281:B291"/>
    <mergeCell ref="C281:E281"/>
    <mergeCell ref="C282:E282"/>
    <mergeCell ref="C283:E283"/>
    <mergeCell ref="C284:E284"/>
    <mergeCell ref="C285:E285"/>
    <mergeCell ref="E314:E333"/>
    <mergeCell ref="C315:D315"/>
    <mergeCell ref="C316:D316"/>
    <mergeCell ref="C317:D317"/>
    <mergeCell ref="C318:D318"/>
    <mergeCell ref="C319:D319"/>
    <mergeCell ref="C311:D311"/>
    <mergeCell ref="C312:D312"/>
    <mergeCell ref="C305:D305"/>
    <mergeCell ref="C306:D306"/>
    <mergeCell ref="C307:D307"/>
    <mergeCell ref="C332:D332"/>
    <mergeCell ref="C333:D333"/>
    <mergeCell ref="E293:E312"/>
    <mergeCell ref="C326:D326"/>
    <mergeCell ref="C327:D327"/>
    <mergeCell ref="C299:D299"/>
    <mergeCell ref="A334:A354"/>
    <mergeCell ref="B334:B354"/>
    <mergeCell ref="C334:D334"/>
    <mergeCell ref="C335:D335"/>
    <mergeCell ref="C345:D345"/>
    <mergeCell ref="C346:D346"/>
    <mergeCell ref="C347:D347"/>
    <mergeCell ref="C348:D348"/>
    <mergeCell ref="A313:A333"/>
    <mergeCell ref="B313:B333"/>
    <mergeCell ref="C313:D313"/>
    <mergeCell ref="C314:D314"/>
    <mergeCell ref="C349:D349"/>
    <mergeCell ref="C350:D350"/>
    <mergeCell ref="C351:D351"/>
    <mergeCell ref="C352:D352"/>
    <mergeCell ref="C353:D353"/>
    <mergeCell ref="C354:D354"/>
    <mergeCell ref="C328:D328"/>
    <mergeCell ref="C329:D329"/>
    <mergeCell ref="C330:D330"/>
    <mergeCell ref="C331:D331"/>
    <mergeCell ref="C324:D324"/>
    <mergeCell ref="C325:D325"/>
    <mergeCell ref="E335:E354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B355:G355"/>
    <mergeCell ref="B356:G356"/>
    <mergeCell ref="A357:A377"/>
    <mergeCell ref="B357:B377"/>
    <mergeCell ref="C357:D357"/>
    <mergeCell ref="C358:D358"/>
    <mergeCell ref="E358:E377"/>
    <mergeCell ref="C359:D359"/>
    <mergeCell ref="C360:D360"/>
    <mergeCell ref="C361:D361"/>
    <mergeCell ref="C368:D368"/>
    <mergeCell ref="C369:D369"/>
    <mergeCell ref="C370:D370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74:D374"/>
    <mergeCell ref="C375:D375"/>
    <mergeCell ref="C376:D376"/>
    <mergeCell ref="C377:D377"/>
    <mergeCell ref="A378:A398"/>
    <mergeCell ref="B378:B398"/>
    <mergeCell ref="C378:D378"/>
    <mergeCell ref="C379:D379"/>
    <mergeCell ref="C389:D389"/>
    <mergeCell ref="C390:D390"/>
    <mergeCell ref="C397:D397"/>
    <mergeCell ref="C398:D398"/>
    <mergeCell ref="B399:G399"/>
    <mergeCell ref="B400:G400"/>
    <mergeCell ref="C401:E401"/>
    <mergeCell ref="C402:E402"/>
    <mergeCell ref="C391:D391"/>
    <mergeCell ref="C392:D392"/>
    <mergeCell ref="C393:D393"/>
    <mergeCell ref="C394:D394"/>
    <mergeCell ref="C395:D395"/>
    <mergeCell ref="C396:D396"/>
    <mergeCell ref="E379:E39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A401:A411"/>
    <mergeCell ref="B401:B411"/>
    <mergeCell ref="B423:G423"/>
    <mergeCell ref="A424:A434"/>
    <mergeCell ref="B424:B434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A446:A456"/>
    <mergeCell ref="B446:B456"/>
    <mergeCell ref="C446:E446"/>
    <mergeCell ref="C447:E447"/>
    <mergeCell ref="C448:E448"/>
    <mergeCell ref="C455:E455"/>
    <mergeCell ref="C456:E456"/>
    <mergeCell ref="E460:E469"/>
    <mergeCell ref="C461:D461"/>
    <mergeCell ref="C462:D462"/>
    <mergeCell ref="C463:D463"/>
    <mergeCell ref="C464:D464"/>
    <mergeCell ref="C459:D459"/>
    <mergeCell ref="C460:D460"/>
    <mergeCell ref="B457:G457"/>
    <mergeCell ref="B458:G458"/>
    <mergeCell ref="C449:E449"/>
    <mergeCell ref="C450:E450"/>
    <mergeCell ref="C451:E451"/>
    <mergeCell ref="C452:E452"/>
    <mergeCell ref="C465:D465"/>
    <mergeCell ref="C466:D466"/>
    <mergeCell ref="C467:D467"/>
    <mergeCell ref="C468:D468"/>
    <mergeCell ref="C469:D469"/>
    <mergeCell ref="A482:A492"/>
    <mergeCell ref="B482:B492"/>
    <mergeCell ref="D483:D492"/>
    <mergeCell ref="G483:G492"/>
    <mergeCell ref="E472:E481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A161:A171"/>
    <mergeCell ref="B161:B171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A173:A183"/>
    <mergeCell ref="B173:B183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A493:G493"/>
    <mergeCell ref="A494:G494"/>
    <mergeCell ref="A435:A445"/>
    <mergeCell ref="B435:B445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A459:A469"/>
    <mergeCell ref="B459:B469"/>
    <mergeCell ref="B470:G470"/>
    <mergeCell ref="A471:A481"/>
    <mergeCell ref="C453:E453"/>
    <mergeCell ref="C454:E454"/>
    <mergeCell ref="B471:B481"/>
    <mergeCell ref="C471:D471"/>
    <mergeCell ref="C472:D472"/>
  </mergeCells>
  <conditionalFormatting sqref="G37:H45 C46:D54 F67:H67 C67:D85 C87:D105 C109:D127 C129:D147">
    <cfRule type="cellIs" dxfId="1257" priority="134" operator="equal">
      <formula>0</formula>
    </cfRule>
  </conditionalFormatting>
  <conditionalFormatting sqref="F47:H65">
    <cfRule type="cellIs" dxfId="1256" priority="133" operator="equal">
      <formula>0</formula>
    </cfRule>
  </conditionalFormatting>
  <conditionalFormatting sqref="H68:H73 F68:G85">
    <cfRule type="cellIs" dxfId="1255" priority="132" operator="equal">
      <formula>0</formula>
    </cfRule>
  </conditionalFormatting>
  <conditionalFormatting sqref="H197:H206">
    <cfRule type="cellIs" dxfId="1254" priority="75" operator="equal">
      <formula>0</formula>
    </cfRule>
  </conditionalFormatting>
  <conditionalFormatting sqref="H208:H217">
    <cfRule type="cellIs" dxfId="1253" priority="73" operator="equal">
      <formula>0</formula>
    </cfRule>
  </conditionalFormatting>
  <conditionalFormatting sqref="H221:H230 H233:H242 H244:H253">
    <cfRule type="cellIs" dxfId="1252" priority="65" operator="equal">
      <formula>0</formula>
    </cfRule>
  </conditionalFormatting>
  <conditionalFormatting sqref="H174:H183">
    <cfRule type="cellIs" dxfId="1251" priority="64" operator="equal">
      <formula>0</formula>
    </cfRule>
  </conditionalFormatting>
  <conditionalFormatting sqref="H185:H194">
    <cfRule type="cellIs" dxfId="1250" priority="63" operator="equal">
      <formula>0</formula>
    </cfRule>
  </conditionalFormatting>
  <conditionalFormatting sqref="H26:H35">
    <cfRule type="cellIs" dxfId="1249" priority="106" operator="equal">
      <formula>0</formula>
    </cfRule>
  </conditionalFormatting>
  <conditionalFormatting sqref="H15:H24">
    <cfRule type="cellIs" dxfId="1248" priority="105" operator="equal">
      <formula>0</formula>
    </cfRule>
  </conditionalFormatting>
  <conditionalFormatting sqref="C65:D65">
    <cfRule type="cellIs" dxfId="1247" priority="104" operator="equal">
      <formula>0</formula>
    </cfRule>
  </conditionalFormatting>
  <conditionalFormatting sqref="C55:D64">
    <cfRule type="cellIs" dxfId="1246" priority="103" operator="equal">
      <formula>0</formula>
    </cfRule>
  </conditionalFormatting>
  <conditionalFormatting sqref="C66:D66">
    <cfRule type="cellIs" dxfId="1245" priority="102" operator="equal">
      <formula>0</formula>
    </cfRule>
  </conditionalFormatting>
  <conditionalFormatting sqref="H74:H85">
    <cfRule type="cellIs" dxfId="1244" priority="101" operator="equal">
      <formula>0</formula>
    </cfRule>
  </conditionalFormatting>
  <conditionalFormatting sqref="F87:G105 H87:H95">
    <cfRule type="cellIs" dxfId="1243" priority="99" operator="equal">
      <formula>0</formula>
    </cfRule>
  </conditionalFormatting>
  <conditionalFormatting sqref="H96:H105">
    <cfRule type="cellIs" dxfId="1242" priority="98" operator="equal">
      <formula>0</formula>
    </cfRule>
  </conditionalFormatting>
  <conditionalFormatting sqref="C86:D86">
    <cfRule type="cellIs" dxfId="1241" priority="96" operator="equal">
      <formula>0</formula>
    </cfRule>
  </conditionalFormatting>
  <conditionalFormatting sqref="C108:D108">
    <cfRule type="cellIs" dxfId="1240" priority="95" operator="equal">
      <formula>0</formula>
    </cfRule>
  </conditionalFormatting>
  <conditionalFormatting sqref="F109:G127 H109:H117">
    <cfRule type="cellIs" dxfId="1239" priority="94" operator="equal">
      <formula>0</formula>
    </cfRule>
  </conditionalFormatting>
  <conditionalFormatting sqref="H118:H127">
    <cfRule type="cellIs" dxfId="1238" priority="93" operator="equal">
      <formula>0</formula>
    </cfRule>
  </conditionalFormatting>
  <conditionalFormatting sqref="F129:G147 H129:H138">
    <cfRule type="cellIs" dxfId="1237" priority="91" operator="equal">
      <formula>0</formula>
    </cfRule>
  </conditionalFormatting>
  <conditionalFormatting sqref="H139:H147">
    <cfRule type="cellIs" dxfId="1236" priority="90" operator="equal">
      <formula>0</formula>
    </cfRule>
  </conditionalFormatting>
  <conditionalFormatting sqref="C128:D128">
    <cfRule type="cellIs" dxfId="1235" priority="88" operator="equal">
      <formula>0</formula>
    </cfRule>
  </conditionalFormatting>
  <conditionalFormatting sqref="F293:H304 H305:H311">
    <cfRule type="cellIs" dxfId="1234" priority="43" operator="equal">
      <formula>0</formula>
    </cfRule>
  </conditionalFormatting>
  <conditionalFormatting sqref="F314:G314">
    <cfRule type="cellIs" dxfId="1233" priority="42" operator="equal">
      <formula>0</formula>
    </cfRule>
  </conditionalFormatting>
  <conditionalFormatting sqref="H314">
    <cfRule type="cellIs" dxfId="1232" priority="41" operator="equal">
      <formula>0</formula>
    </cfRule>
  </conditionalFormatting>
  <conditionalFormatting sqref="F314:H333">
    <cfRule type="cellIs" dxfId="1231" priority="40" operator="equal">
      <formula>0</formula>
    </cfRule>
  </conditionalFormatting>
  <conditionalFormatting sqref="H335">
    <cfRule type="cellIs" dxfId="1230" priority="39" operator="equal">
      <formula>0</formula>
    </cfRule>
  </conditionalFormatting>
  <conditionalFormatting sqref="H335">
    <cfRule type="cellIs" dxfId="1229" priority="38" operator="equal">
      <formula>0</formula>
    </cfRule>
  </conditionalFormatting>
  <conditionalFormatting sqref="G335:G354">
    <cfRule type="cellIs" dxfId="1228" priority="37" operator="equal">
      <formula>0</formula>
    </cfRule>
  </conditionalFormatting>
  <conditionalFormatting sqref="C345:C346 C335:C336">
    <cfRule type="cellIs" dxfId="1227" priority="36" operator="equal">
      <formula>0</formula>
    </cfRule>
  </conditionalFormatting>
  <conditionalFormatting sqref="F335:H354">
    <cfRule type="cellIs" dxfId="1226" priority="35" operator="equal">
      <formula>0</formula>
    </cfRule>
  </conditionalFormatting>
  <conditionalFormatting sqref="H358:H377">
    <cfRule type="cellIs" dxfId="1225" priority="34" operator="equal">
      <formula>0</formula>
    </cfRule>
  </conditionalFormatting>
  <conditionalFormatting sqref="H358:H377">
    <cfRule type="cellIs" dxfId="1224" priority="33" operator="equal">
      <formula>0</formula>
    </cfRule>
  </conditionalFormatting>
  <conditionalFormatting sqref="H358:H377">
    <cfRule type="cellIs" dxfId="1223" priority="32" operator="equal">
      <formula>0</formula>
    </cfRule>
  </conditionalFormatting>
  <conditionalFormatting sqref="G368:G377 G379:G390">
    <cfRule type="cellIs" dxfId="1222" priority="27" operator="equal">
      <formula>0</formula>
    </cfRule>
  </conditionalFormatting>
  <conditionalFormatting sqref="H425:H434">
    <cfRule type="cellIs" dxfId="1221" priority="26" operator="equal">
      <formula>0</formula>
    </cfRule>
  </conditionalFormatting>
  <conditionalFormatting sqref="H447:H456">
    <cfRule type="cellIs" dxfId="1220" priority="25" operator="equal">
      <formula>0</formula>
    </cfRule>
  </conditionalFormatting>
  <conditionalFormatting sqref="H483:H492">
    <cfRule type="cellIs" dxfId="1219" priority="24" operator="equal">
      <formula>0</formula>
    </cfRule>
  </conditionalFormatting>
  <conditionalFormatting sqref="C324 C314:C315">
    <cfRule type="cellIs" dxfId="1218" priority="23" operator="equal">
      <formula>0</formula>
    </cfRule>
  </conditionalFormatting>
  <conditionalFormatting sqref="C325">
    <cfRule type="cellIs" dxfId="1217" priority="22" operator="equal">
      <formula>0</formula>
    </cfRule>
  </conditionalFormatting>
  <conditionalFormatting sqref="H151:H160">
    <cfRule type="cellIs" dxfId="1216" priority="62" operator="equal">
      <formula>0</formula>
    </cfRule>
  </conditionalFormatting>
  <conditionalFormatting sqref="H162:H171">
    <cfRule type="cellIs" dxfId="1215" priority="61" operator="equal">
      <formula>0</formula>
    </cfRule>
  </conditionalFormatting>
  <conditionalFormatting sqref="I593">
    <cfRule type="cellIs" dxfId="1214" priority="49" operator="equal">
      <formula>TRUE</formula>
    </cfRule>
  </conditionalFormatting>
  <conditionalFormatting sqref="I532:I561">
    <cfRule type="cellIs" dxfId="1213" priority="60" operator="equal">
      <formula>TRUE</formula>
    </cfRule>
  </conditionalFormatting>
  <conditionalFormatting sqref="I562">
    <cfRule type="cellIs" dxfId="1212" priority="53" operator="equal">
      <formula>TRUE</formula>
    </cfRule>
  </conditionalFormatting>
  <conditionalFormatting sqref="I587">
    <cfRule type="cellIs" dxfId="1211" priority="52" operator="equal">
      <formula>TRUE</formula>
    </cfRule>
  </conditionalFormatting>
  <conditionalFormatting sqref="I588">
    <cfRule type="cellIs" dxfId="1210" priority="51" operator="equal">
      <formula>TRUE</formula>
    </cfRule>
  </conditionalFormatting>
  <conditionalFormatting sqref="I590">
    <cfRule type="cellIs" dxfId="1209" priority="50" operator="equal">
      <formula>TRUE</formula>
    </cfRule>
  </conditionalFormatting>
  <conditionalFormatting sqref="I563:I586 I589 I591:I592">
    <cfRule type="cellIs" dxfId="1208" priority="54" operator="equal">
      <formula>TRUE</formula>
    </cfRule>
  </conditionalFormatting>
  <conditionalFormatting sqref="H312 F305:G312 C304:C312">
    <cfRule type="cellIs" dxfId="1207" priority="48" operator="equal">
      <formula>0</formula>
    </cfRule>
  </conditionalFormatting>
  <conditionalFormatting sqref="G282:H291">
    <cfRule type="cellIs" dxfId="1206" priority="45" operator="equal">
      <formula>0</formula>
    </cfRule>
  </conditionalFormatting>
  <conditionalFormatting sqref="H271:H280">
    <cfRule type="cellIs" dxfId="1205" priority="46" operator="equal">
      <formula>0</formula>
    </cfRule>
  </conditionalFormatting>
  <conditionalFormatting sqref="C303 C293:C294">
    <cfRule type="cellIs" dxfId="1204" priority="44" operator="equal">
      <formula>0</formula>
    </cfRule>
  </conditionalFormatting>
  <conditionalFormatting sqref="H260:H269">
    <cfRule type="cellIs" dxfId="1203" priority="47" operator="equal">
      <formula>0</formula>
    </cfRule>
  </conditionalFormatting>
  <conditionalFormatting sqref="H379:H398">
    <cfRule type="cellIs" dxfId="1202" priority="31" operator="equal">
      <formula>0</formula>
    </cfRule>
  </conditionalFormatting>
  <conditionalFormatting sqref="H379:H398">
    <cfRule type="cellIs" dxfId="1201" priority="30" operator="equal">
      <formula>0</formula>
    </cfRule>
  </conditionalFormatting>
  <conditionalFormatting sqref="H379:H398">
    <cfRule type="cellIs" dxfId="1200" priority="29" operator="equal">
      <formula>0</formula>
    </cfRule>
  </conditionalFormatting>
  <conditionalFormatting sqref="G368:G377 G379:G390">
    <cfRule type="cellIs" dxfId="1199" priority="28" operator="equal">
      <formula>0</formula>
    </cfRule>
  </conditionalFormatting>
  <conditionalFormatting sqref="F370:H377">
    <cfRule type="cellIs" dxfId="1198" priority="20" operator="equal">
      <formula>0</formula>
    </cfRule>
  </conditionalFormatting>
  <conditionalFormatting sqref="C379:D379">
    <cfRule type="cellIs" dxfId="1197" priority="19" operator="equal">
      <formula>0</formula>
    </cfRule>
  </conditionalFormatting>
  <conditionalFormatting sqref="C380:D398">
    <cfRule type="cellIs" dxfId="1196" priority="18" operator="equal">
      <formula>0</formula>
    </cfRule>
  </conditionalFormatting>
  <conditionalFormatting sqref="F379:H398">
    <cfRule type="cellIs" dxfId="1195" priority="17" operator="equal">
      <formula>0</formula>
    </cfRule>
  </conditionalFormatting>
  <conditionalFormatting sqref="C368:D377">
    <cfRule type="cellIs" dxfId="1194" priority="21" operator="equal">
      <formula>0</formula>
    </cfRule>
  </conditionalFormatting>
  <conditionalFormatting sqref="C358:D367">
    <cfRule type="cellIs" dxfId="1193" priority="16" operator="equal">
      <formula>0</formula>
    </cfRule>
  </conditionalFormatting>
  <conditionalFormatting sqref="F359:H367 F358 H358">
    <cfRule type="cellIs" dxfId="1192" priority="15" operator="equal">
      <formula>0</formula>
    </cfRule>
  </conditionalFormatting>
  <conditionalFormatting sqref="G358">
    <cfRule type="cellIs" dxfId="1191" priority="8" operator="equal">
      <formula>0</formula>
    </cfRule>
  </conditionalFormatting>
  <conditionalFormatting sqref="C347:C354">
    <cfRule type="cellIs" dxfId="1190" priority="10" operator="equal">
      <formula>0</formula>
    </cfRule>
  </conditionalFormatting>
  <conditionalFormatting sqref="G358">
    <cfRule type="cellIs" dxfId="1189" priority="9" operator="equal">
      <formula>0</formula>
    </cfRule>
  </conditionalFormatting>
  <conditionalFormatting sqref="C295:C302">
    <cfRule type="cellIs" dxfId="1188" priority="14" operator="equal">
      <formula>0</formula>
    </cfRule>
  </conditionalFormatting>
  <conditionalFormatting sqref="C316:C323">
    <cfRule type="cellIs" dxfId="1187" priority="13" operator="equal">
      <formula>0</formula>
    </cfRule>
  </conditionalFormatting>
  <conditionalFormatting sqref="C326:C333">
    <cfRule type="cellIs" dxfId="1186" priority="12" operator="equal">
      <formula>0</formula>
    </cfRule>
  </conditionalFormatting>
  <conditionalFormatting sqref="C337:C344">
    <cfRule type="cellIs" dxfId="1185" priority="11" operator="equal">
      <formula>0</formula>
    </cfRule>
  </conditionalFormatting>
  <conditionalFormatting sqref="H413:H419 H421:H422">
    <cfRule type="cellIs" dxfId="1184" priority="5" operator="equal">
      <formula>0</formula>
    </cfRule>
  </conditionalFormatting>
  <conditionalFormatting sqref="H420">
    <cfRule type="cellIs" dxfId="1183" priority="4" operator="equal">
      <formula>0</formula>
    </cfRule>
  </conditionalFormatting>
  <conditionalFormatting sqref="H402:H411">
    <cfRule type="cellIs" dxfId="1182" priority="6" operator="equal">
      <formula>0</formula>
    </cfRule>
  </conditionalFormatting>
  <conditionalFormatting sqref="H436:H445">
    <cfRule type="cellIs" dxfId="1181" priority="3" operator="equal">
      <formula>0</formula>
    </cfRule>
  </conditionalFormatting>
  <conditionalFormatting sqref="H472:H481">
    <cfRule type="cellIs" dxfId="1180" priority="2" operator="equal">
      <formula>0</formula>
    </cfRule>
  </conditionalFormatting>
  <conditionalFormatting sqref="H460:H469">
    <cfRule type="cellIs" dxfId="1179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7"/>
  <sheetViews>
    <sheetView zoomScaleNormal="100" workbookViewId="0">
      <pane ySplit="10" topLeftCell="A395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6.140625" style="1" customWidth="1"/>
    <col min="4" max="4" width="9.42578125" style="1" customWidth="1"/>
    <col min="5" max="5" width="8.5703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49.5" customHeight="1" x14ac:dyDescent="0.3">
      <c r="A1" s="337" t="s">
        <v>35</v>
      </c>
      <c r="B1" s="337"/>
      <c r="C1" s="337"/>
      <c r="D1" s="338" t="s">
        <v>458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426</v>
      </c>
    </row>
    <row r="5" spans="1:9" x14ac:dyDescent="0.25">
      <c r="A5" s="238" t="s">
        <v>233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11.91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9.2200000000000006</v>
      </c>
    </row>
    <row r="14" spans="1:9" s="2" customFormat="1" ht="25.5" hidden="1" x14ac:dyDescent="0.2">
      <c r="A14" s="256" t="s">
        <v>43</v>
      </c>
      <c r="B14" s="259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59">
        <f>SUM(H15:H24)</f>
        <v>0</v>
      </c>
    </row>
    <row r="15" spans="1:9" s="2" customFormat="1" ht="12.75" hidden="1" x14ac:dyDescent="0.2">
      <c r="A15" s="257"/>
      <c r="B15" s="260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customHeight="1" x14ac:dyDescent="0.2">
      <c r="A16" s="257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57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57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7.67</v>
      </c>
    </row>
    <row r="26" spans="1:8" s="2" customFormat="1" ht="12.75" x14ac:dyDescent="0.2">
      <c r="A26" s="257"/>
      <c r="B26" s="260"/>
      <c r="C26" s="291" t="s">
        <v>221</v>
      </c>
      <c r="D26" s="292"/>
      <c r="E26" s="185">
        <v>10</v>
      </c>
      <c r="F26" s="75">
        <v>1287</v>
      </c>
      <c r="G26" s="72">
        <v>1</v>
      </c>
      <c r="H26" s="63">
        <f>ROUNDUP((F26/168*G26),2)</f>
        <v>7.67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59">
        <f>SUM(H48:H67)</f>
        <v>0.39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86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1</v>
      </c>
      <c r="H58" s="65">
        <f t="shared" si="6"/>
        <v>0.39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59">
        <f>SUM(H69:H88)</f>
        <v>0.39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87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1</v>
      </c>
      <c r="H79" s="65">
        <f t="shared" si="9"/>
        <v>0.39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59">
        <f>SUM(H90:H109)</f>
        <v>0.77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87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1</v>
      </c>
      <c r="H100" s="65">
        <f>ROUNDUP((F100*$E$90%)/168*$G$100,2)</f>
        <v>0.77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2.69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2.2999999999999998</v>
      </c>
    </row>
    <row r="112" spans="1:8" s="2" customFormat="1" ht="25.5" x14ac:dyDescent="0.2">
      <c r="A112" s="359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59">
        <f>SUM(H113:H132)</f>
        <v>0.31</v>
      </c>
    </row>
    <row r="113" spans="1:8" s="2" customFormat="1" ht="12.75" hidden="1" x14ac:dyDescent="0.2">
      <c r="A113" s="360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87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360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360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360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360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360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360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360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360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360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360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1</v>
      </c>
      <c r="H123" s="65">
        <f t="shared" si="20"/>
        <v>0.31</v>
      </c>
    </row>
    <row r="124" spans="1:8" s="2" customFormat="1" ht="12.75" hidden="1" x14ac:dyDescent="0.2">
      <c r="A124" s="360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360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360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360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360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360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360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360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361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359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59">
        <f>SUM(H134:H153)</f>
        <v>0.08</v>
      </c>
    </row>
    <row r="134" spans="1:8" s="2" customFormat="1" ht="12.75" hidden="1" x14ac:dyDescent="0.2">
      <c r="A134" s="360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87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360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360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360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360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360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360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360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360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360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360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1</v>
      </c>
      <c r="H144" s="65">
        <f t="shared" si="25"/>
        <v>0.08</v>
      </c>
    </row>
    <row r="145" spans="1:8" s="2" customFormat="1" ht="12.75" hidden="1" x14ac:dyDescent="0.2">
      <c r="A145" s="360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360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360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360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360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360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360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360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361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3.1099999999999994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9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9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9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9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9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9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9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9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9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3.1099999999999994</v>
      </c>
    </row>
    <row r="202" spans="1:9" s="2" customFormat="1" ht="12.75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59">
        <f>SUM(H203:H212)</f>
        <v>3.1099999999999994</v>
      </c>
    </row>
    <row r="203" spans="1:9" s="2" customFormat="1" ht="12.75" x14ac:dyDescent="0.2">
      <c r="A203" s="257"/>
      <c r="B203" s="260"/>
      <c r="C203" s="262" t="s">
        <v>234</v>
      </c>
      <c r="D203" s="263"/>
      <c r="E203" s="297"/>
      <c r="F203" s="88">
        <v>3.05</v>
      </c>
      <c r="G203" s="88">
        <v>1</v>
      </c>
      <c r="H203" s="89">
        <f>ROUND(F203*G203,2)</f>
        <v>3.05</v>
      </c>
    </row>
    <row r="204" spans="1:9" s="2" customFormat="1" ht="12.75" customHeight="1" x14ac:dyDescent="0.2">
      <c r="A204" s="257"/>
      <c r="B204" s="260"/>
      <c r="C204" s="264" t="s">
        <v>225</v>
      </c>
      <c r="D204" s="265"/>
      <c r="E204" s="293"/>
      <c r="F204" s="90">
        <v>0.01</v>
      </c>
      <c r="G204" s="90">
        <v>1</v>
      </c>
      <c r="H204" s="91">
        <f>ROUND(F204*G204,2)</f>
        <v>0.01</v>
      </c>
      <c r="I204" s="2" t="s">
        <v>382</v>
      </c>
    </row>
    <row r="205" spans="1:9" s="2" customFormat="1" ht="12.75" x14ac:dyDescent="0.2">
      <c r="A205" s="257"/>
      <c r="B205" s="260"/>
      <c r="C205" s="264" t="s">
        <v>172</v>
      </c>
      <c r="D205" s="265"/>
      <c r="E205" s="293"/>
      <c r="F205" s="90">
        <v>0.05</v>
      </c>
      <c r="G205" s="90">
        <v>1</v>
      </c>
      <c r="H205" s="91">
        <f t="shared" ref="H205:H212" si="30">ROUND(F205*G205,2)</f>
        <v>0.05</v>
      </c>
    </row>
    <row r="206" spans="1:9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9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9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15.02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157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57"/>
      <c r="B288" s="260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90" t="s">
        <v>58</v>
      </c>
      <c r="B340" s="285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90"/>
      <c r="B341" s="285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90"/>
      <c r="B342" s="285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90"/>
      <c r="B343" s="285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90"/>
      <c r="B344" s="285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90"/>
      <c r="B345" s="285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90"/>
      <c r="B346" s="285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90"/>
      <c r="B347" s="285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90"/>
      <c r="B348" s="285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90"/>
      <c r="B349" s="285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90"/>
      <c r="B350" s="285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90"/>
      <c r="B351" s="285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90"/>
      <c r="B352" s="285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90"/>
      <c r="B353" s="285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90"/>
      <c r="B354" s="285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90"/>
      <c r="B355" s="285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90"/>
      <c r="B356" s="285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90"/>
      <c r="B357" s="285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90"/>
      <c r="B358" s="285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90"/>
      <c r="B359" s="285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90"/>
      <c r="B360" s="285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0.22999999999999998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0.05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0.05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G26+G266+G277</f>
        <v>1.1040000000000001</v>
      </c>
      <c r="H408" s="89">
        <f>ROUNDUP(F408/168*G408,2)</f>
        <v>0.05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0.18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383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0.02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G374</f>
        <v>8.4000000000000005E-2</v>
      </c>
      <c r="H442" s="89">
        <f>ROUNDUP(E442/F442/12/168*G442,2)</f>
        <v>0.01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8.4000000000000005E-2</v>
      </c>
      <c r="H443" s="91">
        <f>ROUNDUP(E443/F443/12/168*G443,2)</f>
        <v>0.01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f>G277</f>
        <v>8.4000000000000005E-2</v>
      </c>
      <c r="H453" s="89">
        <f>ROUNDUP(F453/168*G453,2)</f>
        <v>0.05</v>
      </c>
      <c r="I453" s="2" t="s">
        <v>206</v>
      </c>
    </row>
    <row r="454" spans="1:9" s="2" customFormat="1" ht="12" customHeight="1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1.1040000000000001</v>
      </c>
      <c r="H454" s="91">
        <f t="shared" ref="H454:H462" si="65">ROUNDUP(F454/168*G454,2)</f>
        <v>0.05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0.02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0.02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0.02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8.4000000000000005E-2</v>
      </c>
      <c r="H478" s="63">
        <f>ROUNDUP(F478*$E$478%/12/168*G478,2)</f>
        <v>0.01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1.81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16.829999999999998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15.02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11.91</v>
      </c>
    </row>
    <row r="540" spans="1:9" hidden="1" x14ac:dyDescent="0.25">
      <c r="A540" s="134">
        <v>1100</v>
      </c>
      <c r="B540" s="118"/>
      <c r="H540" s="121">
        <f ca="1">SUM(H541:H546)</f>
        <v>9.2200000000000006</v>
      </c>
    </row>
    <row r="541" spans="1:9" hidden="1" x14ac:dyDescent="0.25">
      <c r="A541" s="1">
        <v>1116</v>
      </c>
      <c r="B541" s="118"/>
      <c r="H541" s="120">
        <f ca="1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ref="H542:H546" ca="1" si="69">SUMIF($A$14:$H$260,A542,$H$14:$H$260)</f>
        <v>7.67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0.39</v>
      </c>
    </row>
    <row r="545" spans="1:8" hidden="1" x14ac:dyDescent="0.25">
      <c r="A545" s="1">
        <v>1147</v>
      </c>
      <c r="B545" s="118"/>
      <c r="H545" s="120">
        <f t="shared" ca="1" si="69"/>
        <v>0.39</v>
      </c>
    </row>
    <row r="546" spans="1:8" hidden="1" x14ac:dyDescent="0.25">
      <c r="A546" s="1">
        <v>1148</v>
      </c>
      <c r="B546" s="118"/>
      <c r="H546" s="120">
        <f t="shared" ca="1" si="69"/>
        <v>0.77</v>
      </c>
    </row>
    <row r="547" spans="1:8" hidden="1" x14ac:dyDescent="0.25">
      <c r="A547" s="134">
        <v>1200</v>
      </c>
      <c r="B547" s="118"/>
      <c r="H547" s="121">
        <f ca="1">SUM(H548:H550)</f>
        <v>2.69</v>
      </c>
    </row>
    <row r="548" spans="1:8" hidden="1" x14ac:dyDescent="0.25">
      <c r="A548" s="1">
        <v>1210</v>
      </c>
      <c r="B548" s="118"/>
      <c r="H548" s="120">
        <f t="shared" ref="H548:H550" ca="1" si="70">SUMIF($A$14:$H$260,A548,$H$14:$H$260)</f>
        <v>2.2999999999999998</v>
      </c>
    </row>
    <row r="549" spans="1:8" hidden="1" x14ac:dyDescent="0.25">
      <c r="A549" s="1">
        <v>1221</v>
      </c>
      <c r="B549" s="118"/>
      <c r="H549" s="120">
        <f t="shared" ca="1" si="70"/>
        <v>0.31</v>
      </c>
    </row>
    <row r="550" spans="1:8" hidden="1" x14ac:dyDescent="0.25">
      <c r="A550" s="1">
        <v>1228</v>
      </c>
      <c r="B550" s="118"/>
      <c r="H550" s="120">
        <f t="shared" ca="1" si="70"/>
        <v>0.08</v>
      </c>
    </row>
    <row r="551" spans="1:8" hidden="1" x14ac:dyDescent="0.25">
      <c r="A551" s="119">
        <v>2000</v>
      </c>
      <c r="B551" s="118"/>
      <c r="H551" s="122">
        <f ca="1">H552+H555+H557</f>
        <v>3.1099999999999994</v>
      </c>
    </row>
    <row r="552" spans="1:8" hidden="1" x14ac:dyDescent="0.25">
      <c r="A552" s="134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t="shared" ref="H553:H554" ca="1" si="71">SUMIF($A$14:$H$260,A553,$H$14:$H$260)</f>
        <v>0</v>
      </c>
    </row>
    <row r="554" spans="1:8" hidden="1" x14ac:dyDescent="0.25">
      <c r="A554" s="1">
        <v>2112</v>
      </c>
      <c r="B554" s="118"/>
      <c r="H554" s="120">
        <f t="shared" ca="1" si="71"/>
        <v>0</v>
      </c>
    </row>
    <row r="555" spans="1:8" hidden="1" x14ac:dyDescent="0.25">
      <c r="A555" s="134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34">
        <v>2300</v>
      </c>
      <c r="B557" s="118"/>
      <c r="H557" s="121">
        <f ca="1">SUM(H558:H561)</f>
        <v>3.1099999999999994</v>
      </c>
    </row>
    <row r="558" spans="1:8" hidden="1" x14ac:dyDescent="0.25">
      <c r="A558" s="1">
        <v>2311</v>
      </c>
      <c r="B558" s="118"/>
      <c r="H558" s="120">
        <f t="shared" ref="H558:H561" ca="1" si="72">SUMIF($A$14:$H$260,A558,$H$14:$H$260)</f>
        <v>3.1099999999999994</v>
      </c>
    </row>
    <row r="559" spans="1:8" hidden="1" x14ac:dyDescent="0.25">
      <c r="A559" s="1">
        <v>2322</v>
      </c>
      <c r="B559" s="118"/>
      <c r="H559" s="120">
        <f t="shared" ca="1" si="72"/>
        <v>0</v>
      </c>
    </row>
    <row r="560" spans="1:8" hidden="1" x14ac:dyDescent="0.25">
      <c r="A560" s="1">
        <v>2329</v>
      </c>
      <c r="B560" s="118"/>
      <c r="H560" s="120">
        <f t="shared" ca="1" si="72"/>
        <v>0</v>
      </c>
    </row>
    <row r="561" spans="1:9" hidden="1" x14ac:dyDescent="0.25">
      <c r="A561" s="1">
        <v>2350</v>
      </c>
      <c r="B561" s="118"/>
      <c r="H561" s="120">
        <f t="shared" ca="1" si="72"/>
        <v>0</v>
      </c>
    </row>
    <row r="562" spans="1:9" hidden="1" x14ac:dyDescent="0.25">
      <c r="A562" s="119">
        <v>5000</v>
      </c>
      <c r="B562" s="118"/>
      <c r="H562" s="122">
        <f t="shared" ref="H562" ca="1" si="73">SUMIF($A$14:$H$260,A562,$H$14:$H$260)</f>
        <v>0</v>
      </c>
    </row>
    <row r="563" spans="1:9" hidden="1" x14ac:dyDescent="0.25">
      <c r="A563" s="134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1.81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4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4"/>
        <v>0.6</v>
      </c>
    </row>
    <row r="573" spans="1:9" hidden="1" x14ac:dyDescent="0.25">
      <c r="A573" s="1">
        <v>1143</v>
      </c>
      <c r="B573" s="118"/>
      <c r="H573" s="120">
        <f t="shared" ca="1" si="74"/>
        <v>0.02</v>
      </c>
    </row>
    <row r="574" spans="1:9" hidden="1" x14ac:dyDescent="0.25">
      <c r="A574" s="1">
        <v>1146</v>
      </c>
      <c r="B574" s="118"/>
      <c r="H574" s="120">
        <f t="shared" ca="1" si="74"/>
        <v>0.05</v>
      </c>
    </row>
    <row r="575" spans="1:9" hidden="1" x14ac:dyDescent="0.25">
      <c r="A575" s="1">
        <v>1147</v>
      </c>
      <c r="B575" s="118"/>
      <c r="H575" s="120">
        <f t="shared" ca="1" si="74"/>
        <v>0.05</v>
      </c>
    </row>
    <row r="576" spans="1:9" hidden="1" x14ac:dyDescent="0.25">
      <c r="A576" s="1">
        <v>1148</v>
      </c>
      <c r="B576" s="118"/>
      <c r="H576" s="120">
        <f t="shared" ca="1" si="74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0.22999999999999998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0.05</v>
      </c>
    </row>
    <row r="586" spans="1:8" hidden="1" x14ac:dyDescent="0.25">
      <c r="A586" s="1">
        <v>2220</v>
      </c>
      <c r="B586" s="118"/>
      <c r="H586" s="120">
        <f ca="1">SUMIF($A$265:$H$515,A586,$H$265:$H$515)</f>
        <v>0.05</v>
      </c>
    </row>
    <row r="587" spans="1:8" hidden="1" x14ac:dyDescent="0.25">
      <c r="A587" s="143">
        <v>2300</v>
      </c>
      <c r="B587" s="118"/>
      <c r="H587" s="121">
        <f ca="1">SUM(H588:H592)</f>
        <v>0.18</v>
      </c>
    </row>
    <row r="588" spans="1:8" hidden="1" x14ac:dyDescent="0.25">
      <c r="A588" s="1">
        <v>2311</v>
      </c>
      <c r="B588" s="118"/>
      <c r="H588" s="120">
        <f ca="1">SUMIF($A$265:$H$515,A588,$H$265:$H$515)</f>
        <v>6.0000000000000005E-2</v>
      </c>
    </row>
    <row r="589" spans="1:8" hidden="1" x14ac:dyDescent="0.25">
      <c r="A589" s="1">
        <v>2312</v>
      </c>
      <c r="B589" s="118"/>
      <c r="H589" s="120">
        <f ca="1">SUMIF($A$265:$H$515,A589,$H$265:$H$515)</f>
        <v>0.02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0.1</v>
      </c>
    </row>
    <row r="593" spans="1:9" hidden="1" x14ac:dyDescent="0.25">
      <c r="A593" s="119">
        <v>5000</v>
      </c>
      <c r="B593" s="118"/>
      <c r="H593" s="122">
        <f ca="1">H594+H596</f>
        <v>0.02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0.02</v>
      </c>
    </row>
    <row r="597" spans="1:9" hidden="1" x14ac:dyDescent="0.25">
      <c r="A597" s="1">
        <v>5238</v>
      </c>
      <c r="B597" s="118"/>
      <c r="H597" s="120">
        <f ca="1">SUMIF($A$265:$H$515,A597,$H$265:$H$515)</f>
        <v>0.02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16.829999999999998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</sheetData>
  <mergeCells count="535">
    <mergeCell ref="I9:I10"/>
    <mergeCell ref="C20:D20"/>
    <mergeCell ref="C21:D21"/>
    <mergeCell ref="C22:D22"/>
    <mergeCell ref="C23:D23"/>
    <mergeCell ref="C24:D24"/>
    <mergeCell ref="C25:D25"/>
    <mergeCell ref="C26:D26"/>
    <mergeCell ref="C27:D27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A156:A166"/>
    <mergeCell ref="B156:B166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54:G154"/>
    <mergeCell ref="B155:G155"/>
    <mergeCell ref="C156:E156"/>
    <mergeCell ref="C157:E157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200:E200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B178:G178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65:D465"/>
    <mergeCell ref="C466:D466"/>
    <mergeCell ref="B463:G463"/>
    <mergeCell ref="B464:G464"/>
    <mergeCell ref="C455:E455"/>
    <mergeCell ref="C456:E456"/>
    <mergeCell ref="C457:E457"/>
    <mergeCell ref="C458:E458"/>
    <mergeCell ref="C471:D471"/>
    <mergeCell ref="C472:D472"/>
    <mergeCell ref="C473:D473"/>
    <mergeCell ref="C474:D474"/>
    <mergeCell ref="C475:D475"/>
    <mergeCell ref="A488:A498"/>
    <mergeCell ref="B488:B498"/>
    <mergeCell ref="D489:D498"/>
    <mergeCell ref="G489:G49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C459:E459"/>
    <mergeCell ref="C460:E460"/>
    <mergeCell ref="B477:B487"/>
    <mergeCell ref="C477:D477"/>
    <mergeCell ref="C478:D478"/>
  </mergeCells>
  <conditionalFormatting sqref="G38:H46">
    <cfRule type="cellIs" dxfId="1178" priority="93" operator="equal">
      <formula>0</formula>
    </cfRule>
  </conditionalFormatting>
  <conditionalFormatting sqref="F49:H67">
    <cfRule type="cellIs" dxfId="1177" priority="92" operator="equal">
      <formula>0</formula>
    </cfRule>
  </conditionalFormatting>
  <conditionalFormatting sqref="F69:H70 H71:H76 F71:G88">
    <cfRule type="cellIs" dxfId="1176" priority="91" operator="equal">
      <formula>0</formula>
    </cfRule>
  </conditionalFormatting>
  <conditionalFormatting sqref="G289:H297 H288">
    <cfRule type="cellIs" dxfId="1175" priority="88" operator="equal">
      <formula>0</formula>
    </cfRule>
  </conditionalFormatting>
  <conditionalFormatting sqref="H277:H286">
    <cfRule type="cellIs" dxfId="1174" priority="89" operator="equal">
      <formula>0</formula>
    </cfRule>
  </conditionalFormatting>
  <conditionalFormatting sqref="C309 C299:C300">
    <cfRule type="cellIs" dxfId="1173" priority="87" operator="equal">
      <formula>0</formula>
    </cfRule>
  </conditionalFormatting>
  <conditionalFormatting sqref="H266:H275">
    <cfRule type="cellIs" dxfId="1172" priority="90" operator="equal">
      <formula>0</formula>
    </cfRule>
  </conditionalFormatting>
  <conditionalFormatting sqref="F299:H310 H311:H317">
    <cfRule type="cellIs" dxfId="1171" priority="86" operator="equal">
      <formula>0</formula>
    </cfRule>
  </conditionalFormatting>
  <conditionalFormatting sqref="F320:G320">
    <cfRule type="cellIs" dxfId="1170" priority="85" operator="equal">
      <formula>0</formula>
    </cfRule>
  </conditionalFormatting>
  <conditionalFormatting sqref="H320">
    <cfRule type="cellIs" dxfId="1169" priority="84" operator="equal">
      <formula>0</formula>
    </cfRule>
  </conditionalFormatting>
  <conditionalFormatting sqref="F320:H339">
    <cfRule type="cellIs" dxfId="1168" priority="83" operator="equal">
      <formula>0</formula>
    </cfRule>
  </conditionalFormatting>
  <conditionalFormatting sqref="H341">
    <cfRule type="cellIs" dxfId="1167" priority="82" operator="equal">
      <formula>0</formula>
    </cfRule>
  </conditionalFormatting>
  <conditionalFormatting sqref="H341">
    <cfRule type="cellIs" dxfId="1166" priority="81" operator="equal">
      <formula>0</formula>
    </cfRule>
  </conditionalFormatting>
  <conditionalFormatting sqref="G341:G360">
    <cfRule type="cellIs" dxfId="1165" priority="80" operator="equal">
      <formula>0</formula>
    </cfRule>
  </conditionalFormatting>
  <conditionalFormatting sqref="C351:C352 C341:C342">
    <cfRule type="cellIs" dxfId="1164" priority="79" operator="equal">
      <formula>0</formula>
    </cfRule>
  </conditionalFormatting>
  <conditionalFormatting sqref="F341:H360">
    <cfRule type="cellIs" dxfId="1163" priority="78" operator="equal">
      <formula>0</formula>
    </cfRule>
  </conditionalFormatting>
  <conditionalFormatting sqref="H364:H383">
    <cfRule type="cellIs" dxfId="1162" priority="77" operator="equal">
      <formula>0</formula>
    </cfRule>
  </conditionalFormatting>
  <conditionalFormatting sqref="H364:H383">
    <cfRule type="cellIs" dxfId="1161" priority="76" operator="equal">
      <formula>0</formula>
    </cfRule>
  </conditionalFormatting>
  <conditionalFormatting sqref="H364:H383">
    <cfRule type="cellIs" dxfId="1160" priority="75" operator="equal">
      <formula>0</formula>
    </cfRule>
  </conditionalFormatting>
  <conditionalFormatting sqref="H385:H404">
    <cfRule type="cellIs" dxfId="1159" priority="74" operator="equal">
      <formula>0</formula>
    </cfRule>
  </conditionalFormatting>
  <conditionalFormatting sqref="H385:H404">
    <cfRule type="cellIs" dxfId="1158" priority="73" operator="equal">
      <formula>0</formula>
    </cfRule>
  </conditionalFormatting>
  <conditionalFormatting sqref="H385:H404">
    <cfRule type="cellIs" dxfId="1157" priority="72" operator="equal">
      <formula>0</formula>
    </cfRule>
  </conditionalFormatting>
  <conditionalFormatting sqref="G374:G383 G385:G396">
    <cfRule type="cellIs" dxfId="1156" priority="71" operator="equal">
      <formula>0</formula>
    </cfRule>
  </conditionalFormatting>
  <conditionalFormatting sqref="G374:G383 G385:G396">
    <cfRule type="cellIs" dxfId="1155" priority="70" operator="equal">
      <formula>0</formula>
    </cfRule>
  </conditionalFormatting>
  <conditionalFormatting sqref="H431:H440">
    <cfRule type="cellIs" dxfId="1154" priority="69" operator="equal">
      <formula>0</formula>
    </cfRule>
  </conditionalFormatting>
  <conditionalFormatting sqref="H489:H498">
    <cfRule type="cellIs" dxfId="1153" priority="66" operator="equal">
      <formula>0</formula>
    </cfRule>
  </conditionalFormatting>
  <conditionalFormatting sqref="H453:H462">
    <cfRule type="cellIs" dxfId="1152" priority="67" operator="equal">
      <formula>0</formula>
    </cfRule>
  </conditionalFormatting>
  <conditionalFormatting sqref="H26:H35">
    <cfRule type="cellIs" dxfId="1151" priority="65" operator="equal">
      <formula>0</formula>
    </cfRule>
  </conditionalFormatting>
  <conditionalFormatting sqref="H15:H24">
    <cfRule type="cellIs" dxfId="1150" priority="64" operator="equal">
      <formula>0</formula>
    </cfRule>
  </conditionalFormatting>
  <conditionalFormatting sqref="C47:D56 C67:D67">
    <cfRule type="cellIs" dxfId="1149" priority="63" operator="equal">
      <formula>0</formula>
    </cfRule>
  </conditionalFormatting>
  <conditionalFormatting sqref="C57:D66">
    <cfRule type="cellIs" dxfId="1148" priority="62" operator="equal">
      <formula>0</formula>
    </cfRule>
  </conditionalFormatting>
  <conditionalFormatting sqref="C69:D88">
    <cfRule type="cellIs" dxfId="1147" priority="59" operator="equal">
      <formula>0</formula>
    </cfRule>
  </conditionalFormatting>
  <conditionalFormatting sqref="C68:D68">
    <cfRule type="cellIs" dxfId="1146" priority="61" operator="equal">
      <formula>0</formula>
    </cfRule>
  </conditionalFormatting>
  <conditionalFormatting sqref="H77:H88">
    <cfRule type="cellIs" dxfId="1145" priority="60" operator="equal">
      <formula>0</formula>
    </cfRule>
  </conditionalFormatting>
  <conditionalFormatting sqref="F90:H90 H91:H97 F91:G109">
    <cfRule type="cellIs" dxfId="1144" priority="58" operator="equal">
      <formula>0</formula>
    </cfRule>
  </conditionalFormatting>
  <conditionalFormatting sqref="C90:D109">
    <cfRule type="cellIs" dxfId="1143" priority="56" operator="equal">
      <formula>0</formula>
    </cfRule>
  </conditionalFormatting>
  <conditionalFormatting sqref="H98:H109">
    <cfRule type="cellIs" dxfId="1142" priority="57" operator="equal">
      <formula>0</formula>
    </cfRule>
  </conditionalFormatting>
  <conditionalFormatting sqref="C89:D89">
    <cfRule type="cellIs" dxfId="1141" priority="55" operator="equal">
      <formula>0</formula>
    </cfRule>
  </conditionalFormatting>
  <conditionalFormatting sqref="C112:D112">
    <cfRule type="cellIs" dxfId="1140" priority="54" operator="equal">
      <formula>0</formula>
    </cfRule>
  </conditionalFormatting>
  <conditionalFormatting sqref="F113:H113 H114:H120 F114:G132">
    <cfRule type="cellIs" dxfId="1139" priority="53" operator="equal">
      <formula>0</formula>
    </cfRule>
  </conditionalFormatting>
  <conditionalFormatting sqref="C113:D132">
    <cfRule type="cellIs" dxfId="1138" priority="51" operator="equal">
      <formula>0</formula>
    </cfRule>
  </conditionalFormatting>
  <conditionalFormatting sqref="H121:H132">
    <cfRule type="cellIs" dxfId="1137" priority="52" operator="equal">
      <formula>0</formula>
    </cfRule>
  </conditionalFormatting>
  <conditionalFormatting sqref="F134:H134 H135:H141 F135:G153">
    <cfRule type="cellIs" dxfId="1136" priority="50" operator="equal">
      <formula>0</formula>
    </cfRule>
  </conditionalFormatting>
  <conditionalFormatting sqref="C134:D153">
    <cfRule type="cellIs" dxfId="1135" priority="48" operator="equal">
      <formula>0</formula>
    </cfRule>
  </conditionalFormatting>
  <conditionalFormatting sqref="H142:H153">
    <cfRule type="cellIs" dxfId="1134" priority="49" operator="equal">
      <formula>0</formula>
    </cfRule>
  </conditionalFormatting>
  <conditionalFormatting sqref="C133:D133">
    <cfRule type="cellIs" dxfId="1133" priority="47" operator="equal">
      <formula>0</formula>
    </cfRule>
  </conditionalFormatting>
  <conditionalFormatting sqref="H318">
    <cfRule type="cellIs" dxfId="1132" priority="46" operator="equal">
      <formula>0</formula>
    </cfRule>
  </conditionalFormatting>
  <conditionalFormatting sqref="F311:G318">
    <cfRule type="cellIs" dxfId="1131" priority="45" operator="equal">
      <formula>0</formula>
    </cfRule>
  </conditionalFormatting>
  <conditionalFormatting sqref="C310:C318">
    <cfRule type="cellIs" dxfId="1130" priority="44" operator="equal">
      <formula>0</formula>
    </cfRule>
  </conditionalFormatting>
  <conditionalFormatting sqref="C330 C320:C321">
    <cfRule type="cellIs" dxfId="1129" priority="43" operator="equal">
      <formula>0</formula>
    </cfRule>
  </conditionalFormatting>
  <conditionalFormatting sqref="C331">
    <cfRule type="cellIs" dxfId="1128" priority="42" operator="equal">
      <formula>0</formula>
    </cfRule>
  </conditionalFormatting>
  <conditionalFormatting sqref="C374:D383">
    <cfRule type="cellIs" dxfId="1127" priority="41" operator="equal">
      <formula>0</formula>
    </cfRule>
  </conditionalFormatting>
  <conditionalFormatting sqref="F376:H383">
    <cfRule type="cellIs" dxfId="1126" priority="40" operator="equal">
      <formula>0</formula>
    </cfRule>
  </conditionalFormatting>
  <conditionalFormatting sqref="C385:D385">
    <cfRule type="cellIs" dxfId="1125" priority="39" operator="equal">
      <formula>0</formula>
    </cfRule>
  </conditionalFormatting>
  <conditionalFormatting sqref="C386:D404">
    <cfRule type="cellIs" dxfId="1124" priority="38" operator="equal">
      <formula>0</formula>
    </cfRule>
  </conditionalFormatting>
  <conditionalFormatting sqref="F385:H404">
    <cfRule type="cellIs" dxfId="1123" priority="37" operator="equal">
      <formula>0</formula>
    </cfRule>
  </conditionalFormatting>
  <conditionalFormatting sqref="C364:D373">
    <cfRule type="cellIs" dxfId="1122" priority="36" operator="equal">
      <formula>0</formula>
    </cfRule>
  </conditionalFormatting>
  <conditionalFormatting sqref="F364:H373">
    <cfRule type="cellIs" dxfId="1121" priority="35" operator="equal">
      <formula>0</formula>
    </cfRule>
  </conditionalFormatting>
  <conditionalFormatting sqref="C301:C308">
    <cfRule type="cellIs" dxfId="1120" priority="30" operator="equal">
      <formula>0</formula>
    </cfRule>
  </conditionalFormatting>
  <conditionalFormatting sqref="C322:C329">
    <cfRule type="cellIs" dxfId="1119" priority="29" operator="equal">
      <formula>0</formula>
    </cfRule>
  </conditionalFormatting>
  <conditionalFormatting sqref="C332:C339">
    <cfRule type="cellIs" dxfId="1118" priority="28" operator="equal">
      <formula>0</formula>
    </cfRule>
  </conditionalFormatting>
  <conditionalFormatting sqref="C343:C350">
    <cfRule type="cellIs" dxfId="1117" priority="27" operator="equal">
      <formula>0</formula>
    </cfRule>
  </conditionalFormatting>
  <conditionalFormatting sqref="C353:C360">
    <cfRule type="cellIs" dxfId="1116" priority="26" operator="equal">
      <formula>0</formula>
    </cfRule>
  </conditionalFormatting>
  <conditionalFormatting sqref="G288">
    <cfRule type="cellIs" dxfId="1115" priority="25" operator="equal">
      <formula>0</formula>
    </cfRule>
  </conditionalFormatting>
  <conditionalFormatting sqref="H191:H200">
    <cfRule type="cellIs" dxfId="1114" priority="23" operator="equal">
      <formula>0</formula>
    </cfRule>
  </conditionalFormatting>
  <conditionalFormatting sqref="H180:H189">
    <cfRule type="cellIs" dxfId="1113" priority="24" operator="equal">
      <formula>0</formula>
    </cfRule>
  </conditionalFormatting>
  <conditionalFormatting sqref="H157:H166">
    <cfRule type="cellIs" dxfId="1112" priority="22" operator="equal">
      <formula>0</formula>
    </cfRule>
  </conditionalFormatting>
  <conditionalFormatting sqref="H168:H177">
    <cfRule type="cellIs" dxfId="1111" priority="21" operator="equal">
      <formula>0</formula>
    </cfRule>
  </conditionalFormatting>
  <conditionalFormatting sqref="H203:H212">
    <cfRule type="cellIs" dxfId="1110" priority="20" operator="equal">
      <formula>0</formula>
    </cfRule>
  </conditionalFormatting>
  <conditionalFormatting sqref="H214:H223">
    <cfRule type="cellIs" dxfId="1109" priority="19" operator="equal">
      <formula>0</formula>
    </cfRule>
  </conditionalFormatting>
  <conditionalFormatting sqref="H227:H236 H239:H248 H250:H259">
    <cfRule type="cellIs" dxfId="1108" priority="18" operator="equal">
      <formula>0</formula>
    </cfRule>
  </conditionalFormatting>
  <conditionalFormatting sqref="I599">
    <cfRule type="cellIs" dxfId="1107" priority="6" operator="equal">
      <formula>TRUE</formula>
    </cfRule>
  </conditionalFormatting>
  <conditionalFormatting sqref="I538:I567">
    <cfRule type="cellIs" dxfId="1106" priority="17" operator="equal">
      <formula>TRUE</formula>
    </cfRule>
  </conditionalFormatting>
  <conditionalFormatting sqref="I568">
    <cfRule type="cellIs" dxfId="1105" priority="10" operator="equal">
      <formula>TRUE</formula>
    </cfRule>
  </conditionalFormatting>
  <conditionalFormatting sqref="I593">
    <cfRule type="cellIs" dxfId="1104" priority="9" operator="equal">
      <formula>TRUE</formula>
    </cfRule>
  </conditionalFormatting>
  <conditionalFormatting sqref="I594">
    <cfRule type="cellIs" dxfId="1103" priority="8" operator="equal">
      <formula>TRUE</formula>
    </cfRule>
  </conditionalFormatting>
  <conditionalFormatting sqref="I596">
    <cfRule type="cellIs" dxfId="1102" priority="7" operator="equal">
      <formula>TRUE</formula>
    </cfRule>
  </conditionalFormatting>
  <conditionalFormatting sqref="I569:I592 I595 I597:I598">
    <cfRule type="cellIs" dxfId="1101" priority="11" operator="equal">
      <formula>TRUE</formula>
    </cfRule>
  </conditionalFormatting>
  <conditionalFormatting sqref="H408:H417">
    <cfRule type="cellIs" dxfId="1100" priority="5" operator="equal">
      <formula>0</formula>
    </cfRule>
  </conditionalFormatting>
  <conditionalFormatting sqref="H419:H428">
    <cfRule type="cellIs" dxfId="1099" priority="4" operator="equal">
      <formula>0</formula>
    </cfRule>
  </conditionalFormatting>
  <conditionalFormatting sqref="H442:H451">
    <cfRule type="cellIs" dxfId="1098" priority="3" operator="equal">
      <formula>0</formula>
    </cfRule>
  </conditionalFormatting>
  <conditionalFormatting sqref="H478:H487">
    <cfRule type="cellIs" dxfId="1097" priority="2" operator="equal">
      <formula>0</formula>
    </cfRule>
  </conditionalFormatting>
  <conditionalFormatting sqref="H466:H475">
    <cfRule type="cellIs" dxfId="1096" priority="1" operator="equal">
      <formula>0</formula>
    </cfRule>
  </conditionalFormatting>
  <printOptions horizontalCentered="1"/>
  <pageMargins left="0.23622047244094491" right="0.23622047244094491" top="0.79" bottom="0.15748031496062992" header="0.31496062992125984" footer="0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8"/>
  <sheetViews>
    <sheetView zoomScaleNormal="100" workbookViewId="0">
      <pane ySplit="10" topLeftCell="A408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6" style="1" customWidth="1"/>
    <col min="4" max="4" width="10.140625" style="1" customWidth="1"/>
    <col min="5" max="5" width="8.28515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4" customHeight="1" x14ac:dyDescent="0.3">
      <c r="A1" s="337" t="s">
        <v>35</v>
      </c>
      <c r="B1" s="337"/>
      <c r="C1" s="337"/>
      <c r="D1" s="338" t="s">
        <v>459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427</v>
      </c>
    </row>
    <row r="5" spans="1:9" x14ac:dyDescent="0.25">
      <c r="A5" s="238" t="s">
        <v>443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23.78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18.41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59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15.33</v>
      </c>
    </row>
    <row r="26" spans="1:8" s="2" customFormat="1" ht="12.75" x14ac:dyDescent="0.2">
      <c r="A26" s="257"/>
      <c r="B26" s="260"/>
      <c r="C26" s="291" t="s">
        <v>221</v>
      </c>
      <c r="D26" s="292"/>
      <c r="E26" s="185">
        <v>10</v>
      </c>
      <c r="F26" s="75">
        <v>1287</v>
      </c>
      <c r="G26" s="216">
        <v>2</v>
      </c>
      <c r="H26" s="63">
        <f>ROUNDUP((F26/168*G26),2)</f>
        <v>15.33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102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259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59">
        <f>SUM(H48:H67)</f>
        <v>0.77</v>
      </c>
    </row>
    <row r="48" spans="1:8" s="2" customFormat="1" ht="12.75" hidden="1" customHeight="1" x14ac:dyDescent="0.2">
      <c r="A48" s="257"/>
      <c r="B48" s="260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102">
        <f>G15</f>
        <v>0</v>
      </c>
      <c r="H48" s="63">
        <f>ROUNDUP((F48*$E$48%)/168*G48,2)</f>
        <v>0</v>
      </c>
    </row>
    <row r="49" spans="1:8" s="2" customFormat="1" ht="12.75" hidden="1" customHeight="1" x14ac:dyDescent="0.2">
      <c r="A49" s="257"/>
      <c r="B49" s="26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customHeight="1" x14ac:dyDescent="0.2">
      <c r="A50" s="257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57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57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57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57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57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57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57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260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103">
        <f>G26</f>
        <v>2</v>
      </c>
      <c r="H58" s="65">
        <f t="shared" si="6"/>
        <v>0.77</v>
      </c>
    </row>
    <row r="59" spans="1:8" s="2" customFormat="1" ht="12.75" hidden="1" customHeight="1" x14ac:dyDescent="0.2">
      <c r="A59" s="257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57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57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57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57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57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57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57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58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59">
        <f>SUM(H69:H88)</f>
        <v>0.77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103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103">
        <f>G26</f>
        <v>2</v>
      </c>
      <c r="H79" s="65">
        <f t="shared" si="9"/>
        <v>0.77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59">
        <f>SUM(H90:H109)</f>
        <v>1.54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103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103">
        <f t="shared" si="17"/>
        <v>2</v>
      </c>
      <c r="H100" s="65">
        <f>ROUNDUP((F100*$E$90%)/168*$G$100,2)</f>
        <v>1.54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5.37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4.59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59">
        <f>SUM(H113:H132)</f>
        <v>0.62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103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103">
        <f t="shared" si="22"/>
        <v>2</v>
      </c>
      <c r="H123" s="65">
        <f t="shared" si="20"/>
        <v>0.62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59">
        <f>SUM(H134:H153)</f>
        <v>0.16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103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103">
        <f t="shared" si="27"/>
        <v>2</v>
      </c>
      <c r="H144" s="65">
        <f t="shared" si="25"/>
        <v>0.16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1.82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1.82</v>
      </c>
    </row>
    <row r="202" spans="1:8" s="2" customFormat="1" ht="12.75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59">
        <f>SUM(H203:H212)</f>
        <v>1.82</v>
      </c>
    </row>
    <row r="203" spans="1:8" s="2" customFormat="1" ht="12.75" x14ac:dyDescent="0.2">
      <c r="A203" s="257"/>
      <c r="B203" s="260"/>
      <c r="C203" s="262" t="s">
        <v>361</v>
      </c>
      <c r="D203" s="263"/>
      <c r="E203" s="297"/>
      <c r="F203" s="90">
        <v>0.08</v>
      </c>
      <c r="G203" s="90">
        <v>14</v>
      </c>
      <c r="H203" s="89">
        <f>ROUND(F203*G203,2)</f>
        <v>1.1200000000000001</v>
      </c>
    </row>
    <row r="204" spans="1:8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14</v>
      </c>
      <c r="H204" s="91">
        <f>ROUND(F204*G204,2)</f>
        <v>0.7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25.6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90" t="s">
        <v>43</v>
      </c>
      <c r="B265" s="285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90"/>
      <c r="B266" s="285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90"/>
      <c r="B267" s="285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90"/>
      <c r="B268" s="285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90"/>
      <c r="B269" s="285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90"/>
      <c r="B270" s="285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90"/>
      <c r="B271" s="285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90"/>
      <c r="B272" s="285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90"/>
      <c r="B273" s="285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90"/>
      <c r="B274" s="285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90"/>
      <c r="B275" s="285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90" t="s">
        <v>45</v>
      </c>
      <c r="B276" s="285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90"/>
      <c r="B277" s="285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90"/>
      <c r="B278" s="285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90"/>
      <c r="B279" s="285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90"/>
      <c r="B280" s="285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90"/>
      <c r="B281" s="285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90"/>
      <c r="B282" s="285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90"/>
      <c r="B283" s="285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90"/>
      <c r="B284" s="285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90"/>
      <c r="B285" s="285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90"/>
      <c r="B286" s="285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90" t="s">
        <v>52</v>
      </c>
      <c r="B287" s="285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90"/>
      <c r="B288" s="285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90"/>
      <c r="B289" s="285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90"/>
      <c r="B290" s="285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90"/>
      <c r="B291" s="285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90"/>
      <c r="B292" s="285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90"/>
      <c r="B293" s="285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90"/>
      <c r="B294" s="285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90"/>
      <c r="B295" s="285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90"/>
      <c r="B296" s="285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90"/>
      <c r="B297" s="285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157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1.25" hidden="1" customHeight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1.3800000000000003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0.09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0.09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G26+G266+G277</f>
        <v>2.1040000000000001</v>
      </c>
      <c r="H408" s="89">
        <f>ROUNDUP(F408/168*G408,2)</f>
        <v>0.09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60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1.2900000000000003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383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0.08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2.0840000000000001</v>
      </c>
      <c r="H442" s="89">
        <f>ROUNDUP(E442/F442/12/168*G442,2)</f>
        <v>0.04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2.0840000000000001</v>
      </c>
      <c r="H443" s="91">
        <f>ROUNDUP(E443/F443/12/168*G443,2)</f>
        <v>0.04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1.1500000000000001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2.0840000000000001</v>
      </c>
      <c r="H453" s="89">
        <f>ROUNDUP(F453/168*G453,2)</f>
        <v>1.06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2.1040000000000001</v>
      </c>
      <c r="H454" s="91">
        <f t="shared" ref="H454:H462" si="65">ROUNDUP(F454/168*G454,2)</f>
        <v>0.09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0.25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0.25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0.25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2.0840000000000001</v>
      </c>
      <c r="H478" s="63">
        <f>ROUNDUP(F478*$E$478%/12/168*G478,2)</f>
        <v>0.24000000000000002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3.1900000000000004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28.790000000000003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25.6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23.78</v>
      </c>
    </row>
    <row r="540" spans="1:9" hidden="1" x14ac:dyDescent="0.25">
      <c r="A540" s="134">
        <v>1100</v>
      </c>
      <c r="B540" s="118"/>
      <c r="H540" s="121">
        <f ca="1">SUM(H541:H546)</f>
        <v>18.41</v>
      </c>
    </row>
    <row r="541" spans="1:9" hidden="1" x14ac:dyDescent="0.25">
      <c r="A541" s="1">
        <v>1116</v>
      </c>
      <c r="B541" s="118"/>
      <c r="H541" s="120">
        <f ca="1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ref="H542:H546" ca="1" si="69">SUMIF($A$14:$H$260,A542,$H$14:$H$260)</f>
        <v>15.33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0.77</v>
      </c>
    </row>
    <row r="545" spans="1:8" hidden="1" x14ac:dyDescent="0.25">
      <c r="A545" s="1">
        <v>1147</v>
      </c>
      <c r="B545" s="118"/>
      <c r="H545" s="120">
        <f t="shared" ca="1" si="69"/>
        <v>0.77</v>
      </c>
    </row>
    <row r="546" spans="1:8" hidden="1" x14ac:dyDescent="0.25">
      <c r="A546" s="1">
        <v>1148</v>
      </c>
      <c r="B546" s="118"/>
      <c r="H546" s="120">
        <f t="shared" ca="1" si="69"/>
        <v>1.54</v>
      </c>
    </row>
    <row r="547" spans="1:8" hidden="1" x14ac:dyDescent="0.25">
      <c r="A547" s="134">
        <v>1200</v>
      </c>
      <c r="B547" s="118"/>
      <c r="H547" s="121">
        <f ca="1">SUM(H548:H550)</f>
        <v>5.37</v>
      </c>
    </row>
    <row r="548" spans="1:8" hidden="1" x14ac:dyDescent="0.25">
      <c r="A548" s="1">
        <v>1210</v>
      </c>
      <c r="B548" s="118"/>
      <c r="H548" s="120">
        <f t="shared" ref="H548:H550" ca="1" si="70">SUMIF($A$14:$H$260,A548,$H$14:$H$260)</f>
        <v>4.59</v>
      </c>
    </row>
    <row r="549" spans="1:8" hidden="1" x14ac:dyDescent="0.25">
      <c r="A549" s="1">
        <v>1221</v>
      </c>
      <c r="B549" s="118"/>
      <c r="H549" s="120">
        <f t="shared" ca="1" si="70"/>
        <v>0.62</v>
      </c>
    </row>
    <row r="550" spans="1:8" hidden="1" x14ac:dyDescent="0.25">
      <c r="A550" s="1">
        <v>1228</v>
      </c>
      <c r="B550" s="118"/>
      <c r="H550" s="120">
        <f t="shared" ca="1" si="70"/>
        <v>0.16</v>
      </c>
    </row>
    <row r="551" spans="1:8" hidden="1" x14ac:dyDescent="0.25">
      <c r="A551" s="119">
        <v>2000</v>
      </c>
      <c r="B551" s="118"/>
      <c r="H551" s="122">
        <f ca="1">H552+H555+H557</f>
        <v>1.82</v>
      </c>
    </row>
    <row r="552" spans="1:8" hidden="1" x14ac:dyDescent="0.25">
      <c r="A552" s="134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t="shared" ref="H553:H554" ca="1" si="71">SUMIF($A$14:$H$260,A553,$H$14:$H$260)</f>
        <v>0</v>
      </c>
    </row>
    <row r="554" spans="1:8" hidden="1" x14ac:dyDescent="0.25">
      <c r="A554" s="1">
        <v>2112</v>
      </c>
      <c r="B554" s="118"/>
      <c r="H554" s="120">
        <f t="shared" ca="1" si="71"/>
        <v>0</v>
      </c>
    </row>
    <row r="555" spans="1:8" hidden="1" x14ac:dyDescent="0.25">
      <c r="A555" s="134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34">
        <v>2300</v>
      </c>
      <c r="B557" s="118"/>
      <c r="H557" s="121">
        <f ca="1">SUM(H558:H561)</f>
        <v>1.82</v>
      </c>
    </row>
    <row r="558" spans="1:8" hidden="1" x14ac:dyDescent="0.25">
      <c r="A558" s="1">
        <v>2311</v>
      </c>
      <c r="B558" s="118"/>
      <c r="H558" s="120">
        <f t="shared" ref="H558:H561" ca="1" si="72">SUMIF($A$14:$H$260,A558,$H$14:$H$260)</f>
        <v>1.82</v>
      </c>
    </row>
    <row r="559" spans="1:8" hidden="1" x14ac:dyDescent="0.25">
      <c r="A559" s="1">
        <v>2322</v>
      </c>
      <c r="B559" s="118"/>
      <c r="H559" s="120">
        <f t="shared" ca="1" si="72"/>
        <v>0</v>
      </c>
    </row>
    <row r="560" spans="1:8" hidden="1" x14ac:dyDescent="0.25">
      <c r="A560" s="1">
        <v>2329</v>
      </c>
      <c r="B560" s="118"/>
      <c r="H560" s="120">
        <f t="shared" ca="1" si="72"/>
        <v>0</v>
      </c>
    </row>
    <row r="561" spans="1:9" hidden="1" x14ac:dyDescent="0.25">
      <c r="A561" s="1">
        <v>2350</v>
      </c>
      <c r="B561" s="118"/>
      <c r="H561" s="120">
        <f t="shared" ca="1" si="72"/>
        <v>0</v>
      </c>
    </row>
    <row r="562" spans="1:9" hidden="1" x14ac:dyDescent="0.25">
      <c r="A562" s="119">
        <v>5000</v>
      </c>
      <c r="B562" s="118"/>
      <c r="H562" s="122">
        <f t="shared" ref="H562" ca="1" si="73">SUMIF($A$14:$H$260,A562,$H$14:$H$260)</f>
        <v>0</v>
      </c>
    </row>
    <row r="563" spans="1:9" hidden="1" x14ac:dyDescent="0.25">
      <c r="A563" s="134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3.1900000000000004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4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4"/>
        <v>0.6</v>
      </c>
    </row>
    <row r="573" spans="1:9" hidden="1" x14ac:dyDescent="0.25">
      <c r="A573" s="1">
        <v>1143</v>
      </c>
      <c r="B573" s="118"/>
      <c r="H573" s="120">
        <f t="shared" ca="1" si="74"/>
        <v>0.02</v>
      </c>
    </row>
    <row r="574" spans="1:9" hidden="1" x14ac:dyDescent="0.25">
      <c r="A574" s="1">
        <v>1146</v>
      </c>
      <c r="B574" s="118"/>
      <c r="H574" s="120">
        <f t="shared" ca="1" si="74"/>
        <v>0.05</v>
      </c>
    </row>
    <row r="575" spans="1:9" hidden="1" x14ac:dyDescent="0.25">
      <c r="A575" s="1">
        <v>1147</v>
      </c>
      <c r="B575" s="118"/>
      <c r="H575" s="120">
        <f t="shared" ca="1" si="74"/>
        <v>0.05</v>
      </c>
    </row>
    <row r="576" spans="1:9" hidden="1" x14ac:dyDescent="0.25">
      <c r="A576" s="1">
        <v>1148</v>
      </c>
      <c r="B576" s="118"/>
      <c r="H576" s="120">
        <f t="shared" ca="1" si="74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1.3800000000000001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0.09</v>
      </c>
    </row>
    <row r="586" spans="1:8" hidden="1" x14ac:dyDescent="0.25">
      <c r="A586" s="1">
        <v>2220</v>
      </c>
      <c r="B586" s="118"/>
      <c r="H586" s="120">
        <f ca="1">SUMIF($A$265:$H$515,A586,$H$265:$H$515)</f>
        <v>0.09</v>
      </c>
    </row>
    <row r="587" spans="1:8" hidden="1" x14ac:dyDescent="0.25">
      <c r="A587" s="143">
        <v>2300</v>
      </c>
      <c r="B587" s="118"/>
      <c r="H587" s="121">
        <f ca="1">SUM(H588:H592)</f>
        <v>1.29</v>
      </c>
    </row>
    <row r="588" spans="1:8" hidden="1" x14ac:dyDescent="0.25">
      <c r="A588" s="1">
        <v>2311</v>
      </c>
      <c r="B588" s="118"/>
      <c r="H588" s="120">
        <f ca="1">SUMIF($A$265:$H$515,A588,$H$265:$H$515)</f>
        <v>6.0000000000000005E-2</v>
      </c>
    </row>
    <row r="589" spans="1:8" hidden="1" x14ac:dyDescent="0.25">
      <c r="A589" s="1">
        <v>2312</v>
      </c>
      <c r="B589" s="118"/>
      <c r="H589" s="120">
        <f ca="1">SUMIF($A$265:$H$515,A589,$H$265:$H$515)</f>
        <v>0.08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1.1500000000000001</v>
      </c>
    </row>
    <row r="593" spans="1:9" hidden="1" x14ac:dyDescent="0.25">
      <c r="A593" s="119">
        <v>5000</v>
      </c>
      <c r="B593" s="118"/>
      <c r="H593" s="122">
        <f ca="1">H594+H596</f>
        <v>0.25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0.25</v>
      </c>
    </row>
    <row r="597" spans="1:9" hidden="1" x14ac:dyDescent="0.25">
      <c r="A597" s="1">
        <v>5238</v>
      </c>
      <c r="B597" s="118"/>
      <c r="H597" s="120">
        <f ca="1">SUMIF($A$265:$H$515,A597,$H$265:$H$515)</f>
        <v>0.25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28.790000000000003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</sheetData>
  <mergeCells count="535">
    <mergeCell ref="I9:I10"/>
    <mergeCell ref="C20:D20"/>
    <mergeCell ref="C21:D21"/>
    <mergeCell ref="C22:D22"/>
    <mergeCell ref="C23:D23"/>
    <mergeCell ref="C24:D24"/>
    <mergeCell ref="C25:D25"/>
    <mergeCell ref="C26:D26"/>
    <mergeCell ref="C27:D27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A156:A166"/>
    <mergeCell ref="B156:B166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54:G154"/>
    <mergeCell ref="B155:G155"/>
    <mergeCell ref="C156:E156"/>
    <mergeCell ref="C157:E157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200:E200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B178:G178"/>
    <mergeCell ref="B201:G201"/>
    <mergeCell ref="A202:A212"/>
    <mergeCell ref="B202:B212"/>
    <mergeCell ref="C202:E202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03:E203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65:D465"/>
    <mergeCell ref="C466:D466"/>
    <mergeCell ref="B463:G463"/>
    <mergeCell ref="B464:G464"/>
    <mergeCell ref="C455:E455"/>
    <mergeCell ref="C456:E456"/>
    <mergeCell ref="C457:E457"/>
    <mergeCell ref="C458:E458"/>
    <mergeCell ref="C471:D471"/>
    <mergeCell ref="C472:D472"/>
    <mergeCell ref="C473:D473"/>
    <mergeCell ref="C474:D474"/>
    <mergeCell ref="C475:D475"/>
    <mergeCell ref="A488:A498"/>
    <mergeCell ref="B488:B498"/>
    <mergeCell ref="D489:D498"/>
    <mergeCell ref="G489:G49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C459:E459"/>
    <mergeCell ref="C460:E460"/>
    <mergeCell ref="B477:B487"/>
    <mergeCell ref="C477:D477"/>
    <mergeCell ref="C478:D478"/>
  </mergeCells>
  <conditionalFormatting sqref="G38:H46">
    <cfRule type="cellIs" dxfId="1095" priority="117" operator="equal">
      <formula>0</formula>
    </cfRule>
  </conditionalFormatting>
  <conditionalFormatting sqref="F49:H67">
    <cfRule type="cellIs" dxfId="1094" priority="116" operator="equal">
      <formula>0</formula>
    </cfRule>
  </conditionalFormatting>
  <conditionalFormatting sqref="F69:H70 H71:H76 F71:G88">
    <cfRule type="cellIs" dxfId="1093" priority="115" operator="equal">
      <formula>0</formula>
    </cfRule>
  </conditionalFormatting>
  <conditionalFormatting sqref="G289:G297">
    <cfRule type="cellIs" dxfId="1092" priority="112" operator="equal">
      <formula>0</formula>
    </cfRule>
  </conditionalFormatting>
  <conditionalFormatting sqref="C309 C299:C300">
    <cfRule type="cellIs" dxfId="1091" priority="111" operator="equal">
      <formula>0</formula>
    </cfRule>
  </conditionalFormatting>
  <conditionalFormatting sqref="F299:G310">
    <cfRule type="cellIs" dxfId="1090" priority="110" operator="equal">
      <formula>0</formula>
    </cfRule>
  </conditionalFormatting>
  <conditionalFormatting sqref="F320:G320">
    <cfRule type="cellIs" dxfId="1089" priority="109" operator="equal">
      <formula>0</formula>
    </cfRule>
  </conditionalFormatting>
  <conditionalFormatting sqref="F320:G339">
    <cfRule type="cellIs" dxfId="1088" priority="107" operator="equal">
      <formula>0</formula>
    </cfRule>
  </conditionalFormatting>
  <conditionalFormatting sqref="G341:G360">
    <cfRule type="cellIs" dxfId="1087" priority="104" operator="equal">
      <formula>0</formula>
    </cfRule>
  </conditionalFormatting>
  <conditionalFormatting sqref="C351:C352 C341:C342">
    <cfRule type="cellIs" dxfId="1086" priority="103" operator="equal">
      <formula>0</formula>
    </cfRule>
  </conditionalFormatting>
  <conditionalFormatting sqref="F341:G360">
    <cfRule type="cellIs" dxfId="1085" priority="102" operator="equal">
      <formula>0</formula>
    </cfRule>
  </conditionalFormatting>
  <conditionalFormatting sqref="G374:G383 G385:G396">
    <cfRule type="cellIs" dxfId="1084" priority="95" operator="equal">
      <formula>0</formula>
    </cfRule>
  </conditionalFormatting>
  <conditionalFormatting sqref="G374:G383 G385:G396">
    <cfRule type="cellIs" dxfId="1083" priority="94" operator="equal">
      <formula>0</formula>
    </cfRule>
  </conditionalFormatting>
  <conditionalFormatting sqref="H26:H35">
    <cfRule type="cellIs" dxfId="1082" priority="89" operator="equal">
      <formula>0</formula>
    </cfRule>
  </conditionalFormatting>
  <conditionalFormatting sqref="H15:H24">
    <cfRule type="cellIs" dxfId="1081" priority="88" operator="equal">
      <formula>0</formula>
    </cfRule>
  </conditionalFormatting>
  <conditionalFormatting sqref="C47:D56 C67:D67">
    <cfRule type="cellIs" dxfId="1080" priority="87" operator="equal">
      <formula>0</formula>
    </cfRule>
  </conditionalFormatting>
  <conditionalFormatting sqref="C57:D66">
    <cfRule type="cellIs" dxfId="1079" priority="86" operator="equal">
      <formula>0</formula>
    </cfRule>
  </conditionalFormatting>
  <conditionalFormatting sqref="C69:D88">
    <cfRule type="cellIs" dxfId="1078" priority="83" operator="equal">
      <formula>0</formula>
    </cfRule>
  </conditionalFormatting>
  <conditionalFormatting sqref="C68:D68">
    <cfRule type="cellIs" dxfId="1077" priority="85" operator="equal">
      <formula>0</formula>
    </cfRule>
  </conditionalFormatting>
  <conditionalFormatting sqref="H77:H88">
    <cfRule type="cellIs" dxfId="1076" priority="84" operator="equal">
      <formula>0</formula>
    </cfRule>
  </conditionalFormatting>
  <conditionalFormatting sqref="F90:H90 H91:H97 F91:G109">
    <cfRule type="cellIs" dxfId="1075" priority="82" operator="equal">
      <formula>0</formula>
    </cfRule>
  </conditionalFormatting>
  <conditionalFormatting sqref="C90:D109">
    <cfRule type="cellIs" dxfId="1074" priority="80" operator="equal">
      <formula>0</formula>
    </cfRule>
  </conditionalFormatting>
  <conditionalFormatting sqref="H98:H109">
    <cfRule type="cellIs" dxfId="1073" priority="81" operator="equal">
      <formula>0</formula>
    </cfRule>
  </conditionalFormatting>
  <conditionalFormatting sqref="C89:D89">
    <cfRule type="cellIs" dxfId="1072" priority="79" operator="equal">
      <formula>0</formula>
    </cfRule>
  </conditionalFormatting>
  <conditionalFormatting sqref="C112:D112">
    <cfRule type="cellIs" dxfId="1071" priority="78" operator="equal">
      <formula>0</formula>
    </cfRule>
  </conditionalFormatting>
  <conditionalFormatting sqref="F113:H113 H114:H120 F114:G132">
    <cfRule type="cellIs" dxfId="1070" priority="77" operator="equal">
      <formula>0</formula>
    </cfRule>
  </conditionalFormatting>
  <conditionalFormatting sqref="C113:D132">
    <cfRule type="cellIs" dxfId="1069" priority="75" operator="equal">
      <formula>0</formula>
    </cfRule>
  </conditionalFormatting>
  <conditionalFormatting sqref="H121:H132">
    <cfRule type="cellIs" dxfId="1068" priority="76" operator="equal">
      <formula>0</formula>
    </cfRule>
  </conditionalFormatting>
  <conditionalFormatting sqref="F134:H134 H135:H141 F135:G153">
    <cfRule type="cellIs" dxfId="1067" priority="74" operator="equal">
      <formula>0</formula>
    </cfRule>
  </conditionalFormatting>
  <conditionalFormatting sqref="C134:D153">
    <cfRule type="cellIs" dxfId="1066" priority="72" operator="equal">
      <formula>0</formula>
    </cfRule>
  </conditionalFormatting>
  <conditionalFormatting sqref="H142:H153">
    <cfRule type="cellIs" dxfId="1065" priority="73" operator="equal">
      <formula>0</formula>
    </cfRule>
  </conditionalFormatting>
  <conditionalFormatting sqref="C133:D133">
    <cfRule type="cellIs" dxfId="1064" priority="71" operator="equal">
      <formula>0</formula>
    </cfRule>
  </conditionalFormatting>
  <conditionalFormatting sqref="F311:G318">
    <cfRule type="cellIs" dxfId="1063" priority="69" operator="equal">
      <formula>0</formula>
    </cfRule>
  </conditionalFormatting>
  <conditionalFormatting sqref="C310:C318">
    <cfRule type="cellIs" dxfId="1062" priority="68" operator="equal">
      <formula>0</formula>
    </cfRule>
  </conditionalFormatting>
  <conditionalFormatting sqref="C330 C320:C321">
    <cfRule type="cellIs" dxfId="1061" priority="67" operator="equal">
      <formula>0</formula>
    </cfRule>
  </conditionalFormatting>
  <conditionalFormatting sqref="C331">
    <cfRule type="cellIs" dxfId="1060" priority="66" operator="equal">
      <formula>0</formula>
    </cfRule>
  </conditionalFormatting>
  <conditionalFormatting sqref="C374:D383">
    <cfRule type="cellIs" dxfId="1059" priority="65" operator="equal">
      <formula>0</formula>
    </cfRule>
  </conditionalFormatting>
  <conditionalFormatting sqref="F376:G383">
    <cfRule type="cellIs" dxfId="1058" priority="64" operator="equal">
      <formula>0</formula>
    </cfRule>
  </conditionalFormatting>
  <conditionalFormatting sqref="C385:D385">
    <cfRule type="cellIs" dxfId="1057" priority="63" operator="equal">
      <formula>0</formula>
    </cfRule>
  </conditionalFormatting>
  <conditionalFormatting sqref="C386:D404">
    <cfRule type="cellIs" dxfId="1056" priority="62" operator="equal">
      <formula>0</formula>
    </cfRule>
  </conditionalFormatting>
  <conditionalFormatting sqref="F385:G404">
    <cfRule type="cellIs" dxfId="1055" priority="61" operator="equal">
      <formula>0</formula>
    </cfRule>
  </conditionalFormatting>
  <conditionalFormatting sqref="C364:D373">
    <cfRule type="cellIs" dxfId="1054" priority="60" operator="equal">
      <formula>0</formula>
    </cfRule>
  </conditionalFormatting>
  <conditionalFormatting sqref="F364:G373">
    <cfRule type="cellIs" dxfId="1053" priority="59" operator="equal">
      <formula>0</formula>
    </cfRule>
  </conditionalFormatting>
  <conditionalFormatting sqref="C301:C308">
    <cfRule type="cellIs" dxfId="1052" priority="54" operator="equal">
      <formula>0</formula>
    </cfRule>
  </conditionalFormatting>
  <conditionalFormatting sqref="C322:C329">
    <cfRule type="cellIs" dxfId="1051" priority="53" operator="equal">
      <formula>0</formula>
    </cfRule>
  </conditionalFormatting>
  <conditionalFormatting sqref="C332:C339">
    <cfRule type="cellIs" dxfId="1050" priority="52" operator="equal">
      <formula>0</formula>
    </cfRule>
  </conditionalFormatting>
  <conditionalFormatting sqref="C343:C350">
    <cfRule type="cellIs" dxfId="1049" priority="51" operator="equal">
      <formula>0</formula>
    </cfRule>
  </conditionalFormatting>
  <conditionalFormatting sqref="C353:C360">
    <cfRule type="cellIs" dxfId="1048" priority="50" operator="equal">
      <formula>0</formula>
    </cfRule>
  </conditionalFormatting>
  <conditionalFormatting sqref="G288">
    <cfRule type="cellIs" dxfId="1047" priority="49" operator="equal">
      <formula>0</formula>
    </cfRule>
  </conditionalFormatting>
  <conditionalFormatting sqref="H191:H200">
    <cfRule type="cellIs" dxfId="1046" priority="47" operator="equal">
      <formula>0</formula>
    </cfRule>
  </conditionalFormatting>
  <conditionalFormatting sqref="H180:H189">
    <cfRule type="cellIs" dxfId="1045" priority="48" operator="equal">
      <formula>0</formula>
    </cfRule>
  </conditionalFormatting>
  <conditionalFormatting sqref="H157:H166">
    <cfRule type="cellIs" dxfId="1044" priority="46" operator="equal">
      <formula>0</formula>
    </cfRule>
  </conditionalFormatting>
  <conditionalFormatting sqref="H168:H177">
    <cfRule type="cellIs" dxfId="1043" priority="45" operator="equal">
      <formula>0</formula>
    </cfRule>
  </conditionalFormatting>
  <conditionalFormatting sqref="H203:H212">
    <cfRule type="cellIs" dxfId="1042" priority="44" operator="equal">
      <formula>0</formula>
    </cfRule>
  </conditionalFormatting>
  <conditionalFormatting sqref="H214:H223">
    <cfRule type="cellIs" dxfId="1041" priority="43" operator="equal">
      <formula>0</formula>
    </cfRule>
  </conditionalFormatting>
  <conditionalFormatting sqref="H227:H236 H239:H248 H250:H259">
    <cfRule type="cellIs" dxfId="1040" priority="42" operator="equal">
      <formula>0</formula>
    </cfRule>
  </conditionalFormatting>
  <conditionalFormatting sqref="I599">
    <cfRule type="cellIs" dxfId="1039" priority="30" operator="equal">
      <formula>TRUE</formula>
    </cfRule>
  </conditionalFormatting>
  <conditionalFormatting sqref="I538:I567">
    <cfRule type="cellIs" dxfId="1038" priority="41" operator="equal">
      <formula>TRUE</formula>
    </cfRule>
  </conditionalFormatting>
  <conditionalFormatting sqref="I568">
    <cfRule type="cellIs" dxfId="1037" priority="34" operator="equal">
      <formula>TRUE</formula>
    </cfRule>
  </conditionalFormatting>
  <conditionalFormatting sqref="I593">
    <cfRule type="cellIs" dxfId="1036" priority="33" operator="equal">
      <formula>TRUE</formula>
    </cfRule>
  </conditionalFormatting>
  <conditionalFormatting sqref="I594">
    <cfRule type="cellIs" dxfId="1035" priority="32" operator="equal">
      <formula>TRUE</formula>
    </cfRule>
  </conditionalFormatting>
  <conditionalFormatting sqref="I596">
    <cfRule type="cellIs" dxfId="1034" priority="31" operator="equal">
      <formula>TRUE</formula>
    </cfRule>
  </conditionalFormatting>
  <conditionalFormatting sqref="I569:I592 I595 I597:I598">
    <cfRule type="cellIs" dxfId="1033" priority="35" operator="equal">
      <formula>TRUE</formula>
    </cfRule>
  </conditionalFormatting>
  <conditionalFormatting sqref="H288:H297">
    <cfRule type="cellIs" dxfId="1032" priority="25" operator="equal">
      <formula>0</formula>
    </cfRule>
  </conditionalFormatting>
  <conditionalFormatting sqref="H277:H286">
    <cfRule type="cellIs" dxfId="1031" priority="26" operator="equal">
      <formula>0</formula>
    </cfRule>
  </conditionalFormatting>
  <conditionalFormatting sqref="H266:H275">
    <cfRule type="cellIs" dxfId="1030" priority="27" operator="equal">
      <formula>0</formula>
    </cfRule>
  </conditionalFormatting>
  <conditionalFormatting sqref="H299:H317">
    <cfRule type="cellIs" dxfId="1029" priority="24" operator="equal">
      <formula>0</formula>
    </cfRule>
  </conditionalFormatting>
  <conditionalFormatting sqref="H320">
    <cfRule type="cellIs" dxfId="1028" priority="23" operator="equal">
      <formula>0</formula>
    </cfRule>
  </conditionalFormatting>
  <conditionalFormatting sqref="H320:H339">
    <cfRule type="cellIs" dxfId="1027" priority="22" operator="equal">
      <formula>0</formula>
    </cfRule>
  </conditionalFormatting>
  <conditionalFormatting sqref="H341">
    <cfRule type="cellIs" dxfId="1026" priority="21" operator="equal">
      <formula>0</formula>
    </cfRule>
  </conditionalFormatting>
  <conditionalFormatting sqref="H341">
    <cfRule type="cellIs" dxfId="1025" priority="20" operator="equal">
      <formula>0</formula>
    </cfRule>
  </conditionalFormatting>
  <conditionalFormatting sqref="H341:H360">
    <cfRule type="cellIs" dxfId="1024" priority="19" operator="equal">
      <formula>0</formula>
    </cfRule>
  </conditionalFormatting>
  <conditionalFormatting sqref="H364:H383">
    <cfRule type="cellIs" dxfId="1023" priority="18" operator="equal">
      <formula>0</formula>
    </cfRule>
  </conditionalFormatting>
  <conditionalFormatting sqref="H364:H383">
    <cfRule type="cellIs" dxfId="1022" priority="17" operator="equal">
      <formula>0</formula>
    </cfRule>
  </conditionalFormatting>
  <conditionalFormatting sqref="H364:H383">
    <cfRule type="cellIs" dxfId="1021" priority="16" operator="equal">
      <formula>0</formula>
    </cfRule>
  </conditionalFormatting>
  <conditionalFormatting sqref="H385:H404">
    <cfRule type="cellIs" dxfId="1020" priority="15" operator="equal">
      <formula>0</formula>
    </cfRule>
  </conditionalFormatting>
  <conditionalFormatting sqref="H385:H404">
    <cfRule type="cellIs" dxfId="1019" priority="14" operator="equal">
      <formula>0</formula>
    </cfRule>
  </conditionalFormatting>
  <conditionalFormatting sqref="H385:H404">
    <cfRule type="cellIs" dxfId="1018" priority="13" operator="equal">
      <formula>0</formula>
    </cfRule>
  </conditionalFormatting>
  <conditionalFormatting sqref="H431:H440">
    <cfRule type="cellIs" dxfId="1017" priority="12" operator="equal">
      <formula>0</formula>
    </cfRule>
  </conditionalFormatting>
  <conditionalFormatting sqref="H489:H498">
    <cfRule type="cellIs" dxfId="1016" priority="10" operator="equal">
      <formula>0</formula>
    </cfRule>
  </conditionalFormatting>
  <conditionalFormatting sqref="H453:H462">
    <cfRule type="cellIs" dxfId="1015" priority="11" operator="equal">
      <formula>0</formula>
    </cfRule>
  </conditionalFormatting>
  <conditionalFormatting sqref="H318">
    <cfRule type="cellIs" dxfId="1014" priority="9" operator="equal">
      <formula>0</formula>
    </cfRule>
  </conditionalFormatting>
  <conditionalFormatting sqref="H376:H383">
    <cfRule type="cellIs" dxfId="1013" priority="8" operator="equal">
      <formula>0</formula>
    </cfRule>
  </conditionalFormatting>
  <conditionalFormatting sqref="H385:H404">
    <cfRule type="cellIs" dxfId="1012" priority="7" operator="equal">
      <formula>0</formula>
    </cfRule>
  </conditionalFormatting>
  <conditionalFormatting sqref="H364:H373">
    <cfRule type="cellIs" dxfId="1011" priority="6" operator="equal">
      <formula>0</formula>
    </cfRule>
  </conditionalFormatting>
  <conditionalFormatting sqref="H408:H417">
    <cfRule type="cellIs" dxfId="1010" priority="5" operator="equal">
      <formula>0</formula>
    </cfRule>
  </conditionalFormatting>
  <conditionalFormatting sqref="H419:H428">
    <cfRule type="cellIs" dxfId="1009" priority="4" operator="equal">
      <formula>0</formula>
    </cfRule>
  </conditionalFormatting>
  <conditionalFormatting sqref="H442:H451">
    <cfRule type="cellIs" dxfId="1008" priority="3" operator="equal">
      <formula>0</formula>
    </cfRule>
  </conditionalFormatting>
  <conditionalFormatting sqref="H478:H487">
    <cfRule type="cellIs" dxfId="1007" priority="2" operator="equal">
      <formula>0</formula>
    </cfRule>
  </conditionalFormatting>
  <conditionalFormatting sqref="H466:H475">
    <cfRule type="cellIs" dxfId="1006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97"/>
  <sheetViews>
    <sheetView zoomScaleNormal="100" workbookViewId="0">
      <pane ySplit="10" topLeftCell="A407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6.28515625" style="1" customWidth="1"/>
    <col min="4" max="4" width="9.7109375" style="1" customWidth="1"/>
    <col min="5" max="5" width="8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49.5" customHeight="1" x14ac:dyDescent="0.3">
      <c r="A1" s="337" t="s">
        <v>35</v>
      </c>
      <c r="B1" s="337"/>
      <c r="C1" s="337"/>
      <c r="D1" s="338" t="s">
        <v>460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428</v>
      </c>
    </row>
    <row r="5" spans="1:9" x14ac:dyDescent="0.25">
      <c r="A5" s="238" t="s">
        <v>236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35.61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27.59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59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22.990000000000002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2">
        <v>3</v>
      </c>
      <c r="H26" s="63">
        <f>ROUNDUP((F26/168*G26),2)</f>
        <v>22.990000000000002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59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59">
        <f>SUM(H48:H67)</f>
        <v>1.1499999999999999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61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3</v>
      </c>
      <c r="H58" s="65">
        <f t="shared" si="6"/>
        <v>1.1499999999999999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59">
        <f>SUM(H69:H88)</f>
        <v>1.1499999999999999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70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3</v>
      </c>
      <c r="H79" s="65">
        <f t="shared" si="9"/>
        <v>1.1499999999999999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59">
        <f>SUM(H90:H109)</f>
        <v>2.2999999999999998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70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3</v>
      </c>
      <c r="H100" s="65">
        <f>ROUNDUP((F100*$E$90%)/168*$G$100,2)</f>
        <v>2.2999999999999998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8.02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6.87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59">
        <f>SUM(H113:H132)</f>
        <v>0.92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70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3</v>
      </c>
      <c r="H123" s="65">
        <f t="shared" si="20"/>
        <v>0.92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59">
        <f>SUM(H134:H153)</f>
        <v>0.23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70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3</v>
      </c>
      <c r="H144" s="65">
        <f t="shared" si="25"/>
        <v>0.23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4.87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3.5" hidden="1" customHeight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4.87</v>
      </c>
    </row>
    <row r="202" spans="1:8" s="2" customFormat="1" ht="12.75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59">
        <f>SUM(H203:H212)</f>
        <v>4.87</v>
      </c>
    </row>
    <row r="203" spans="1:8" s="2" customFormat="1" ht="12.75" x14ac:dyDescent="0.2">
      <c r="A203" s="257"/>
      <c r="B203" s="260"/>
      <c r="C203" s="264" t="s">
        <v>234</v>
      </c>
      <c r="D203" s="265"/>
      <c r="E203" s="293"/>
      <c r="F203" s="90">
        <v>3.05</v>
      </c>
      <c r="G203" s="90">
        <v>1</v>
      </c>
      <c r="H203" s="89">
        <f>ROUND(F203*G203,2)</f>
        <v>3.05</v>
      </c>
    </row>
    <row r="204" spans="1:8" s="2" customFormat="1" ht="12.75" customHeight="1" x14ac:dyDescent="0.2">
      <c r="A204" s="257"/>
      <c r="B204" s="260"/>
      <c r="C204" s="264" t="s">
        <v>361</v>
      </c>
      <c r="D204" s="265"/>
      <c r="E204" s="293"/>
      <c r="F204" s="90">
        <v>0.08</v>
      </c>
      <c r="G204" s="90">
        <v>14</v>
      </c>
      <c r="H204" s="91">
        <f>ROUND(F204*G204,2)</f>
        <v>1.1200000000000001</v>
      </c>
    </row>
    <row r="205" spans="1:8" s="2" customFormat="1" ht="12.75" x14ac:dyDescent="0.2">
      <c r="A205" s="257"/>
      <c r="B205" s="260"/>
      <c r="C205" s="264" t="s">
        <v>172</v>
      </c>
      <c r="D205" s="265"/>
      <c r="E205" s="293"/>
      <c r="F205" s="90">
        <v>0.05</v>
      </c>
      <c r="G205" s="90">
        <v>14</v>
      </c>
      <c r="H205" s="91">
        <f t="shared" ref="H205:H212" si="30">ROUND(F205*G205,2)</f>
        <v>0.7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40.479999999999997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90" t="s">
        <v>43</v>
      </c>
      <c r="B265" s="285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90"/>
      <c r="B266" s="285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90"/>
      <c r="B267" s="285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90"/>
      <c r="B268" s="285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90"/>
      <c r="B269" s="285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90"/>
      <c r="B270" s="285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90"/>
      <c r="B271" s="285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90"/>
      <c r="B272" s="285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90"/>
      <c r="B273" s="285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90"/>
      <c r="B274" s="285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90"/>
      <c r="B275" s="285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90" t="s">
        <v>45</v>
      </c>
      <c r="B276" s="285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90"/>
      <c r="B277" s="285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90"/>
      <c r="B278" s="285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90"/>
      <c r="B279" s="285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90"/>
      <c r="B280" s="285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90"/>
      <c r="B281" s="285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90"/>
      <c r="B282" s="285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90"/>
      <c r="B283" s="285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90"/>
      <c r="B284" s="285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90"/>
      <c r="B285" s="285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90"/>
      <c r="B286" s="285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90" t="s">
        <v>52</v>
      </c>
      <c r="B287" s="285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90"/>
      <c r="B288" s="285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90"/>
      <c r="B289" s="285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90"/>
      <c r="B290" s="285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90"/>
      <c r="B291" s="285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90"/>
      <c r="B292" s="285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90"/>
      <c r="B293" s="285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90"/>
      <c r="B294" s="285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90"/>
      <c r="B295" s="285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90"/>
      <c r="B296" s="285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90"/>
      <c r="B297" s="285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2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0.13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0.13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v>3.1040000000000001</v>
      </c>
      <c r="H408" s="89">
        <f>ROUNDUP(F408/168*G408,2)</f>
        <v>0.13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60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1.87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362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0.1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3.0840000000000001</v>
      </c>
      <c r="H442" s="89">
        <f>ROUNDUP(E442/F442/12/168*G442,2)</f>
        <v>0.05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3.0840000000000001</v>
      </c>
      <c r="H443" s="91">
        <f>ROUNDUP(E443/F443/12/168*G443,2)</f>
        <v>0.05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1.71</v>
      </c>
    </row>
    <row r="453" spans="1:9" s="2" customFormat="1" ht="27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v>3.0840000000000001</v>
      </c>
      <c r="H453" s="89">
        <f>ROUNDUP(F453/168*G453,2)</f>
        <v>1.57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v>3.1680000000000001</v>
      </c>
      <c r="H454" s="91">
        <f t="shared" ref="H454:H462" si="65">ROUNDUP(F454/168*G454,2)</f>
        <v>0.14000000000000001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0.37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0.37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0.37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3.0840000000000001</v>
      </c>
      <c r="H478" s="63">
        <f>ROUNDUP(F478*$E$478%/12/168*G478,2)</f>
        <v>0.36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3.93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44.41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40.479999999999997</v>
      </c>
      <c r="I538" s="217"/>
    </row>
    <row r="539" spans="1:9" hidden="1" x14ac:dyDescent="0.25">
      <c r="A539" s="119">
        <v>1000</v>
      </c>
      <c r="B539" s="118"/>
      <c r="H539" s="122">
        <f ca="1">SUM(H540,H547)</f>
        <v>35.61</v>
      </c>
    </row>
    <row r="540" spans="1:9" hidden="1" x14ac:dyDescent="0.25">
      <c r="A540" s="134">
        <v>1100</v>
      </c>
      <c r="B540" s="118"/>
      <c r="H540" s="121">
        <f ca="1">SUM(H541:H546)</f>
        <v>27.59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22.990000000000002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1.1499999999999999</v>
      </c>
    </row>
    <row r="545" spans="1:8" hidden="1" x14ac:dyDescent="0.25">
      <c r="A545" s="1">
        <v>1147</v>
      </c>
      <c r="B545" s="118"/>
      <c r="H545" s="120">
        <f t="shared" ca="1" si="69"/>
        <v>1.1499999999999999</v>
      </c>
    </row>
    <row r="546" spans="1:8" hidden="1" x14ac:dyDescent="0.25">
      <c r="A546" s="1">
        <v>1148</v>
      </c>
      <c r="B546" s="118"/>
      <c r="H546" s="120">
        <f t="shared" ca="1" si="69"/>
        <v>2.2999999999999998</v>
      </c>
    </row>
    <row r="547" spans="1:8" hidden="1" x14ac:dyDescent="0.25">
      <c r="A547" s="134">
        <v>1200</v>
      </c>
      <c r="B547" s="118"/>
      <c r="H547" s="121">
        <f ca="1">SUM(H548:H550)</f>
        <v>8.02</v>
      </c>
    </row>
    <row r="548" spans="1:8" hidden="1" x14ac:dyDescent="0.25">
      <c r="A548" s="1">
        <v>1210</v>
      </c>
      <c r="B548" s="118"/>
      <c r="H548" s="120">
        <f ca="1">SUMIF($A$14:$H$260,A548,$H$14:$H$260)</f>
        <v>6.87</v>
      </c>
    </row>
    <row r="549" spans="1:8" hidden="1" x14ac:dyDescent="0.25">
      <c r="A549" s="1">
        <v>1221</v>
      </c>
      <c r="B549" s="118"/>
      <c r="H549" s="120">
        <f ca="1">SUMIF($A$14:$H$260,A549,$H$14:$H$260)</f>
        <v>0.92</v>
      </c>
    </row>
    <row r="550" spans="1:8" hidden="1" x14ac:dyDescent="0.25">
      <c r="A550" s="1">
        <v>1228</v>
      </c>
      <c r="B550" s="118"/>
      <c r="H550" s="120">
        <f ca="1">SUMIF($A$14:$H$260,A550,$H$14:$H$260)</f>
        <v>0.23</v>
      </c>
    </row>
    <row r="551" spans="1:8" hidden="1" x14ac:dyDescent="0.25">
      <c r="A551" s="119">
        <v>2000</v>
      </c>
      <c r="B551" s="118"/>
      <c r="H551" s="122">
        <f ca="1">H552+H555+H557</f>
        <v>4.87</v>
      </c>
    </row>
    <row r="552" spans="1:8" hidden="1" x14ac:dyDescent="0.25">
      <c r="A552" s="134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34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34">
        <v>2300</v>
      </c>
      <c r="B557" s="118"/>
      <c r="H557" s="121">
        <f ca="1">SUM(H558:H561)</f>
        <v>4.87</v>
      </c>
    </row>
    <row r="558" spans="1:8" hidden="1" x14ac:dyDescent="0.25">
      <c r="A558" s="1">
        <v>2311</v>
      </c>
      <c r="B558" s="118"/>
      <c r="H558" s="120">
        <f ca="1">SUMIF($A$14:$H$260,A558,$H$14:$H$260)</f>
        <v>4.87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34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3.93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2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0.13</v>
      </c>
    </row>
    <row r="586" spans="1:8" hidden="1" x14ac:dyDescent="0.25">
      <c r="A586" s="1">
        <v>2220</v>
      </c>
      <c r="B586" s="118"/>
      <c r="H586" s="120">
        <f ca="1">SUMIF($A$265:$H$515,A586,$H$265:$H$515)</f>
        <v>0.13</v>
      </c>
    </row>
    <row r="587" spans="1:8" hidden="1" x14ac:dyDescent="0.25">
      <c r="A587" s="143">
        <v>2300</v>
      </c>
      <c r="B587" s="118"/>
      <c r="H587" s="121">
        <f ca="1">SUM(H588:H592)</f>
        <v>1.8699999999999999</v>
      </c>
    </row>
    <row r="588" spans="1:8" hidden="1" x14ac:dyDescent="0.25">
      <c r="A588" s="1">
        <v>2311</v>
      </c>
      <c r="B588" s="118"/>
      <c r="H588" s="120">
        <f ca="1">SUMIF($A$265:$H$515,A588,$H$265:$H$515)</f>
        <v>6.0000000000000005E-2</v>
      </c>
    </row>
    <row r="589" spans="1:8" hidden="1" x14ac:dyDescent="0.25">
      <c r="A589" s="1">
        <v>2312</v>
      </c>
      <c r="B589" s="118"/>
      <c r="H589" s="120">
        <f ca="1">SUMIF($A$265:$H$515,A589,$H$265:$H$515)</f>
        <v>0.1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1.71</v>
      </c>
    </row>
    <row r="593" spans="1:9" hidden="1" x14ac:dyDescent="0.25">
      <c r="A593" s="119">
        <v>5000</v>
      </c>
      <c r="B593" s="118"/>
      <c r="H593" s="122">
        <f ca="1">H594+H596</f>
        <v>0.37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0.37</v>
      </c>
    </row>
    <row r="597" spans="1:9" hidden="1" x14ac:dyDescent="0.25">
      <c r="A597" s="1">
        <v>5238</v>
      </c>
      <c r="B597" s="118"/>
      <c r="H597" s="120">
        <f ca="1">SUMIF($A$265:$H$515,A597,$H$265:$H$515)</f>
        <v>0.37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44.41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</sheetData>
  <mergeCells count="535">
    <mergeCell ref="I9:I10"/>
    <mergeCell ref="C20:D20"/>
    <mergeCell ref="C21:D21"/>
    <mergeCell ref="C22:D22"/>
    <mergeCell ref="C23:D23"/>
    <mergeCell ref="C24:D24"/>
    <mergeCell ref="C25:D25"/>
    <mergeCell ref="C26:D26"/>
    <mergeCell ref="C27:D27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93:E193"/>
    <mergeCell ref="C194:E194"/>
    <mergeCell ref="C195:E195"/>
    <mergeCell ref="C196:E196"/>
    <mergeCell ref="C197:E197"/>
    <mergeCell ref="C198:E198"/>
    <mergeCell ref="C199:E199"/>
    <mergeCell ref="B154:G154"/>
    <mergeCell ref="B155:G155"/>
    <mergeCell ref="C156:E156"/>
    <mergeCell ref="C157:E157"/>
    <mergeCell ref="C171:E171"/>
    <mergeCell ref="C172:E172"/>
    <mergeCell ref="C173:E173"/>
    <mergeCell ref="C174:E174"/>
    <mergeCell ref="C175:E175"/>
    <mergeCell ref="C176:E176"/>
    <mergeCell ref="C177:E177"/>
    <mergeCell ref="B178:G178"/>
    <mergeCell ref="C200:E200"/>
    <mergeCell ref="B201:G201"/>
    <mergeCell ref="B237:G237"/>
    <mergeCell ref="A238:A248"/>
    <mergeCell ref="B238:B248"/>
    <mergeCell ref="D239:D248"/>
    <mergeCell ref="A202:A212"/>
    <mergeCell ref="B202:B212"/>
    <mergeCell ref="C202:E202"/>
    <mergeCell ref="C204:E204"/>
    <mergeCell ref="C205:E205"/>
    <mergeCell ref="C206:E206"/>
    <mergeCell ref="C207:E207"/>
    <mergeCell ref="C208:E208"/>
    <mergeCell ref="C203:E203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A249:A259"/>
    <mergeCell ref="B249:B259"/>
    <mergeCell ref="D250:D259"/>
    <mergeCell ref="C223:E223"/>
    <mergeCell ref="B224:G224"/>
    <mergeCell ref="B225:G225"/>
    <mergeCell ref="A226:A236"/>
    <mergeCell ref="B226:B236"/>
    <mergeCell ref="D227:D236"/>
    <mergeCell ref="A213:A223"/>
    <mergeCell ref="B213:B223"/>
    <mergeCell ref="C217:E217"/>
    <mergeCell ref="C218:E218"/>
    <mergeCell ref="C219:E219"/>
    <mergeCell ref="C220:E220"/>
    <mergeCell ref="C221:E221"/>
    <mergeCell ref="C222:E222"/>
    <mergeCell ref="C213:E213"/>
    <mergeCell ref="C214:E214"/>
    <mergeCell ref="C215:E215"/>
    <mergeCell ref="C216:E216"/>
    <mergeCell ref="C268:D268"/>
    <mergeCell ref="C269:D269"/>
    <mergeCell ref="C270:D270"/>
    <mergeCell ref="C271:D271"/>
    <mergeCell ref="C272:D272"/>
    <mergeCell ref="C273:D273"/>
    <mergeCell ref="A260:G260"/>
    <mergeCell ref="A261:H261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74:D274"/>
    <mergeCell ref="C275:D275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90:E290"/>
    <mergeCell ref="C291:E291"/>
    <mergeCell ref="C292:E292"/>
    <mergeCell ref="C293:E293"/>
    <mergeCell ref="C294:E294"/>
    <mergeCell ref="C295:E295"/>
    <mergeCell ref="C282:D282"/>
    <mergeCell ref="C283:D283"/>
    <mergeCell ref="C284:D284"/>
    <mergeCell ref="C285:D285"/>
    <mergeCell ref="C286:D286"/>
    <mergeCell ref="C287:E287"/>
    <mergeCell ref="C288:E288"/>
    <mergeCell ref="C289:E289"/>
    <mergeCell ref="C296:E296"/>
    <mergeCell ref="C297:E297"/>
    <mergeCell ref="A298:A318"/>
    <mergeCell ref="B298:B318"/>
    <mergeCell ref="C298:D298"/>
    <mergeCell ref="C299:D299"/>
    <mergeCell ref="E299:E318"/>
    <mergeCell ref="C300:D300"/>
    <mergeCell ref="C301:D301"/>
    <mergeCell ref="C302:D302"/>
    <mergeCell ref="A287:A297"/>
    <mergeCell ref="B287:B297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15:D315"/>
    <mergeCell ref="C316:D316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8:D338"/>
    <mergeCell ref="C339:D339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48:D448"/>
    <mergeCell ref="C449:D449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A499:G499"/>
    <mergeCell ref="A500:G500"/>
    <mergeCell ref="C460:E460"/>
    <mergeCell ref="C436:E436"/>
    <mergeCell ref="C437:E437"/>
    <mergeCell ref="C438:E438"/>
    <mergeCell ref="C439:E439"/>
    <mergeCell ref="C440:E440"/>
    <mergeCell ref="A452:A462"/>
    <mergeCell ref="B452:B462"/>
    <mergeCell ref="C452:E452"/>
    <mergeCell ref="C453:E453"/>
    <mergeCell ref="C454:E454"/>
    <mergeCell ref="C461:E461"/>
    <mergeCell ref="C462:E462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A488:A498"/>
    <mergeCell ref="B488:B498"/>
    <mergeCell ref="D489:D498"/>
    <mergeCell ref="G489:G498"/>
    <mergeCell ref="A465:A475"/>
    <mergeCell ref="B465:B475"/>
    <mergeCell ref="B476:G476"/>
    <mergeCell ref="A477:A487"/>
    <mergeCell ref="B477:B487"/>
    <mergeCell ref="C474:D474"/>
    <mergeCell ref="C475:D475"/>
    <mergeCell ref="B463:G463"/>
    <mergeCell ref="B464:G464"/>
    <mergeCell ref="C455:E455"/>
    <mergeCell ref="C456:E456"/>
    <mergeCell ref="C457:E4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458:E458"/>
    <mergeCell ref="C459:E459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450:D450"/>
    <mergeCell ref="C451:D451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C473:D473"/>
  </mergeCells>
  <conditionalFormatting sqref="G38:H46">
    <cfRule type="cellIs" dxfId="1005" priority="117" operator="equal">
      <formula>0</formula>
    </cfRule>
  </conditionalFormatting>
  <conditionalFormatting sqref="F49:H67">
    <cfRule type="cellIs" dxfId="1004" priority="116" operator="equal">
      <formula>0</formula>
    </cfRule>
  </conditionalFormatting>
  <conditionalFormatting sqref="F69:H70 H71:H76 F71:G88">
    <cfRule type="cellIs" dxfId="1003" priority="115" operator="equal">
      <formula>0</formula>
    </cfRule>
  </conditionalFormatting>
  <conditionalFormatting sqref="G289:G297">
    <cfRule type="cellIs" dxfId="1002" priority="112" operator="equal">
      <formula>0</formula>
    </cfRule>
  </conditionalFormatting>
  <conditionalFormatting sqref="C309 C299:C300">
    <cfRule type="cellIs" dxfId="1001" priority="111" operator="equal">
      <formula>0</formula>
    </cfRule>
  </conditionalFormatting>
  <conditionalFormatting sqref="F299:G310">
    <cfRule type="cellIs" dxfId="1000" priority="110" operator="equal">
      <formula>0</formula>
    </cfRule>
  </conditionalFormatting>
  <conditionalFormatting sqref="F320:G320">
    <cfRule type="cellIs" dxfId="999" priority="109" operator="equal">
      <formula>0</formula>
    </cfRule>
  </conditionalFormatting>
  <conditionalFormatting sqref="F320:G339">
    <cfRule type="cellIs" dxfId="998" priority="107" operator="equal">
      <formula>0</formula>
    </cfRule>
  </conditionalFormatting>
  <conditionalFormatting sqref="G341:G360">
    <cfRule type="cellIs" dxfId="997" priority="104" operator="equal">
      <formula>0</formula>
    </cfRule>
  </conditionalFormatting>
  <conditionalFormatting sqref="C351:C352 C341:C342">
    <cfRule type="cellIs" dxfId="996" priority="103" operator="equal">
      <formula>0</formula>
    </cfRule>
  </conditionalFormatting>
  <conditionalFormatting sqref="F341:G360">
    <cfRule type="cellIs" dxfId="995" priority="102" operator="equal">
      <formula>0</formula>
    </cfRule>
  </conditionalFormatting>
  <conditionalFormatting sqref="G374:G383 G385:G396">
    <cfRule type="cellIs" dxfId="994" priority="95" operator="equal">
      <formula>0</formula>
    </cfRule>
  </conditionalFormatting>
  <conditionalFormatting sqref="G374:G383 G385:G396">
    <cfRule type="cellIs" dxfId="993" priority="94" operator="equal">
      <formula>0</formula>
    </cfRule>
  </conditionalFormatting>
  <conditionalFormatting sqref="H26:H35">
    <cfRule type="cellIs" dxfId="992" priority="89" operator="equal">
      <formula>0</formula>
    </cfRule>
  </conditionalFormatting>
  <conditionalFormatting sqref="H15:H24">
    <cfRule type="cellIs" dxfId="991" priority="88" operator="equal">
      <formula>0</formula>
    </cfRule>
  </conditionalFormatting>
  <conditionalFormatting sqref="C47:D56 C67:D67">
    <cfRule type="cellIs" dxfId="990" priority="87" operator="equal">
      <formula>0</formula>
    </cfRule>
  </conditionalFormatting>
  <conditionalFormatting sqref="C57:D66">
    <cfRule type="cellIs" dxfId="989" priority="86" operator="equal">
      <formula>0</formula>
    </cfRule>
  </conditionalFormatting>
  <conditionalFormatting sqref="C69:D88">
    <cfRule type="cellIs" dxfId="988" priority="83" operator="equal">
      <formula>0</formula>
    </cfRule>
  </conditionalFormatting>
  <conditionalFormatting sqref="C68:D68">
    <cfRule type="cellIs" dxfId="987" priority="85" operator="equal">
      <formula>0</formula>
    </cfRule>
  </conditionalFormatting>
  <conditionalFormatting sqref="H77:H88">
    <cfRule type="cellIs" dxfId="986" priority="84" operator="equal">
      <formula>0</formula>
    </cfRule>
  </conditionalFormatting>
  <conditionalFormatting sqref="F90:H90 H91:H97 F91:G109">
    <cfRule type="cellIs" dxfId="985" priority="82" operator="equal">
      <formula>0</formula>
    </cfRule>
  </conditionalFormatting>
  <conditionalFormatting sqref="C90:D109">
    <cfRule type="cellIs" dxfId="984" priority="80" operator="equal">
      <formula>0</formula>
    </cfRule>
  </conditionalFormatting>
  <conditionalFormatting sqref="H98:H109">
    <cfRule type="cellIs" dxfId="983" priority="81" operator="equal">
      <formula>0</formula>
    </cfRule>
  </conditionalFormatting>
  <conditionalFormatting sqref="C89:D89">
    <cfRule type="cellIs" dxfId="982" priority="79" operator="equal">
      <formula>0</formula>
    </cfRule>
  </conditionalFormatting>
  <conditionalFormatting sqref="C112:D112">
    <cfRule type="cellIs" dxfId="981" priority="78" operator="equal">
      <formula>0</formula>
    </cfRule>
  </conditionalFormatting>
  <conditionalFormatting sqref="F113:H113 H114:H120 F114:G132">
    <cfRule type="cellIs" dxfId="980" priority="77" operator="equal">
      <formula>0</formula>
    </cfRule>
  </conditionalFormatting>
  <conditionalFormatting sqref="C113:D132">
    <cfRule type="cellIs" dxfId="979" priority="75" operator="equal">
      <formula>0</formula>
    </cfRule>
  </conditionalFormatting>
  <conditionalFormatting sqref="H121:H132">
    <cfRule type="cellIs" dxfId="978" priority="76" operator="equal">
      <formula>0</formula>
    </cfRule>
  </conditionalFormatting>
  <conditionalFormatting sqref="F134:H134 H135:H141 F135:G153">
    <cfRule type="cellIs" dxfId="977" priority="74" operator="equal">
      <formula>0</formula>
    </cfRule>
  </conditionalFormatting>
  <conditionalFormatting sqref="C134:D153">
    <cfRule type="cellIs" dxfId="976" priority="72" operator="equal">
      <formula>0</formula>
    </cfRule>
  </conditionalFormatting>
  <conditionalFormatting sqref="H142:H153">
    <cfRule type="cellIs" dxfId="975" priority="73" operator="equal">
      <formula>0</formula>
    </cfRule>
  </conditionalFormatting>
  <conditionalFormatting sqref="C133:D133">
    <cfRule type="cellIs" dxfId="974" priority="71" operator="equal">
      <formula>0</formula>
    </cfRule>
  </conditionalFormatting>
  <conditionalFormatting sqref="F311:G318">
    <cfRule type="cellIs" dxfId="973" priority="69" operator="equal">
      <formula>0</formula>
    </cfRule>
  </conditionalFormatting>
  <conditionalFormatting sqref="C310:C318">
    <cfRule type="cellIs" dxfId="972" priority="68" operator="equal">
      <formula>0</formula>
    </cfRule>
  </conditionalFormatting>
  <conditionalFormatting sqref="C330 C320:C321">
    <cfRule type="cellIs" dxfId="971" priority="67" operator="equal">
      <formula>0</formula>
    </cfRule>
  </conditionalFormatting>
  <conditionalFormatting sqref="C331">
    <cfRule type="cellIs" dxfId="970" priority="66" operator="equal">
      <formula>0</formula>
    </cfRule>
  </conditionalFormatting>
  <conditionalFormatting sqref="C374:D383">
    <cfRule type="cellIs" dxfId="969" priority="65" operator="equal">
      <formula>0</formula>
    </cfRule>
  </conditionalFormatting>
  <conditionalFormatting sqref="F376:G383">
    <cfRule type="cellIs" dxfId="968" priority="64" operator="equal">
      <formula>0</formula>
    </cfRule>
  </conditionalFormatting>
  <conditionalFormatting sqref="C385:D385">
    <cfRule type="cellIs" dxfId="967" priority="63" operator="equal">
      <formula>0</formula>
    </cfRule>
  </conditionalFormatting>
  <conditionalFormatting sqref="C386:D404">
    <cfRule type="cellIs" dxfId="966" priority="62" operator="equal">
      <formula>0</formula>
    </cfRule>
  </conditionalFormatting>
  <conditionalFormatting sqref="F385:G404">
    <cfRule type="cellIs" dxfId="965" priority="61" operator="equal">
      <formula>0</formula>
    </cfRule>
  </conditionalFormatting>
  <conditionalFormatting sqref="C364:D373">
    <cfRule type="cellIs" dxfId="964" priority="60" operator="equal">
      <formula>0</formula>
    </cfRule>
  </conditionalFormatting>
  <conditionalFormatting sqref="F364:G373">
    <cfRule type="cellIs" dxfId="963" priority="59" operator="equal">
      <formula>0</formula>
    </cfRule>
  </conditionalFormatting>
  <conditionalFormatting sqref="C301:C308">
    <cfRule type="cellIs" dxfId="962" priority="54" operator="equal">
      <formula>0</formula>
    </cfRule>
  </conditionalFormatting>
  <conditionalFormatting sqref="C322:C329">
    <cfRule type="cellIs" dxfId="961" priority="53" operator="equal">
      <formula>0</formula>
    </cfRule>
  </conditionalFormatting>
  <conditionalFormatting sqref="C332:C339">
    <cfRule type="cellIs" dxfId="960" priority="52" operator="equal">
      <formula>0</formula>
    </cfRule>
  </conditionalFormatting>
  <conditionalFormatting sqref="C343:C350">
    <cfRule type="cellIs" dxfId="959" priority="51" operator="equal">
      <formula>0</formula>
    </cfRule>
  </conditionalFormatting>
  <conditionalFormatting sqref="C353:C360">
    <cfRule type="cellIs" dxfId="958" priority="50" operator="equal">
      <formula>0</formula>
    </cfRule>
  </conditionalFormatting>
  <conditionalFormatting sqref="G288">
    <cfRule type="cellIs" dxfId="957" priority="49" operator="equal">
      <formula>0</formula>
    </cfRule>
  </conditionalFormatting>
  <conditionalFormatting sqref="H191:H200">
    <cfRule type="cellIs" dxfId="956" priority="47" operator="equal">
      <formula>0</formula>
    </cfRule>
  </conditionalFormatting>
  <conditionalFormatting sqref="H180:H189">
    <cfRule type="cellIs" dxfId="955" priority="48" operator="equal">
      <formula>0</formula>
    </cfRule>
  </conditionalFormatting>
  <conditionalFormatting sqref="H157:H166">
    <cfRule type="cellIs" dxfId="954" priority="46" operator="equal">
      <formula>0</formula>
    </cfRule>
  </conditionalFormatting>
  <conditionalFormatting sqref="H168:H177">
    <cfRule type="cellIs" dxfId="953" priority="45" operator="equal">
      <formula>0</formula>
    </cfRule>
  </conditionalFormatting>
  <conditionalFormatting sqref="H203:H212">
    <cfRule type="cellIs" dxfId="952" priority="44" operator="equal">
      <formula>0</formula>
    </cfRule>
  </conditionalFormatting>
  <conditionalFormatting sqref="H214:H223">
    <cfRule type="cellIs" dxfId="951" priority="43" operator="equal">
      <formula>0</formula>
    </cfRule>
  </conditionalFormatting>
  <conditionalFormatting sqref="H227:H236 H239:H248 H250:H259">
    <cfRule type="cellIs" dxfId="950" priority="42" operator="equal">
      <formula>0</formula>
    </cfRule>
  </conditionalFormatting>
  <conditionalFormatting sqref="I599">
    <cfRule type="cellIs" dxfId="949" priority="30" operator="equal">
      <formula>TRUE</formula>
    </cfRule>
  </conditionalFormatting>
  <conditionalFormatting sqref="I538:I567">
    <cfRule type="cellIs" dxfId="948" priority="41" operator="equal">
      <formula>TRUE</formula>
    </cfRule>
  </conditionalFormatting>
  <conditionalFormatting sqref="I568">
    <cfRule type="cellIs" dxfId="947" priority="34" operator="equal">
      <formula>TRUE</formula>
    </cfRule>
  </conditionalFormatting>
  <conditionalFormatting sqref="I593">
    <cfRule type="cellIs" dxfId="946" priority="33" operator="equal">
      <formula>TRUE</formula>
    </cfRule>
  </conditionalFormatting>
  <conditionalFormatting sqref="I594">
    <cfRule type="cellIs" dxfId="945" priority="32" operator="equal">
      <formula>TRUE</formula>
    </cfRule>
  </conditionalFormatting>
  <conditionalFormatting sqref="I596">
    <cfRule type="cellIs" dxfId="944" priority="31" operator="equal">
      <formula>TRUE</formula>
    </cfRule>
  </conditionalFormatting>
  <conditionalFormatting sqref="I569:I592 I595 I597:I598">
    <cfRule type="cellIs" dxfId="943" priority="35" operator="equal">
      <formula>TRUE</formula>
    </cfRule>
  </conditionalFormatting>
  <conditionalFormatting sqref="H288:H297">
    <cfRule type="cellIs" dxfId="942" priority="25" operator="equal">
      <formula>0</formula>
    </cfRule>
  </conditionalFormatting>
  <conditionalFormatting sqref="H277:H286">
    <cfRule type="cellIs" dxfId="941" priority="26" operator="equal">
      <formula>0</formula>
    </cfRule>
  </conditionalFormatting>
  <conditionalFormatting sqref="H266:H275">
    <cfRule type="cellIs" dxfId="940" priority="27" operator="equal">
      <formula>0</formula>
    </cfRule>
  </conditionalFormatting>
  <conditionalFormatting sqref="H299:H317">
    <cfRule type="cellIs" dxfId="939" priority="24" operator="equal">
      <formula>0</formula>
    </cfRule>
  </conditionalFormatting>
  <conditionalFormatting sqref="H320">
    <cfRule type="cellIs" dxfId="938" priority="23" operator="equal">
      <formula>0</formula>
    </cfRule>
  </conditionalFormatting>
  <conditionalFormatting sqref="H320:H339">
    <cfRule type="cellIs" dxfId="937" priority="22" operator="equal">
      <formula>0</formula>
    </cfRule>
  </conditionalFormatting>
  <conditionalFormatting sqref="H341">
    <cfRule type="cellIs" dxfId="936" priority="21" operator="equal">
      <formula>0</formula>
    </cfRule>
  </conditionalFormatting>
  <conditionalFormatting sqref="H341">
    <cfRule type="cellIs" dxfId="935" priority="20" operator="equal">
      <formula>0</formula>
    </cfRule>
  </conditionalFormatting>
  <conditionalFormatting sqref="H341:H360">
    <cfRule type="cellIs" dxfId="934" priority="19" operator="equal">
      <formula>0</formula>
    </cfRule>
  </conditionalFormatting>
  <conditionalFormatting sqref="H364:H383">
    <cfRule type="cellIs" dxfId="933" priority="18" operator="equal">
      <formula>0</formula>
    </cfRule>
  </conditionalFormatting>
  <conditionalFormatting sqref="H364:H383">
    <cfRule type="cellIs" dxfId="932" priority="17" operator="equal">
      <formula>0</formula>
    </cfRule>
  </conditionalFormatting>
  <conditionalFormatting sqref="H364:H383">
    <cfRule type="cellIs" dxfId="931" priority="16" operator="equal">
      <formula>0</formula>
    </cfRule>
  </conditionalFormatting>
  <conditionalFormatting sqref="H385:H404">
    <cfRule type="cellIs" dxfId="930" priority="15" operator="equal">
      <formula>0</formula>
    </cfRule>
  </conditionalFormatting>
  <conditionalFormatting sqref="H385:H404">
    <cfRule type="cellIs" dxfId="929" priority="14" operator="equal">
      <formula>0</formula>
    </cfRule>
  </conditionalFormatting>
  <conditionalFormatting sqref="H385:H404">
    <cfRule type="cellIs" dxfId="928" priority="13" operator="equal">
      <formula>0</formula>
    </cfRule>
  </conditionalFormatting>
  <conditionalFormatting sqref="H431:H440">
    <cfRule type="cellIs" dxfId="927" priority="12" operator="equal">
      <formula>0</formula>
    </cfRule>
  </conditionalFormatting>
  <conditionalFormatting sqref="H489:H498">
    <cfRule type="cellIs" dxfId="926" priority="10" operator="equal">
      <formula>0</formula>
    </cfRule>
  </conditionalFormatting>
  <conditionalFormatting sqref="H453:H462">
    <cfRule type="cellIs" dxfId="925" priority="11" operator="equal">
      <formula>0</formula>
    </cfRule>
  </conditionalFormatting>
  <conditionalFormatting sqref="H318">
    <cfRule type="cellIs" dxfId="924" priority="9" operator="equal">
      <formula>0</formula>
    </cfRule>
  </conditionalFormatting>
  <conditionalFormatting sqref="H376:H383">
    <cfRule type="cellIs" dxfId="923" priority="8" operator="equal">
      <formula>0</formula>
    </cfRule>
  </conditionalFormatting>
  <conditionalFormatting sqref="H385:H404">
    <cfRule type="cellIs" dxfId="922" priority="7" operator="equal">
      <formula>0</formula>
    </cfRule>
  </conditionalFormatting>
  <conditionalFormatting sqref="H364:H373">
    <cfRule type="cellIs" dxfId="921" priority="6" operator="equal">
      <formula>0</formula>
    </cfRule>
  </conditionalFormatting>
  <conditionalFormatting sqref="H408:H417">
    <cfRule type="cellIs" dxfId="920" priority="5" operator="equal">
      <formula>0</formula>
    </cfRule>
  </conditionalFormatting>
  <conditionalFormatting sqref="H419:H428">
    <cfRule type="cellIs" dxfId="919" priority="4" operator="equal">
      <formula>0</formula>
    </cfRule>
  </conditionalFormatting>
  <conditionalFormatting sqref="H442:H451">
    <cfRule type="cellIs" dxfId="918" priority="3" operator="equal">
      <formula>0</formula>
    </cfRule>
  </conditionalFormatting>
  <conditionalFormatting sqref="H478:H487">
    <cfRule type="cellIs" dxfId="917" priority="2" operator="equal">
      <formula>0</formula>
    </cfRule>
  </conditionalFormatting>
  <conditionalFormatting sqref="H466:H475">
    <cfRule type="cellIs" dxfId="916" priority="1" operator="equal">
      <formula>0</formula>
    </cfRule>
  </conditionalFormatting>
  <printOptions horizontalCentered="1"/>
  <pageMargins left="0.23622047244094491" right="0.23622047244094491" top="0.53" bottom="0.15748031496062992" header="0.31496062992125984" footer="0"/>
  <pageSetup paperSize="9" scale="60" orientation="portrait" r:id="rId1"/>
  <rowBreaks count="1" manualBreakCount="1">
    <brk id="4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02"/>
  <sheetViews>
    <sheetView tabSelected="1" zoomScaleNormal="100" workbookViewId="0">
      <pane ySplit="10" topLeftCell="A476" activePane="bottomLeft" state="frozen"/>
      <selection pane="bottomLeft" activeCell="C478" sqref="C478:D478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5.85546875" style="1" customWidth="1"/>
    <col min="4" max="4" width="10.5703125" style="1" customWidth="1"/>
    <col min="5" max="5" width="8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0.25" customHeight="1" x14ac:dyDescent="0.3">
      <c r="A1" s="337" t="s">
        <v>35</v>
      </c>
      <c r="B1" s="337"/>
      <c r="C1" s="337"/>
      <c r="D1" s="338" t="s">
        <v>446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423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128</v>
      </c>
    </row>
    <row r="5" spans="1:9" x14ac:dyDescent="0.25">
      <c r="A5" s="238" t="s">
        <v>440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2" t="s">
        <v>165</v>
      </c>
      <c r="B9" s="42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3">
        <v>1</v>
      </c>
      <c r="B10" s="43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H13+H110</f>
        <v>10.370000000000001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8.0500000000000007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6.24</v>
      </c>
    </row>
    <row r="15" spans="1:9" s="2" customFormat="1" ht="12.75" x14ac:dyDescent="0.2">
      <c r="A15" s="257"/>
      <c r="B15" s="260"/>
      <c r="C15" s="305" t="s">
        <v>163</v>
      </c>
      <c r="D15" s="306"/>
      <c r="E15" s="78">
        <v>9</v>
      </c>
      <c r="F15" s="73">
        <v>1397</v>
      </c>
      <c r="G15" s="72">
        <v>0.75</v>
      </c>
      <c r="H15" s="63">
        <f>ROUNDUP((F15/168*G15),2)</f>
        <v>6.24</v>
      </c>
    </row>
    <row r="16" spans="1:9" s="2" customFormat="1" ht="12.75" hidden="1" customHeight="1" x14ac:dyDescent="0.2">
      <c r="A16" s="257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57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57"/>
      <c r="B20" s="260"/>
      <c r="C20" s="291"/>
      <c r="D20" s="292"/>
      <c r="E20" s="79"/>
      <c r="F20" s="75"/>
      <c r="G20" s="74"/>
      <c r="H20" s="65">
        <f t="shared" si="0"/>
        <v>0</v>
      </c>
    </row>
    <row r="21" spans="1:8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hidden="1" x14ac:dyDescent="0.2">
      <c r="A25" s="256" t="s">
        <v>45</v>
      </c>
      <c r="B25" s="259" t="s">
        <v>46</v>
      </c>
      <c r="C25" s="303" t="s">
        <v>157</v>
      </c>
      <c r="D25" s="304"/>
      <c r="E25" s="53" t="s">
        <v>164</v>
      </c>
      <c r="F25" s="49" t="s">
        <v>40</v>
      </c>
      <c r="G25" s="53" t="s">
        <v>158</v>
      </c>
      <c r="H25" s="135">
        <f>SUM(H27:H35)</f>
        <v>0</v>
      </c>
    </row>
    <row r="26" spans="1:8" s="2" customFormat="1" ht="12.75" hidden="1" x14ac:dyDescent="0.2">
      <c r="A26" s="257"/>
      <c r="B26" s="260"/>
      <c r="C26" s="305"/>
      <c r="D26" s="306"/>
      <c r="E26" s="78"/>
      <c r="F26" s="73"/>
      <c r="G26" s="72"/>
      <c r="H26" s="63">
        <f>ROUNDUP((F26/168*G26),2)</f>
        <v>0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0.54</v>
      </c>
    </row>
    <row r="37" spans="1:8" s="2" customFormat="1" ht="12.75" x14ac:dyDescent="0.2">
      <c r="A37" s="257"/>
      <c r="B37" s="260"/>
      <c r="C37" s="308" t="s">
        <v>161</v>
      </c>
      <c r="D37" s="309"/>
      <c r="E37" s="310"/>
      <c r="F37" s="61">
        <v>120</v>
      </c>
      <c r="G37" s="186">
        <f>G15</f>
        <v>0.75</v>
      </c>
      <c r="H37" s="63">
        <f>ROUNDUP((F37/168*G37),2)</f>
        <v>0.54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ref="G38:G46" si="2">G16</f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259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0.32</v>
      </c>
    </row>
    <row r="48" spans="1:8" s="2" customFormat="1" ht="12.75" x14ac:dyDescent="0.2">
      <c r="A48" s="290"/>
      <c r="B48" s="260"/>
      <c r="C48" s="305" t="str">
        <f t="shared" ref="C48:C57" si="4">C15</f>
        <v>Lektors (ar SDP)</v>
      </c>
      <c r="D48" s="306"/>
      <c r="E48" s="298">
        <v>5</v>
      </c>
      <c r="F48" s="61">
        <f t="shared" ref="F48:G57" si="5">F15</f>
        <v>1397</v>
      </c>
      <c r="G48" s="186">
        <f t="shared" si="5"/>
        <v>0.75</v>
      </c>
      <c r="H48" s="63">
        <f>ROUNDUP((F48*$E$48%)/168*G48,2)</f>
        <v>0.32</v>
      </c>
    </row>
    <row r="49" spans="1:8" s="2" customFormat="1" ht="12.75" hidden="1" customHeight="1" x14ac:dyDescent="0.2">
      <c r="A49" s="290"/>
      <c r="B49" s="260"/>
      <c r="C49" s="291">
        <f t="shared" si="4"/>
        <v>0</v>
      </c>
      <c r="D49" s="292"/>
      <c r="E49" s="299"/>
      <c r="F49" s="70">
        <f t="shared" si="5"/>
        <v>0</v>
      </c>
      <c r="G49" s="87">
        <f t="shared" si="5"/>
        <v>0</v>
      </c>
      <c r="H49" s="65">
        <f t="shared" ref="H49:H56" si="6">ROUNDUP((F49*$E$48%)/168*G49,2)</f>
        <v>0</v>
      </c>
    </row>
    <row r="50" spans="1:8" s="2" customFormat="1" ht="12.75" hidden="1" customHeight="1" x14ac:dyDescent="0.2">
      <c r="A50" s="290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90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90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90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90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90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90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90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ref="H57:H67" si="7">ROUNDUP((F57*$E$48%)/168*G57,2)</f>
        <v>0</v>
      </c>
    </row>
    <row r="58" spans="1:8" s="2" customFormat="1" ht="12.75" hidden="1" customHeight="1" x14ac:dyDescent="0.2">
      <c r="A58" s="290"/>
      <c r="B58" s="260"/>
      <c r="C58" s="291">
        <f>C26</f>
        <v>0</v>
      </c>
      <c r="D58" s="292"/>
      <c r="E58" s="299"/>
      <c r="F58" s="70">
        <f t="shared" ref="F58:G67" si="8">F26</f>
        <v>0</v>
      </c>
      <c r="G58" s="87">
        <f t="shared" si="8"/>
        <v>0</v>
      </c>
      <c r="H58" s="65">
        <f t="shared" si="7"/>
        <v>0</v>
      </c>
    </row>
    <row r="59" spans="1:8" s="2" customFormat="1" ht="12.75" hidden="1" customHeight="1" x14ac:dyDescent="0.2">
      <c r="A59" s="290"/>
      <c r="B59" s="260"/>
      <c r="C59" s="291">
        <f t="shared" ref="C59:C67" si="9">C27</f>
        <v>0</v>
      </c>
      <c r="D59" s="292"/>
      <c r="E59" s="299"/>
      <c r="F59" s="70">
        <f t="shared" si="8"/>
        <v>0</v>
      </c>
      <c r="G59" s="87">
        <f t="shared" si="8"/>
        <v>0</v>
      </c>
      <c r="H59" s="65">
        <f t="shared" si="7"/>
        <v>0</v>
      </c>
    </row>
    <row r="60" spans="1:8" s="2" customFormat="1" ht="12.75" hidden="1" customHeight="1" x14ac:dyDescent="0.2">
      <c r="A60" s="290"/>
      <c r="B60" s="260"/>
      <c r="C60" s="291">
        <f t="shared" si="9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7"/>
        <v>0</v>
      </c>
    </row>
    <row r="61" spans="1:8" s="2" customFormat="1" ht="12.75" hidden="1" customHeight="1" x14ac:dyDescent="0.2">
      <c r="A61" s="290"/>
      <c r="B61" s="260"/>
      <c r="C61" s="291">
        <f t="shared" si="9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7"/>
        <v>0</v>
      </c>
    </row>
    <row r="62" spans="1:8" s="2" customFormat="1" ht="12.75" hidden="1" customHeight="1" x14ac:dyDescent="0.2">
      <c r="A62" s="290"/>
      <c r="B62" s="260"/>
      <c r="C62" s="291">
        <f t="shared" si="9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7"/>
        <v>0</v>
      </c>
    </row>
    <row r="63" spans="1:8" s="2" customFormat="1" ht="12.75" hidden="1" customHeight="1" x14ac:dyDescent="0.2">
      <c r="A63" s="290"/>
      <c r="B63" s="260"/>
      <c r="C63" s="291">
        <f t="shared" si="9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7"/>
        <v>0</v>
      </c>
    </row>
    <row r="64" spans="1:8" s="2" customFormat="1" ht="12.75" hidden="1" customHeight="1" x14ac:dyDescent="0.2">
      <c r="A64" s="290"/>
      <c r="B64" s="260"/>
      <c r="C64" s="291">
        <f t="shared" si="9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7"/>
        <v>0</v>
      </c>
    </row>
    <row r="65" spans="1:8" s="2" customFormat="1" ht="12.75" hidden="1" customHeight="1" x14ac:dyDescent="0.2">
      <c r="A65" s="290"/>
      <c r="B65" s="260"/>
      <c r="C65" s="291">
        <f t="shared" si="9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7"/>
        <v>0</v>
      </c>
    </row>
    <row r="66" spans="1:8" s="2" customFormat="1" ht="12.75" hidden="1" customHeight="1" x14ac:dyDescent="0.2">
      <c r="A66" s="290"/>
      <c r="B66" s="260"/>
      <c r="C66" s="291">
        <f t="shared" si="9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7"/>
        <v>0</v>
      </c>
    </row>
    <row r="67" spans="1:8" s="2" customFormat="1" ht="12.75" hidden="1" customHeight="1" x14ac:dyDescent="0.2">
      <c r="A67" s="290"/>
      <c r="B67" s="261"/>
      <c r="C67" s="301">
        <f t="shared" si="9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7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0.32</v>
      </c>
    </row>
    <row r="69" spans="1:8" s="2" customFormat="1" ht="12.75" x14ac:dyDescent="0.2">
      <c r="A69" s="257"/>
      <c r="B69" s="260"/>
      <c r="C69" s="291" t="str">
        <f>C15</f>
        <v>Lektors (ar SDP)</v>
      </c>
      <c r="D69" s="292"/>
      <c r="E69" s="298">
        <v>5</v>
      </c>
      <c r="F69" s="70">
        <f>F15</f>
        <v>1397</v>
      </c>
      <c r="G69" s="187">
        <f>G15</f>
        <v>0.75</v>
      </c>
      <c r="H69" s="65">
        <f>ROUNDUP((F69*$E$69%)/168*G69,2)</f>
        <v>0.32</v>
      </c>
    </row>
    <row r="70" spans="1:8" s="2" customFormat="1" ht="12.75" hidden="1" x14ac:dyDescent="0.2">
      <c r="A70" s="257"/>
      <c r="B70" s="260"/>
      <c r="C70" s="291">
        <f t="shared" ref="C70:C77" si="10">C17</f>
        <v>0</v>
      </c>
      <c r="D70" s="292"/>
      <c r="E70" s="299"/>
      <c r="F70" s="70">
        <f t="shared" ref="F70:G77" si="11">F17</f>
        <v>0</v>
      </c>
      <c r="G70" s="87">
        <f t="shared" si="11"/>
        <v>0</v>
      </c>
      <c r="H70" s="65">
        <f t="shared" ref="H70:H88" si="12">ROUNDUP((F70*$E$69%)/168*G70,2)</f>
        <v>0</v>
      </c>
    </row>
    <row r="71" spans="1:8" s="2" customFormat="1" ht="12.75" hidden="1" x14ac:dyDescent="0.2">
      <c r="A71" s="257"/>
      <c r="B71" s="260"/>
      <c r="C71" s="291">
        <f t="shared" si="10"/>
        <v>0</v>
      </c>
      <c r="D71" s="292"/>
      <c r="E71" s="299"/>
      <c r="F71" s="70">
        <f t="shared" si="11"/>
        <v>0</v>
      </c>
      <c r="G71" s="87">
        <f t="shared" si="11"/>
        <v>0</v>
      </c>
      <c r="H71" s="65">
        <f t="shared" si="12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87">
        <f t="shared" si="11"/>
        <v>0</v>
      </c>
      <c r="H72" s="65">
        <f t="shared" si="12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87">
        <f t="shared" si="11"/>
        <v>0</v>
      </c>
      <c r="H73" s="65">
        <f t="shared" si="12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87">
        <f t="shared" si="11"/>
        <v>0</v>
      </c>
      <c r="H74" s="65">
        <f t="shared" si="12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87">
        <f t="shared" si="11"/>
        <v>0</v>
      </c>
      <c r="H75" s="65">
        <f t="shared" si="12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87">
        <f t="shared" si="11"/>
        <v>0</v>
      </c>
      <c r="H76" s="65">
        <f t="shared" si="12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87">
        <f t="shared" si="11"/>
        <v>0</v>
      </c>
      <c r="H77" s="65">
        <f t="shared" si="12"/>
        <v>0</v>
      </c>
    </row>
    <row r="78" spans="1:8" s="2" customFormat="1" ht="12.75" hidden="1" x14ac:dyDescent="0.2">
      <c r="A78" s="257"/>
      <c r="B78" s="260"/>
      <c r="C78" s="291">
        <f>C26</f>
        <v>0</v>
      </c>
      <c r="D78" s="292"/>
      <c r="E78" s="299"/>
      <c r="F78" s="70">
        <f>F26</f>
        <v>0</v>
      </c>
      <c r="G78" s="87">
        <f>G26</f>
        <v>0</v>
      </c>
      <c r="H78" s="65">
        <f t="shared" si="12"/>
        <v>0</v>
      </c>
    </row>
    <row r="79" spans="1:8" s="2" customFormat="1" ht="12.75" hidden="1" x14ac:dyDescent="0.2">
      <c r="A79" s="257"/>
      <c r="B79" s="260"/>
      <c r="C79" s="291">
        <f t="shared" ref="C79:C81" si="13">C27</f>
        <v>0</v>
      </c>
      <c r="D79" s="292"/>
      <c r="E79" s="299"/>
      <c r="F79" s="70">
        <f t="shared" ref="F79:G81" si="14">F27</f>
        <v>0</v>
      </c>
      <c r="G79" s="87">
        <f t="shared" si="14"/>
        <v>0</v>
      </c>
      <c r="H79" s="65">
        <f t="shared" si="12"/>
        <v>0</v>
      </c>
    </row>
    <row r="80" spans="1:8" s="2" customFormat="1" ht="12.75" hidden="1" x14ac:dyDescent="0.2">
      <c r="A80" s="257"/>
      <c r="B80" s="260"/>
      <c r="C80" s="291">
        <f t="shared" si="13"/>
        <v>0</v>
      </c>
      <c r="D80" s="292"/>
      <c r="E80" s="299"/>
      <c r="F80" s="70">
        <f t="shared" si="14"/>
        <v>0</v>
      </c>
      <c r="G80" s="87">
        <f t="shared" si="14"/>
        <v>0</v>
      </c>
      <c r="H80" s="65">
        <f t="shared" si="12"/>
        <v>0</v>
      </c>
    </row>
    <row r="81" spans="1:8" s="2" customFormat="1" ht="12.75" hidden="1" x14ac:dyDescent="0.2">
      <c r="A81" s="257"/>
      <c r="B81" s="260"/>
      <c r="C81" s="291">
        <f t="shared" si="13"/>
        <v>0</v>
      </c>
      <c r="D81" s="292"/>
      <c r="E81" s="299"/>
      <c r="F81" s="70">
        <f t="shared" si="14"/>
        <v>0</v>
      </c>
      <c r="G81" s="87">
        <f t="shared" si="14"/>
        <v>0</v>
      </c>
      <c r="H81" s="65">
        <f t="shared" si="12"/>
        <v>0</v>
      </c>
    </row>
    <row r="82" spans="1:8" s="2" customFormat="1" ht="12.75" hidden="1" x14ac:dyDescent="0.2">
      <c r="A82" s="257"/>
      <c r="B82" s="260"/>
      <c r="C82" s="291"/>
      <c r="D82" s="292"/>
      <c r="E82" s="299"/>
      <c r="F82" s="70">
        <f t="shared" ref="F82:G82" si="15">F30</f>
        <v>0</v>
      </c>
      <c r="G82" s="87">
        <f t="shared" si="15"/>
        <v>0</v>
      </c>
      <c r="H82" s="65">
        <f t="shared" ref="H82:H83" si="16">ROUNDUP((F82*$E$69%)/168*G82,2)</f>
        <v>0</v>
      </c>
    </row>
    <row r="83" spans="1:8" s="2" customFormat="1" ht="12.75" hidden="1" x14ac:dyDescent="0.2">
      <c r="A83" s="257"/>
      <c r="B83" s="260"/>
      <c r="C83" s="291">
        <f t="shared" ref="C83:C88" si="17">C30</f>
        <v>0</v>
      </c>
      <c r="D83" s="292"/>
      <c r="E83" s="299"/>
      <c r="F83" s="70">
        <f t="shared" ref="F83:G83" si="18">F31</f>
        <v>0</v>
      </c>
      <c r="G83" s="87">
        <f t="shared" si="18"/>
        <v>0</v>
      </c>
      <c r="H83" s="65">
        <f t="shared" si="16"/>
        <v>0</v>
      </c>
    </row>
    <row r="84" spans="1:8" s="2" customFormat="1" ht="12.75" hidden="1" x14ac:dyDescent="0.2">
      <c r="A84" s="257"/>
      <c r="B84" s="260"/>
      <c r="C84" s="291">
        <f t="shared" si="17"/>
        <v>0</v>
      </c>
      <c r="D84" s="292"/>
      <c r="E84" s="299"/>
      <c r="F84" s="70">
        <f t="shared" ref="F84:G88" si="19">F31</f>
        <v>0</v>
      </c>
      <c r="G84" s="87">
        <f t="shared" si="19"/>
        <v>0</v>
      </c>
      <c r="H84" s="65">
        <f t="shared" si="12"/>
        <v>0</v>
      </c>
    </row>
    <row r="85" spans="1:8" s="2" customFormat="1" ht="12.75" hidden="1" x14ac:dyDescent="0.2">
      <c r="A85" s="257"/>
      <c r="B85" s="260"/>
      <c r="C85" s="291">
        <f t="shared" si="17"/>
        <v>0</v>
      </c>
      <c r="D85" s="292"/>
      <c r="E85" s="299"/>
      <c r="F85" s="70">
        <f t="shared" si="19"/>
        <v>0</v>
      </c>
      <c r="G85" s="87">
        <f t="shared" si="19"/>
        <v>0</v>
      </c>
      <c r="H85" s="65">
        <f t="shared" si="12"/>
        <v>0</v>
      </c>
    </row>
    <row r="86" spans="1:8" s="2" customFormat="1" ht="12.75" hidden="1" x14ac:dyDescent="0.2">
      <c r="A86" s="257"/>
      <c r="B86" s="260"/>
      <c r="C86" s="291">
        <f t="shared" si="17"/>
        <v>0</v>
      </c>
      <c r="D86" s="292"/>
      <c r="E86" s="299"/>
      <c r="F86" s="70">
        <f t="shared" si="19"/>
        <v>0</v>
      </c>
      <c r="G86" s="87">
        <f t="shared" si="19"/>
        <v>0</v>
      </c>
      <c r="H86" s="65">
        <f t="shared" si="12"/>
        <v>0</v>
      </c>
    </row>
    <row r="87" spans="1:8" s="2" customFormat="1" ht="12.75" hidden="1" x14ac:dyDescent="0.2">
      <c r="A87" s="257"/>
      <c r="B87" s="260"/>
      <c r="C87" s="291">
        <f t="shared" si="17"/>
        <v>0</v>
      </c>
      <c r="D87" s="292"/>
      <c r="E87" s="299"/>
      <c r="F87" s="70">
        <f t="shared" si="19"/>
        <v>0</v>
      </c>
      <c r="G87" s="87">
        <f t="shared" si="19"/>
        <v>0</v>
      </c>
      <c r="H87" s="65">
        <f t="shared" si="12"/>
        <v>0</v>
      </c>
    </row>
    <row r="88" spans="1:8" s="2" customFormat="1" ht="12.75" hidden="1" x14ac:dyDescent="0.2">
      <c r="A88" s="257"/>
      <c r="B88" s="260"/>
      <c r="C88" s="291">
        <f t="shared" si="17"/>
        <v>0</v>
      </c>
      <c r="D88" s="292"/>
      <c r="E88" s="299"/>
      <c r="F88" s="70">
        <f t="shared" si="19"/>
        <v>0</v>
      </c>
      <c r="G88" s="87">
        <f t="shared" si="19"/>
        <v>0</v>
      </c>
      <c r="H88" s="65">
        <f t="shared" si="12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0.63</v>
      </c>
    </row>
    <row r="90" spans="1:8" s="2" customFormat="1" ht="12.75" x14ac:dyDescent="0.2">
      <c r="A90" s="257"/>
      <c r="B90" s="260"/>
      <c r="C90" s="291" t="str">
        <f t="shared" ref="C90:C99" si="20">C15</f>
        <v>Lektors (ar SDP)</v>
      </c>
      <c r="D90" s="292"/>
      <c r="E90" s="298">
        <v>10</v>
      </c>
      <c r="F90" s="70">
        <f t="shared" ref="F90:G99" si="21">F15</f>
        <v>1397</v>
      </c>
      <c r="G90" s="187">
        <f t="shared" si="21"/>
        <v>0.75</v>
      </c>
      <c r="H90" s="65">
        <f>ROUNDUP((F90*$E$90%)/168*$G$90,2)</f>
        <v>0.63</v>
      </c>
    </row>
    <row r="91" spans="1:8" s="2" customFormat="1" ht="12.75" hidden="1" x14ac:dyDescent="0.2">
      <c r="A91" s="257"/>
      <c r="B91" s="260"/>
      <c r="C91" s="291">
        <f t="shared" si="20"/>
        <v>0</v>
      </c>
      <c r="D91" s="292"/>
      <c r="E91" s="299"/>
      <c r="F91" s="70">
        <f t="shared" si="21"/>
        <v>0</v>
      </c>
      <c r="G91" s="87">
        <f t="shared" si="21"/>
        <v>0</v>
      </c>
      <c r="H91" s="65">
        <f t="shared" ref="H91:H108" si="22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20"/>
        <v>0</v>
      </c>
      <c r="D92" s="292"/>
      <c r="E92" s="299"/>
      <c r="F92" s="70">
        <f t="shared" si="21"/>
        <v>0</v>
      </c>
      <c r="G92" s="87">
        <f t="shared" si="21"/>
        <v>0</v>
      </c>
      <c r="H92" s="65">
        <f t="shared" si="22"/>
        <v>0</v>
      </c>
    </row>
    <row r="93" spans="1:8" s="2" customFormat="1" ht="12.75" hidden="1" x14ac:dyDescent="0.2">
      <c r="A93" s="257"/>
      <c r="B93" s="260"/>
      <c r="C93" s="291">
        <f t="shared" si="20"/>
        <v>0</v>
      </c>
      <c r="D93" s="292"/>
      <c r="E93" s="299"/>
      <c r="F93" s="70">
        <f t="shared" si="21"/>
        <v>0</v>
      </c>
      <c r="G93" s="87">
        <f t="shared" si="21"/>
        <v>0</v>
      </c>
      <c r="H93" s="65">
        <f t="shared" si="22"/>
        <v>0</v>
      </c>
    </row>
    <row r="94" spans="1:8" s="2" customFormat="1" ht="12.75" hidden="1" x14ac:dyDescent="0.2">
      <c r="A94" s="257"/>
      <c r="B94" s="260"/>
      <c r="C94" s="291">
        <f t="shared" si="20"/>
        <v>0</v>
      </c>
      <c r="D94" s="292"/>
      <c r="E94" s="299"/>
      <c r="F94" s="70">
        <f t="shared" si="21"/>
        <v>0</v>
      </c>
      <c r="G94" s="87">
        <f t="shared" si="21"/>
        <v>0</v>
      </c>
      <c r="H94" s="65">
        <f t="shared" si="22"/>
        <v>0</v>
      </c>
    </row>
    <row r="95" spans="1:8" s="2" customFormat="1" ht="12.75" hidden="1" x14ac:dyDescent="0.2">
      <c r="A95" s="257"/>
      <c r="B95" s="260"/>
      <c r="C95" s="291">
        <f t="shared" si="20"/>
        <v>0</v>
      </c>
      <c r="D95" s="292"/>
      <c r="E95" s="299"/>
      <c r="F95" s="70">
        <f t="shared" si="21"/>
        <v>0</v>
      </c>
      <c r="G95" s="87">
        <f t="shared" si="21"/>
        <v>0</v>
      </c>
      <c r="H95" s="65">
        <f t="shared" si="22"/>
        <v>0</v>
      </c>
    </row>
    <row r="96" spans="1:8" s="2" customFormat="1" ht="12.75" hidden="1" x14ac:dyDescent="0.2">
      <c r="A96" s="257"/>
      <c r="B96" s="260"/>
      <c r="C96" s="291">
        <f t="shared" si="20"/>
        <v>0</v>
      </c>
      <c r="D96" s="292"/>
      <c r="E96" s="299"/>
      <c r="F96" s="70">
        <f t="shared" si="21"/>
        <v>0</v>
      </c>
      <c r="G96" s="87">
        <f t="shared" si="21"/>
        <v>0</v>
      </c>
      <c r="H96" s="65">
        <f t="shared" si="22"/>
        <v>0</v>
      </c>
    </row>
    <row r="97" spans="1:8" s="2" customFormat="1" ht="12.75" hidden="1" x14ac:dyDescent="0.2">
      <c r="A97" s="257"/>
      <c r="B97" s="260"/>
      <c r="C97" s="291">
        <f t="shared" si="20"/>
        <v>0</v>
      </c>
      <c r="D97" s="292"/>
      <c r="E97" s="299"/>
      <c r="F97" s="70">
        <f t="shared" si="21"/>
        <v>0</v>
      </c>
      <c r="G97" s="87">
        <f t="shared" si="21"/>
        <v>0</v>
      </c>
      <c r="H97" s="65">
        <f t="shared" si="22"/>
        <v>0</v>
      </c>
    </row>
    <row r="98" spans="1:8" s="2" customFormat="1" ht="12.75" hidden="1" x14ac:dyDescent="0.2">
      <c r="A98" s="257"/>
      <c r="B98" s="260"/>
      <c r="C98" s="291">
        <f t="shared" si="20"/>
        <v>0</v>
      </c>
      <c r="D98" s="292"/>
      <c r="E98" s="299"/>
      <c r="F98" s="70">
        <f t="shared" si="21"/>
        <v>0</v>
      </c>
      <c r="G98" s="87">
        <f t="shared" si="21"/>
        <v>0</v>
      </c>
      <c r="H98" s="65">
        <f t="shared" si="22"/>
        <v>0</v>
      </c>
    </row>
    <row r="99" spans="1:8" s="2" customFormat="1" ht="12.75" hidden="1" x14ac:dyDescent="0.2">
      <c r="A99" s="257"/>
      <c r="B99" s="260"/>
      <c r="C99" s="291">
        <f t="shared" si="20"/>
        <v>0</v>
      </c>
      <c r="D99" s="292"/>
      <c r="E99" s="299"/>
      <c r="F99" s="70">
        <f t="shared" si="21"/>
        <v>0</v>
      </c>
      <c r="G99" s="87">
        <f t="shared" si="21"/>
        <v>0</v>
      </c>
      <c r="H99" s="65">
        <f t="shared" si="22"/>
        <v>0</v>
      </c>
    </row>
    <row r="100" spans="1:8" s="2" customFormat="1" ht="12.75" hidden="1" x14ac:dyDescent="0.2">
      <c r="A100" s="257"/>
      <c r="B100" s="260"/>
      <c r="C100" s="291">
        <f t="shared" ref="C100:C109" si="23">C26</f>
        <v>0</v>
      </c>
      <c r="D100" s="292"/>
      <c r="E100" s="299"/>
      <c r="F100" s="70">
        <f t="shared" ref="F100:G109" si="24">F26</f>
        <v>0</v>
      </c>
      <c r="G100" s="70">
        <f t="shared" si="24"/>
        <v>0</v>
      </c>
      <c r="H100" s="65">
        <f t="shared" si="22"/>
        <v>0</v>
      </c>
    </row>
    <row r="101" spans="1:8" s="2" customFormat="1" ht="12.75" hidden="1" x14ac:dyDescent="0.2">
      <c r="A101" s="257"/>
      <c r="B101" s="260"/>
      <c r="C101" s="291">
        <f t="shared" si="23"/>
        <v>0</v>
      </c>
      <c r="D101" s="292"/>
      <c r="E101" s="299"/>
      <c r="F101" s="70">
        <f t="shared" si="24"/>
        <v>0</v>
      </c>
      <c r="G101" s="70">
        <f t="shared" si="24"/>
        <v>0</v>
      </c>
      <c r="H101" s="65">
        <f t="shared" si="22"/>
        <v>0</v>
      </c>
    </row>
    <row r="102" spans="1:8" s="2" customFormat="1" ht="12.75" hidden="1" x14ac:dyDescent="0.2">
      <c r="A102" s="257"/>
      <c r="B102" s="260"/>
      <c r="C102" s="291">
        <f t="shared" si="23"/>
        <v>0</v>
      </c>
      <c r="D102" s="292"/>
      <c r="E102" s="299"/>
      <c r="F102" s="70">
        <f t="shared" si="24"/>
        <v>0</v>
      </c>
      <c r="G102" s="70">
        <f t="shared" si="24"/>
        <v>0</v>
      </c>
      <c r="H102" s="65">
        <f t="shared" si="22"/>
        <v>0</v>
      </c>
    </row>
    <row r="103" spans="1:8" s="2" customFormat="1" ht="12.75" hidden="1" x14ac:dyDescent="0.2">
      <c r="A103" s="257"/>
      <c r="B103" s="260"/>
      <c r="C103" s="291">
        <f t="shared" si="23"/>
        <v>0</v>
      </c>
      <c r="D103" s="292"/>
      <c r="E103" s="299"/>
      <c r="F103" s="70">
        <f t="shared" si="24"/>
        <v>0</v>
      </c>
      <c r="G103" s="70">
        <f t="shared" si="24"/>
        <v>0</v>
      </c>
      <c r="H103" s="65">
        <f t="shared" si="22"/>
        <v>0</v>
      </c>
    </row>
    <row r="104" spans="1:8" s="2" customFormat="1" ht="12.75" hidden="1" x14ac:dyDescent="0.2">
      <c r="A104" s="257"/>
      <c r="B104" s="260"/>
      <c r="C104" s="291">
        <f t="shared" si="23"/>
        <v>0</v>
      </c>
      <c r="D104" s="292"/>
      <c r="E104" s="299"/>
      <c r="F104" s="70">
        <f t="shared" si="24"/>
        <v>0</v>
      </c>
      <c r="G104" s="70">
        <f t="shared" si="24"/>
        <v>0</v>
      </c>
      <c r="H104" s="65">
        <f t="shared" si="22"/>
        <v>0</v>
      </c>
    </row>
    <row r="105" spans="1:8" s="2" customFormat="1" ht="12.75" hidden="1" x14ac:dyDescent="0.2">
      <c r="A105" s="257"/>
      <c r="B105" s="260"/>
      <c r="C105" s="291">
        <f t="shared" si="23"/>
        <v>0</v>
      </c>
      <c r="D105" s="292"/>
      <c r="E105" s="299"/>
      <c r="F105" s="70">
        <f t="shared" si="24"/>
        <v>0</v>
      </c>
      <c r="G105" s="70">
        <f t="shared" si="24"/>
        <v>0</v>
      </c>
      <c r="H105" s="65">
        <f t="shared" si="22"/>
        <v>0</v>
      </c>
    </row>
    <row r="106" spans="1:8" s="2" customFormat="1" ht="12.75" hidden="1" x14ac:dyDescent="0.2">
      <c r="A106" s="257"/>
      <c r="B106" s="260"/>
      <c r="C106" s="291">
        <f t="shared" si="23"/>
        <v>0</v>
      </c>
      <c r="D106" s="292"/>
      <c r="E106" s="299"/>
      <c r="F106" s="70">
        <f t="shared" si="24"/>
        <v>0</v>
      </c>
      <c r="G106" s="70">
        <f t="shared" si="24"/>
        <v>0</v>
      </c>
      <c r="H106" s="65">
        <f t="shared" si="22"/>
        <v>0</v>
      </c>
    </row>
    <row r="107" spans="1:8" s="2" customFormat="1" ht="12.75" hidden="1" x14ac:dyDescent="0.2">
      <c r="A107" s="257"/>
      <c r="B107" s="260"/>
      <c r="C107" s="291">
        <f t="shared" si="23"/>
        <v>0</v>
      </c>
      <c r="D107" s="292"/>
      <c r="E107" s="299"/>
      <c r="F107" s="70">
        <f t="shared" si="24"/>
        <v>0</v>
      </c>
      <c r="G107" s="70">
        <f t="shared" si="24"/>
        <v>0</v>
      </c>
      <c r="H107" s="65">
        <f t="shared" si="22"/>
        <v>0</v>
      </c>
    </row>
    <row r="108" spans="1:8" s="2" customFormat="1" ht="12.75" hidden="1" x14ac:dyDescent="0.2">
      <c r="A108" s="257"/>
      <c r="B108" s="260"/>
      <c r="C108" s="291">
        <f t="shared" si="23"/>
        <v>0</v>
      </c>
      <c r="D108" s="292"/>
      <c r="E108" s="299"/>
      <c r="F108" s="70">
        <f t="shared" si="24"/>
        <v>0</v>
      </c>
      <c r="G108" s="70">
        <f t="shared" si="24"/>
        <v>0</v>
      </c>
      <c r="H108" s="65">
        <f t="shared" si="22"/>
        <v>0</v>
      </c>
    </row>
    <row r="109" spans="1:8" s="2" customFormat="1" ht="12.75" hidden="1" x14ac:dyDescent="0.2">
      <c r="A109" s="258"/>
      <c r="B109" s="261"/>
      <c r="C109" s="291">
        <f t="shared" si="23"/>
        <v>0</v>
      </c>
      <c r="D109" s="292"/>
      <c r="E109" s="300"/>
      <c r="F109" s="70">
        <f t="shared" si="24"/>
        <v>0</v>
      </c>
      <c r="G109" s="70">
        <f t="shared" si="24"/>
        <v>0</v>
      </c>
      <c r="H109" s="65">
        <f>ROUNDUP((F109*$E$90%)/168*$G$90,2)</f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2.3199999999999998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0.25</v>
      </c>
    </row>
    <row r="113" spans="1:8" s="2" customFormat="1" ht="12.75" x14ac:dyDescent="0.2">
      <c r="A113" s="290"/>
      <c r="B113" s="285"/>
      <c r="C113" s="291" t="str">
        <f t="shared" ref="C113:C122" si="25">C15</f>
        <v>Lektors (ar SDP)</v>
      </c>
      <c r="D113" s="292"/>
      <c r="E113" s="298">
        <v>4</v>
      </c>
      <c r="F113" s="70">
        <f t="shared" ref="F113:G122" si="26">F15</f>
        <v>1397</v>
      </c>
      <c r="G113" s="187">
        <f t="shared" si="26"/>
        <v>0.75</v>
      </c>
      <c r="H113" s="65">
        <f>ROUNDUP((F113*$E$113%)/168*G113,2)</f>
        <v>0.25</v>
      </c>
    </row>
    <row r="114" spans="1:8" s="2" customFormat="1" ht="12.75" hidden="1" x14ac:dyDescent="0.2">
      <c r="A114" s="290"/>
      <c r="B114" s="285"/>
      <c r="C114" s="291">
        <f t="shared" si="25"/>
        <v>0</v>
      </c>
      <c r="D114" s="292"/>
      <c r="E114" s="299"/>
      <c r="F114" s="70">
        <f t="shared" si="26"/>
        <v>0</v>
      </c>
      <c r="G114" s="87">
        <f t="shared" si="26"/>
        <v>0</v>
      </c>
      <c r="H114" s="65">
        <f t="shared" ref="H114:H132" si="27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25"/>
        <v>0</v>
      </c>
      <c r="D115" s="292"/>
      <c r="E115" s="299"/>
      <c r="F115" s="70">
        <f t="shared" si="26"/>
        <v>0</v>
      </c>
      <c r="G115" s="87">
        <f t="shared" si="26"/>
        <v>0</v>
      </c>
      <c r="H115" s="65">
        <f t="shared" si="27"/>
        <v>0</v>
      </c>
    </row>
    <row r="116" spans="1:8" s="2" customFormat="1" ht="12.75" hidden="1" x14ac:dyDescent="0.2">
      <c r="A116" s="290"/>
      <c r="B116" s="285"/>
      <c r="C116" s="291">
        <f t="shared" si="25"/>
        <v>0</v>
      </c>
      <c r="D116" s="292"/>
      <c r="E116" s="299"/>
      <c r="F116" s="70">
        <f t="shared" si="26"/>
        <v>0</v>
      </c>
      <c r="G116" s="87">
        <f t="shared" si="26"/>
        <v>0</v>
      </c>
      <c r="H116" s="65">
        <f t="shared" si="27"/>
        <v>0</v>
      </c>
    </row>
    <row r="117" spans="1:8" s="2" customFormat="1" ht="12.75" hidden="1" x14ac:dyDescent="0.2">
      <c r="A117" s="290"/>
      <c r="B117" s="285"/>
      <c r="C117" s="291">
        <f t="shared" si="25"/>
        <v>0</v>
      </c>
      <c r="D117" s="292"/>
      <c r="E117" s="299"/>
      <c r="F117" s="70">
        <f t="shared" si="26"/>
        <v>0</v>
      </c>
      <c r="G117" s="87">
        <f t="shared" si="26"/>
        <v>0</v>
      </c>
      <c r="H117" s="65">
        <f t="shared" si="27"/>
        <v>0</v>
      </c>
    </row>
    <row r="118" spans="1:8" s="2" customFormat="1" ht="12.75" hidden="1" x14ac:dyDescent="0.2">
      <c r="A118" s="290"/>
      <c r="B118" s="285"/>
      <c r="C118" s="291">
        <f t="shared" si="25"/>
        <v>0</v>
      </c>
      <c r="D118" s="292"/>
      <c r="E118" s="299"/>
      <c r="F118" s="70">
        <f t="shared" si="26"/>
        <v>0</v>
      </c>
      <c r="G118" s="87">
        <f t="shared" si="26"/>
        <v>0</v>
      </c>
      <c r="H118" s="65">
        <f t="shared" si="27"/>
        <v>0</v>
      </c>
    </row>
    <row r="119" spans="1:8" s="2" customFormat="1" ht="12.75" hidden="1" x14ac:dyDescent="0.2">
      <c r="A119" s="290"/>
      <c r="B119" s="285"/>
      <c r="C119" s="291">
        <f t="shared" si="25"/>
        <v>0</v>
      </c>
      <c r="D119" s="292"/>
      <c r="E119" s="299"/>
      <c r="F119" s="70">
        <f t="shared" si="26"/>
        <v>0</v>
      </c>
      <c r="G119" s="87">
        <f t="shared" si="26"/>
        <v>0</v>
      </c>
      <c r="H119" s="65">
        <f t="shared" si="27"/>
        <v>0</v>
      </c>
    </row>
    <row r="120" spans="1:8" s="2" customFormat="1" ht="12.75" hidden="1" x14ac:dyDescent="0.2">
      <c r="A120" s="290"/>
      <c r="B120" s="285"/>
      <c r="C120" s="291">
        <f t="shared" si="25"/>
        <v>0</v>
      </c>
      <c r="D120" s="292"/>
      <c r="E120" s="299"/>
      <c r="F120" s="70">
        <f t="shared" si="26"/>
        <v>0</v>
      </c>
      <c r="G120" s="87">
        <f t="shared" si="26"/>
        <v>0</v>
      </c>
      <c r="H120" s="65">
        <f t="shared" si="27"/>
        <v>0</v>
      </c>
    </row>
    <row r="121" spans="1:8" s="2" customFormat="1" ht="12.75" hidden="1" x14ac:dyDescent="0.2">
      <c r="A121" s="290"/>
      <c r="B121" s="285"/>
      <c r="C121" s="291">
        <f t="shared" si="25"/>
        <v>0</v>
      </c>
      <c r="D121" s="292"/>
      <c r="E121" s="299"/>
      <c r="F121" s="70">
        <f t="shared" si="26"/>
        <v>0</v>
      </c>
      <c r="G121" s="87">
        <f t="shared" si="26"/>
        <v>0</v>
      </c>
      <c r="H121" s="65">
        <f t="shared" si="27"/>
        <v>0</v>
      </c>
    </row>
    <row r="122" spans="1:8" s="2" customFormat="1" ht="12.75" hidden="1" x14ac:dyDescent="0.2">
      <c r="A122" s="290"/>
      <c r="B122" s="285"/>
      <c r="C122" s="291">
        <f t="shared" si="25"/>
        <v>0</v>
      </c>
      <c r="D122" s="292"/>
      <c r="E122" s="299"/>
      <c r="F122" s="70">
        <f t="shared" si="26"/>
        <v>0</v>
      </c>
      <c r="G122" s="87">
        <f t="shared" si="26"/>
        <v>0</v>
      </c>
      <c r="H122" s="65">
        <f t="shared" si="27"/>
        <v>0</v>
      </c>
    </row>
    <row r="123" spans="1:8" s="2" customFormat="1" ht="12.75" hidden="1" x14ac:dyDescent="0.2">
      <c r="A123" s="290"/>
      <c r="B123" s="285"/>
      <c r="C123" s="291">
        <f t="shared" ref="C123:C132" si="28">C26</f>
        <v>0</v>
      </c>
      <c r="D123" s="292"/>
      <c r="E123" s="299"/>
      <c r="F123" s="70">
        <f t="shared" ref="F123:G132" si="29">F26</f>
        <v>0</v>
      </c>
      <c r="G123" s="70">
        <f t="shared" si="29"/>
        <v>0</v>
      </c>
      <c r="H123" s="65">
        <f t="shared" si="27"/>
        <v>0</v>
      </c>
    </row>
    <row r="124" spans="1:8" s="2" customFormat="1" ht="12.75" hidden="1" x14ac:dyDescent="0.2">
      <c r="A124" s="290"/>
      <c r="B124" s="285"/>
      <c r="C124" s="291">
        <f t="shared" si="28"/>
        <v>0</v>
      </c>
      <c r="D124" s="292"/>
      <c r="E124" s="299"/>
      <c r="F124" s="70">
        <f t="shared" si="29"/>
        <v>0</v>
      </c>
      <c r="G124" s="70">
        <f t="shared" si="29"/>
        <v>0</v>
      </c>
      <c r="H124" s="65">
        <f t="shared" si="27"/>
        <v>0</v>
      </c>
    </row>
    <row r="125" spans="1:8" s="2" customFormat="1" ht="12.75" hidden="1" x14ac:dyDescent="0.2">
      <c r="A125" s="290"/>
      <c r="B125" s="285"/>
      <c r="C125" s="291">
        <f t="shared" si="28"/>
        <v>0</v>
      </c>
      <c r="D125" s="292"/>
      <c r="E125" s="299"/>
      <c r="F125" s="70">
        <f t="shared" si="29"/>
        <v>0</v>
      </c>
      <c r="G125" s="70">
        <f t="shared" si="29"/>
        <v>0</v>
      </c>
      <c r="H125" s="65">
        <f t="shared" si="27"/>
        <v>0</v>
      </c>
    </row>
    <row r="126" spans="1:8" s="2" customFormat="1" ht="12.75" hidden="1" x14ac:dyDescent="0.2">
      <c r="A126" s="290"/>
      <c r="B126" s="285"/>
      <c r="C126" s="291">
        <f t="shared" si="28"/>
        <v>0</v>
      </c>
      <c r="D126" s="292"/>
      <c r="E126" s="299"/>
      <c r="F126" s="70">
        <f t="shared" si="29"/>
        <v>0</v>
      </c>
      <c r="G126" s="70">
        <f t="shared" si="29"/>
        <v>0</v>
      </c>
      <c r="H126" s="65">
        <f t="shared" si="27"/>
        <v>0</v>
      </c>
    </row>
    <row r="127" spans="1:8" s="2" customFormat="1" ht="12.75" hidden="1" x14ac:dyDescent="0.2">
      <c r="A127" s="290"/>
      <c r="B127" s="285"/>
      <c r="C127" s="291">
        <f t="shared" si="28"/>
        <v>0</v>
      </c>
      <c r="D127" s="292"/>
      <c r="E127" s="299"/>
      <c r="F127" s="70">
        <f t="shared" si="29"/>
        <v>0</v>
      </c>
      <c r="G127" s="70">
        <f t="shared" si="29"/>
        <v>0</v>
      </c>
      <c r="H127" s="65">
        <f t="shared" si="27"/>
        <v>0</v>
      </c>
    </row>
    <row r="128" spans="1:8" s="2" customFormat="1" ht="12.75" hidden="1" x14ac:dyDescent="0.2">
      <c r="A128" s="290"/>
      <c r="B128" s="285"/>
      <c r="C128" s="291">
        <f t="shared" si="28"/>
        <v>0</v>
      </c>
      <c r="D128" s="292"/>
      <c r="E128" s="299"/>
      <c r="F128" s="70">
        <f t="shared" si="29"/>
        <v>0</v>
      </c>
      <c r="G128" s="70">
        <f t="shared" si="29"/>
        <v>0</v>
      </c>
      <c r="H128" s="65">
        <f t="shared" si="27"/>
        <v>0</v>
      </c>
    </row>
    <row r="129" spans="1:8" s="2" customFormat="1" ht="12.75" hidden="1" x14ac:dyDescent="0.2">
      <c r="A129" s="290"/>
      <c r="B129" s="285"/>
      <c r="C129" s="291">
        <f t="shared" si="28"/>
        <v>0</v>
      </c>
      <c r="D129" s="292"/>
      <c r="E129" s="299"/>
      <c r="F129" s="70">
        <f t="shared" si="29"/>
        <v>0</v>
      </c>
      <c r="G129" s="70">
        <f t="shared" si="29"/>
        <v>0</v>
      </c>
      <c r="H129" s="65">
        <f t="shared" si="27"/>
        <v>0</v>
      </c>
    </row>
    <row r="130" spans="1:8" s="2" customFormat="1" ht="12.75" hidden="1" x14ac:dyDescent="0.2">
      <c r="A130" s="290"/>
      <c r="B130" s="285"/>
      <c r="C130" s="291">
        <f t="shared" si="28"/>
        <v>0</v>
      </c>
      <c r="D130" s="292"/>
      <c r="E130" s="299"/>
      <c r="F130" s="70">
        <f t="shared" si="29"/>
        <v>0</v>
      </c>
      <c r="G130" s="70">
        <f t="shared" si="29"/>
        <v>0</v>
      </c>
      <c r="H130" s="65">
        <f t="shared" si="27"/>
        <v>0</v>
      </c>
    </row>
    <row r="131" spans="1:8" s="2" customFormat="1" ht="12.75" hidden="1" x14ac:dyDescent="0.2">
      <c r="A131" s="290"/>
      <c r="B131" s="285"/>
      <c r="C131" s="291">
        <f t="shared" si="28"/>
        <v>0</v>
      </c>
      <c r="D131" s="292"/>
      <c r="E131" s="299"/>
      <c r="F131" s="70">
        <f t="shared" si="29"/>
        <v>0</v>
      </c>
      <c r="G131" s="70">
        <f t="shared" si="29"/>
        <v>0</v>
      </c>
      <c r="H131" s="65">
        <f t="shared" si="27"/>
        <v>0</v>
      </c>
    </row>
    <row r="132" spans="1:8" s="2" customFormat="1" ht="12.75" hidden="1" x14ac:dyDescent="0.2">
      <c r="A132" s="290"/>
      <c r="B132" s="285"/>
      <c r="C132" s="291">
        <f t="shared" si="28"/>
        <v>0</v>
      </c>
      <c r="D132" s="292"/>
      <c r="E132" s="300"/>
      <c r="F132" s="70">
        <f t="shared" si="29"/>
        <v>0</v>
      </c>
      <c r="G132" s="70">
        <f t="shared" si="29"/>
        <v>0</v>
      </c>
      <c r="H132" s="65">
        <f t="shared" si="27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6.9999999999999993E-2</v>
      </c>
    </row>
    <row r="134" spans="1:8" s="2" customFormat="1" ht="12.75" x14ac:dyDescent="0.2">
      <c r="A134" s="290"/>
      <c r="B134" s="285"/>
      <c r="C134" s="291" t="str">
        <f t="shared" ref="C134:C143" si="30">C15</f>
        <v>Lektors (ar SDP)</v>
      </c>
      <c r="D134" s="292"/>
      <c r="E134" s="298">
        <v>1</v>
      </c>
      <c r="F134" s="70">
        <f t="shared" ref="F134:G143" si="31">F15</f>
        <v>1397</v>
      </c>
      <c r="G134" s="187">
        <f t="shared" si="31"/>
        <v>0.75</v>
      </c>
      <c r="H134" s="65">
        <f>ROUNDUP((F134*$E$134%)/168*G134,2)</f>
        <v>6.9999999999999993E-2</v>
      </c>
    </row>
    <row r="135" spans="1:8" s="2" customFormat="1" ht="12.75" hidden="1" x14ac:dyDescent="0.2">
      <c r="A135" s="290"/>
      <c r="B135" s="285"/>
      <c r="C135" s="291">
        <f t="shared" si="30"/>
        <v>0</v>
      </c>
      <c r="D135" s="292"/>
      <c r="E135" s="299"/>
      <c r="F135" s="70">
        <f t="shared" si="31"/>
        <v>0</v>
      </c>
      <c r="G135" s="87">
        <f t="shared" si="31"/>
        <v>0</v>
      </c>
      <c r="H135" s="65">
        <f t="shared" ref="H135:H144" si="32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30"/>
        <v>0</v>
      </c>
      <c r="D136" s="292"/>
      <c r="E136" s="299"/>
      <c r="F136" s="70">
        <f t="shared" si="31"/>
        <v>0</v>
      </c>
      <c r="G136" s="87">
        <f t="shared" si="31"/>
        <v>0</v>
      </c>
      <c r="H136" s="65">
        <f t="shared" si="32"/>
        <v>0</v>
      </c>
    </row>
    <row r="137" spans="1:8" s="2" customFormat="1" ht="12.75" hidden="1" x14ac:dyDescent="0.2">
      <c r="A137" s="290"/>
      <c r="B137" s="285"/>
      <c r="C137" s="291">
        <f t="shared" si="30"/>
        <v>0</v>
      </c>
      <c r="D137" s="292"/>
      <c r="E137" s="299"/>
      <c r="F137" s="70">
        <f t="shared" si="31"/>
        <v>0</v>
      </c>
      <c r="G137" s="87">
        <f t="shared" si="31"/>
        <v>0</v>
      </c>
      <c r="H137" s="65">
        <f t="shared" si="32"/>
        <v>0</v>
      </c>
    </row>
    <row r="138" spans="1:8" s="2" customFormat="1" ht="12.75" hidden="1" x14ac:dyDescent="0.2">
      <c r="A138" s="290"/>
      <c r="B138" s="285"/>
      <c r="C138" s="291">
        <f t="shared" si="30"/>
        <v>0</v>
      </c>
      <c r="D138" s="292"/>
      <c r="E138" s="299"/>
      <c r="F138" s="70">
        <f t="shared" si="31"/>
        <v>0</v>
      </c>
      <c r="G138" s="87">
        <f t="shared" si="31"/>
        <v>0</v>
      </c>
      <c r="H138" s="65">
        <f t="shared" si="32"/>
        <v>0</v>
      </c>
    </row>
    <row r="139" spans="1:8" s="2" customFormat="1" ht="12.75" hidden="1" x14ac:dyDescent="0.2">
      <c r="A139" s="290"/>
      <c r="B139" s="285"/>
      <c r="C139" s="291">
        <f t="shared" si="30"/>
        <v>0</v>
      </c>
      <c r="D139" s="292"/>
      <c r="E139" s="299"/>
      <c r="F139" s="70">
        <f t="shared" si="31"/>
        <v>0</v>
      </c>
      <c r="G139" s="87">
        <f t="shared" si="31"/>
        <v>0</v>
      </c>
      <c r="H139" s="65">
        <f t="shared" si="32"/>
        <v>0</v>
      </c>
    </row>
    <row r="140" spans="1:8" s="2" customFormat="1" ht="12.75" hidden="1" x14ac:dyDescent="0.2">
      <c r="A140" s="290"/>
      <c r="B140" s="285"/>
      <c r="C140" s="291">
        <f t="shared" si="30"/>
        <v>0</v>
      </c>
      <c r="D140" s="292"/>
      <c r="E140" s="299"/>
      <c r="F140" s="70">
        <f t="shared" si="31"/>
        <v>0</v>
      </c>
      <c r="G140" s="87">
        <f t="shared" si="31"/>
        <v>0</v>
      </c>
      <c r="H140" s="65">
        <f t="shared" si="32"/>
        <v>0</v>
      </c>
    </row>
    <row r="141" spans="1:8" s="2" customFormat="1" ht="12.75" hidden="1" x14ac:dyDescent="0.2">
      <c r="A141" s="290"/>
      <c r="B141" s="285"/>
      <c r="C141" s="291">
        <f t="shared" si="30"/>
        <v>0</v>
      </c>
      <c r="D141" s="292"/>
      <c r="E141" s="299"/>
      <c r="F141" s="70">
        <f t="shared" si="31"/>
        <v>0</v>
      </c>
      <c r="G141" s="87">
        <f t="shared" si="31"/>
        <v>0</v>
      </c>
      <c r="H141" s="65">
        <f t="shared" si="32"/>
        <v>0</v>
      </c>
    </row>
    <row r="142" spans="1:8" s="2" customFormat="1" ht="12.75" hidden="1" x14ac:dyDescent="0.2">
      <c r="A142" s="290"/>
      <c r="B142" s="285"/>
      <c r="C142" s="291">
        <f t="shared" si="30"/>
        <v>0</v>
      </c>
      <c r="D142" s="292"/>
      <c r="E142" s="299"/>
      <c r="F142" s="70">
        <f t="shared" si="31"/>
        <v>0</v>
      </c>
      <c r="G142" s="87">
        <f t="shared" si="31"/>
        <v>0</v>
      </c>
      <c r="H142" s="65">
        <f t="shared" si="32"/>
        <v>0</v>
      </c>
    </row>
    <row r="143" spans="1:8" s="2" customFormat="1" ht="12.75" hidden="1" x14ac:dyDescent="0.2">
      <c r="A143" s="290"/>
      <c r="B143" s="285"/>
      <c r="C143" s="291">
        <f t="shared" si="30"/>
        <v>0</v>
      </c>
      <c r="D143" s="292"/>
      <c r="E143" s="299"/>
      <c r="F143" s="70">
        <f t="shared" si="31"/>
        <v>0</v>
      </c>
      <c r="G143" s="87">
        <f t="shared" si="31"/>
        <v>0</v>
      </c>
      <c r="H143" s="65">
        <f t="shared" si="32"/>
        <v>0</v>
      </c>
    </row>
    <row r="144" spans="1:8" s="2" customFormat="1" ht="12.75" hidden="1" x14ac:dyDescent="0.2">
      <c r="A144" s="290"/>
      <c r="B144" s="285"/>
      <c r="C144" s="291">
        <f t="shared" ref="C144:C153" si="33">C26</f>
        <v>0</v>
      </c>
      <c r="D144" s="292"/>
      <c r="E144" s="299"/>
      <c r="F144" s="70">
        <f t="shared" ref="F144:G153" si="34">F26</f>
        <v>0</v>
      </c>
      <c r="G144" s="70">
        <f t="shared" si="34"/>
        <v>0</v>
      </c>
      <c r="H144" s="65">
        <f t="shared" si="32"/>
        <v>0</v>
      </c>
    </row>
    <row r="145" spans="1:8" s="2" customFormat="1" ht="12.75" hidden="1" x14ac:dyDescent="0.2">
      <c r="A145" s="290"/>
      <c r="B145" s="285"/>
      <c r="C145" s="291">
        <f t="shared" si="33"/>
        <v>0</v>
      </c>
      <c r="D145" s="292"/>
      <c r="E145" s="299"/>
      <c r="F145" s="70">
        <f t="shared" si="34"/>
        <v>0</v>
      </c>
      <c r="G145" s="70">
        <f t="shared" si="34"/>
        <v>0</v>
      </c>
      <c r="H145" s="65">
        <f t="shared" ref="H145:H153" si="35">ROUNDUP((F145*$E$134%)/168*G145,2)</f>
        <v>0</v>
      </c>
    </row>
    <row r="146" spans="1:8" s="2" customFormat="1" ht="12.75" hidden="1" x14ac:dyDescent="0.2">
      <c r="A146" s="290"/>
      <c r="B146" s="285"/>
      <c r="C146" s="291">
        <f t="shared" si="33"/>
        <v>0</v>
      </c>
      <c r="D146" s="292"/>
      <c r="E146" s="299"/>
      <c r="F146" s="70">
        <f t="shared" si="34"/>
        <v>0</v>
      </c>
      <c r="G146" s="70">
        <f t="shared" si="34"/>
        <v>0</v>
      </c>
      <c r="H146" s="65">
        <f t="shared" si="35"/>
        <v>0</v>
      </c>
    </row>
    <row r="147" spans="1:8" s="2" customFormat="1" ht="12.75" hidden="1" x14ac:dyDescent="0.2">
      <c r="A147" s="290"/>
      <c r="B147" s="285"/>
      <c r="C147" s="291">
        <f t="shared" si="33"/>
        <v>0</v>
      </c>
      <c r="D147" s="292"/>
      <c r="E147" s="299"/>
      <c r="F147" s="70">
        <f t="shared" si="34"/>
        <v>0</v>
      </c>
      <c r="G147" s="70">
        <f t="shared" si="34"/>
        <v>0</v>
      </c>
      <c r="H147" s="65">
        <f t="shared" si="35"/>
        <v>0</v>
      </c>
    </row>
    <row r="148" spans="1:8" s="2" customFormat="1" ht="12.75" hidden="1" x14ac:dyDescent="0.2">
      <c r="A148" s="290"/>
      <c r="B148" s="285"/>
      <c r="C148" s="291">
        <f t="shared" si="33"/>
        <v>0</v>
      </c>
      <c r="D148" s="292"/>
      <c r="E148" s="299"/>
      <c r="F148" s="70">
        <f t="shared" si="34"/>
        <v>0</v>
      </c>
      <c r="G148" s="70">
        <f t="shared" si="34"/>
        <v>0</v>
      </c>
      <c r="H148" s="65">
        <f t="shared" si="35"/>
        <v>0</v>
      </c>
    </row>
    <row r="149" spans="1:8" s="2" customFormat="1" ht="12.75" hidden="1" x14ac:dyDescent="0.2">
      <c r="A149" s="290"/>
      <c r="B149" s="285"/>
      <c r="C149" s="291">
        <f t="shared" si="33"/>
        <v>0</v>
      </c>
      <c r="D149" s="292"/>
      <c r="E149" s="299"/>
      <c r="F149" s="70">
        <f t="shared" si="34"/>
        <v>0</v>
      </c>
      <c r="G149" s="70">
        <f t="shared" si="34"/>
        <v>0</v>
      </c>
      <c r="H149" s="65">
        <f t="shared" si="35"/>
        <v>0</v>
      </c>
    </row>
    <row r="150" spans="1:8" s="2" customFormat="1" ht="12.75" hidden="1" x14ac:dyDescent="0.2">
      <c r="A150" s="290"/>
      <c r="B150" s="285"/>
      <c r="C150" s="291">
        <f t="shared" si="33"/>
        <v>0</v>
      </c>
      <c r="D150" s="292"/>
      <c r="E150" s="299"/>
      <c r="F150" s="70">
        <f t="shared" si="34"/>
        <v>0</v>
      </c>
      <c r="G150" s="70">
        <f t="shared" si="34"/>
        <v>0</v>
      </c>
      <c r="H150" s="65">
        <f t="shared" si="35"/>
        <v>0</v>
      </c>
    </row>
    <row r="151" spans="1:8" s="2" customFormat="1" ht="12.75" hidden="1" x14ac:dyDescent="0.2">
      <c r="A151" s="290"/>
      <c r="B151" s="285"/>
      <c r="C151" s="291">
        <f t="shared" si="33"/>
        <v>0</v>
      </c>
      <c r="D151" s="292"/>
      <c r="E151" s="299"/>
      <c r="F151" s="70">
        <f t="shared" si="34"/>
        <v>0</v>
      </c>
      <c r="G151" s="70">
        <f t="shared" si="34"/>
        <v>0</v>
      </c>
      <c r="H151" s="65">
        <f t="shared" si="35"/>
        <v>0</v>
      </c>
    </row>
    <row r="152" spans="1:8" s="2" customFormat="1" ht="12.75" hidden="1" x14ac:dyDescent="0.2">
      <c r="A152" s="290"/>
      <c r="B152" s="285"/>
      <c r="C152" s="291">
        <f t="shared" si="33"/>
        <v>0</v>
      </c>
      <c r="D152" s="292"/>
      <c r="E152" s="299"/>
      <c r="F152" s="70">
        <f t="shared" si="34"/>
        <v>0</v>
      </c>
      <c r="G152" s="70">
        <f t="shared" si="34"/>
        <v>0</v>
      </c>
      <c r="H152" s="65">
        <f t="shared" si="35"/>
        <v>0</v>
      </c>
    </row>
    <row r="153" spans="1:8" s="2" customFormat="1" ht="12.75" hidden="1" x14ac:dyDescent="0.2">
      <c r="A153" s="290"/>
      <c r="B153" s="285"/>
      <c r="C153" s="291">
        <f t="shared" si="33"/>
        <v>0</v>
      </c>
      <c r="D153" s="292"/>
      <c r="E153" s="300"/>
      <c r="F153" s="70">
        <f t="shared" si="34"/>
        <v>0</v>
      </c>
      <c r="G153" s="70">
        <f t="shared" si="34"/>
        <v>0</v>
      </c>
      <c r="H153" s="65">
        <f t="shared" si="35"/>
        <v>0</v>
      </c>
    </row>
    <row r="154" spans="1:8" s="5" customFormat="1" ht="12.75" hidden="1" x14ac:dyDescent="0.2">
      <c r="A154" s="46" t="s">
        <v>85</v>
      </c>
      <c r="B154" s="271" t="s">
        <v>18</v>
      </c>
      <c r="C154" s="271"/>
      <c r="D154" s="271"/>
      <c r="E154" s="271"/>
      <c r="F154" s="271"/>
      <c r="G154" s="271"/>
      <c r="H154" s="47">
        <f>H178+H201</f>
        <v>0</v>
      </c>
    </row>
    <row r="155" spans="1:8" s="5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H156+H167</f>
        <v>0</v>
      </c>
    </row>
    <row r="156" spans="1:8" s="5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5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5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5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5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5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5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5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5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5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5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5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5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5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5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5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5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5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5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5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5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5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5" customFormat="1" ht="12.75" hidden="1" x14ac:dyDescent="0.2">
      <c r="A178" s="46" t="s">
        <v>86</v>
      </c>
      <c r="B178" s="271" t="s">
        <v>87</v>
      </c>
      <c r="C178" s="271"/>
      <c r="D178" s="271"/>
      <c r="E178" s="271"/>
      <c r="F178" s="271"/>
      <c r="G178" s="271"/>
      <c r="H178" s="47">
        <f>H179+H190</f>
        <v>0</v>
      </c>
    </row>
    <row r="179" spans="1:8" s="2" customFormat="1" ht="25.5" hidden="1" x14ac:dyDescent="0.2">
      <c r="A179" s="294"/>
      <c r="B179" s="325"/>
      <c r="C179" s="266"/>
      <c r="D179" s="267"/>
      <c r="E179" s="307"/>
      <c r="F179" s="60" t="s">
        <v>167</v>
      </c>
      <c r="G179" s="53" t="s">
        <v>158</v>
      </c>
      <c r="H179" s="135">
        <f>SUM(H180:H189)</f>
        <v>0</v>
      </c>
    </row>
    <row r="180" spans="1:8" s="2" customFormat="1" ht="12.75" hidden="1" x14ac:dyDescent="0.2">
      <c r="A180" s="295"/>
      <c r="B180" s="326"/>
      <c r="C180" s="262"/>
      <c r="D180" s="263"/>
      <c r="E180" s="297"/>
      <c r="F180" s="88"/>
      <c r="G180" s="88"/>
      <c r="H180" s="89"/>
    </row>
    <row r="181" spans="1:8" s="2" customFormat="1" ht="12.75" hidden="1" x14ac:dyDescent="0.2">
      <c r="A181" s="295"/>
      <c r="B181" s="326"/>
      <c r="C181" s="264"/>
      <c r="D181" s="265"/>
      <c r="E181" s="293"/>
      <c r="F181" s="90"/>
      <c r="G181" s="90"/>
      <c r="H181" s="91"/>
    </row>
    <row r="182" spans="1:8" s="2" customFormat="1" ht="12.75" hidden="1" x14ac:dyDescent="0.2">
      <c r="A182" s="295"/>
      <c r="B182" s="326"/>
      <c r="C182" s="264"/>
      <c r="D182" s="265"/>
      <c r="E182" s="293"/>
      <c r="F182" s="90"/>
      <c r="G182" s="90"/>
      <c r="H182" s="91"/>
    </row>
    <row r="183" spans="1:8" s="2" customFormat="1" ht="12.75" hidden="1" x14ac:dyDescent="0.2">
      <c r="A183" s="295"/>
      <c r="B183" s="326"/>
      <c r="C183" s="264"/>
      <c r="D183" s="265"/>
      <c r="E183" s="293"/>
      <c r="F183" s="90"/>
      <c r="G183" s="90"/>
      <c r="H183" s="91"/>
    </row>
    <row r="184" spans="1:8" s="2" customFormat="1" ht="12.75" hidden="1" x14ac:dyDescent="0.2">
      <c r="A184" s="295"/>
      <c r="B184" s="326"/>
      <c r="C184" s="264"/>
      <c r="D184" s="265"/>
      <c r="E184" s="293"/>
      <c r="F184" s="90"/>
      <c r="G184" s="90"/>
      <c r="H184" s="91"/>
    </row>
    <row r="185" spans="1:8" s="2" customFormat="1" ht="12.75" hidden="1" x14ac:dyDescent="0.2">
      <c r="A185" s="295"/>
      <c r="B185" s="326"/>
      <c r="C185" s="264"/>
      <c r="D185" s="265"/>
      <c r="E185" s="293"/>
      <c r="F185" s="90"/>
      <c r="G185" s="90"/>
      <c r="H185" s="91"/>
    </row>
    <row r="186" spans="1:8" s="2" customFormat="1" ht="12.75" hidden="1" x14ac:dyDescent="0.2">
      <c r="A186" s="295"/>
      <c r="B186" s="326"/>
      <c r="C186" s="264"/>
      <c r="D186" s="265"/>
      <c r="E186" s="293"/>
      <c r="F186" s="90"/>
      <c r="G186" s="90"/>
      <c r="H186" s="91"/>
    </row>
    <row r="187" spans="1:8" s="2" customFormat="1" ht="12.75" hidden="1" x14ac:dyDescent="0.2">
      <c r="A187" s="295"/>
      <c r="B187" s="326"/>
      <c r="C187" s="264"/>
      <c r="D187" s="265"/>
      <c r="E187" s="293"/>
      <c r="F187" s="90"/>
      <c r="G187" s="90"/>
      <c r="H187" s="91"/>
    </row>
    <row r="188" spans="1:8" s="2" customFormat="1" ht="12.75" hidden="1" x14ac:dyDescent="0.2">
      <c r="A188" s="295"/>
      <c r="B188" s="326"/>
      <c r="C188" s="264"/>
      <c r="D188" s="265"/>
      <c r="E188" s="293"/>
      <c r="F188" s="90"/>
      <c r="G188" s="90"/>
      <c r="H188" s="91"/>
    </row>
    <row r="189" spans="1:8" s="2" customFormat="1" ht="12.75" hidden="1" x14ac:dyDescent="0.2">
      <c r="A189" s="296"/>
      <c r="B189" s="327"/>
      <c r="C189" s="268"/>
      <c r="D189" s="269"/>
      <c r="E189" s="270"/>
      <c r="F189" s="92"/>
      <c r="G189" s="92"/>
      <c r="H189" s="93">
        <f>ROUNDUP(F189/168*G189,2)</f>
        <v>0</v>
      </c>
    </row>
    <row r="190" spans="1:8" s="2" customFormat="1" ht="25.5" hidden="1" x14ac:dyDescent="0.2">
      <c r="A190" s="294"/>
      <c r="B190" s="325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95"/>
      <c r="B191" s="326"/>
      <c r="C191" s="262"/>
      <c r="D191" s="263"/>
      <c r="E191" s="297"/>
      <c r="F191" s="88"/>
      <c r="G191" s="88"/>
      <c r="H191" s="89"/>
    </row>
    <row r="192" spans="1:8" s="2" customFormat="1" ht="12.75" hidden="1" x14ac:dyDescent="0.2">
      <c r="A192" s="295"/>
      <c r="B192" s="326"/>
      <c r="C192" s="264"/>
      <c r="D192" s="265"/>
      <c r="E192" s="293"/>
      <c r="F192" s="90"/>
      <c r="G192" s="90"/>
      <c r="H192" s="91"/>
    </row>
    <row r="193" spans="1:8" s="2" customFormat="1" ht="12.75" hidden="1" x14ac:dyDescent="0.2">
      <c r="A193" s="295"/>
      <c r="B193" s="326"/>
      <c r="C193" s="264"/>
      <c r="D193" s="265"/>
      <c r="E193" s="293"/>
      <c r="F193" s="90"/>
      <c r="G193" s="90"/>
      <c r="H193" s="91"/>
    </row>
    <row r="194" spans="1:8" s="2" customFormat="1" ht="12.75" hidden="1" x14ac:dyDescent="0.2">
      <c r="A194" s="295"/>
      <c r="B194" s="326"/>
      <c r="C194" s="264"/>
      <c r="D194" s="265"/>
      <c r="E194" s="293"/>
      <c r="F194" s="90"/>
      <c r="G194" s="90"/>
      <c r="H194" s="91"/>
    </row>
    <row r="195" spans="1:8" s="2" customFormat="1" ht="12.75" hidden="1" x14ac:dyDescent="0.2">
      <c r="A195" s="295"/>
      <c r="B195" s="326"/>
      <c r="C195" s="264"/>
      <c r="D195" s="265"/>
      <c r="E195" s="293"/>
      <c r="F195" s="90"/>
      <c r="G195" s="90"/>
      <c r="H195" s="91"/>
    </row>
    <row r="196" spans="1:8" s="2" customFormat="1" ht="12.75" hidden="1" x14ac:dyDescent="0.2">
      <c r="A196" s="295"/>
      <c r="B196" s="326"/>
      <c r="C196" s="264"/>
      <c r="D196" s="265"/>
      <c r="E196" s="293"/>
      <c r="F196" s="90"/>
      <c r="G196" s="90"/>
      <c r="H196" s="91"/>
    </row>
    <row r="197" spans="1:8" s="2" customFormat="1" ht="12.75" hidden="1" x14ac:dyDescent="0.2">
      <c r="A197" s="295"/>
      <c r="B197" s="326"/>
      <c r="C197" s="264"/>
      <c r="D197" s="265"/>
      <c r="E197" s="293"/>
      <c r="F197" s="90"/>
      <c r="G197" s="90"/>
      <c r="H197" s="91"/>
    </row>
    <row r="198" spans="1:8" s="2" customFormat="1" ht="12.75" hidden="1" x14ac:dyDescent="0.2">
      <c r="A198" s="295"/>
      <c r="B198" s="326"/>
      <c r="C198" s="264"/>
      <c r="D198" s="265"/>
      <c r="E198" s="293"/>
      <c r="F198" s="90"/>
      <c r="G198" s="90"/>
      <c r="H198" s="91"/>
    </row>
    <row r="199" spans="1:8" s="2" customFormat="1" ht="12.75" hidden="1" x14ac:dyDescent="0.2">
      <c r="A199" s="295"/>
      <c r="B199" s="326"/>
      <c r="C199" s="264"/>
      <c r="D199" s="265"/>
      <c r="E199" s="293"/>
      <c r="F199" s="90"/>
      <c r="G199" s="90"/>
      <c r="H199" s="91"/>
    </row>
    <row r="200" spans="1:8" s="2" customFormat="1" ht="12.75" hidden="1" x14ac:dyDescent="0.2">
      <c r="A200" s="296"/>
      <c r="B200" s="327"/>
      <c r="C200" s="268"/>
      <c r="D200" s="269"/>
      <c r="E200" s="270"/>
      <c r="F200" s="92"/>
      <c r="G200" s="92"/>
      <c r="H200" s="93">
        <f>ROUNDUP(F200/168*G200,2)</f>
        <v>0</v>
      </c>
    </row>
    <row r="201" spans="1:8" s="5" customFormat="1" ht="12.75" hidden="1" customHeight="1" x14ac:dyDescent="0.2">
      <c r="A201" s="46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idden="1" x14ac:dyDescent="0.2">
      <c r="A202" s="294"/>
      <c r="B202" s="259"/>
      <c r="C202" s="266"/>
      <c r="D202" s="267"/>
      <c r="E202" s="307"/>
      <c r="F202" s="53" t="s">
        <v>167</v>
      </c>
      <c r="G202" s="53" t="s">
        <v>166</v>
      </c>
      <c r="H202" s="135">
        <f>SUM(H203:H212)</f>
        <v>0</v>
      </c>
    </row>
    <row r="203" spans="1:8" s="2" customFormat="1" ht="12.75" hidden="1" x14ac:dyDescent="0.2">
      <c r="A203" s="295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x14ac:dyDescent="0.2">
      <c r="A204" s="295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95"/>
      <c r="B205" s="260"/>
      <c r="C205" s="264"/>
      <c r="D205" s="265"/>
      <c r="E205" s="293"/>
      <c r="F205" s="90"/>
      <c r="G205" s="90"/>
      <c r="H205" s="91">
        <f t="shared" ref="H205:H212" si="36">ROUND(F205*G205,2)</f>
        <v>0</v>
      </c>
    </row>
    <row r="206" spans="1:8" s="2" customFormat="1" ht="12.75" hidden="1" x14ac:dyDescent="0.2">
      <c r="A206" s="295"/>
      <c r="B206" s="260"/>
      <c r="C206" s="264"/>
      <c r="D206" s="265"/>
      <c r="E206" s="293"/>
      <c r="F206" s="90"/>
      <c r="G206" s="90"/>
      <c r="H206" s="91">
        <f t="shared" si="36"/>
        <v>0</v>
      </c>
    </row>
    <row r="207" spans="1:8" s="2" customFormat="1" ht="12.75" hidden="1" x14ac:dyDescent="0.2">
      <c r="A207" s="295"/>
      <c r="B207" s="260"/>
      <c r="C207" s="264"/>
      <c r="D207" s="265"/>
      <c r="E207" s="293"/>
      <c r="F207" s="90"/>
      <c r="G207" s="90"/>
      <c r="H207" s="91">
        <f t="shared" si="36"/>
        <v>0</v>
      </c>
    </row>
    <row r="208" spans="1:8" s="2" customFormat="1" ht="12.75" hidden="1" x14ac:dyDescent="0.2">
      <c r="A208" s="295"/>
      <c r="B208" s="260"/>
      <c r="C208" s="264"/>
      <c r="D208" s="265"/>
      <c r="E208" s="293"/>
      <c r="F208" s="90"/>
      <c r="G208" s="90"/>
      <c r="H208" s="91">
        <f t="shared" si="36"/>
        <v>0</v>
      </c>
    </row>
    <row r="209" spans="1:8" s="2" customFormat="1" ht="12.75" hidden="1" x14ac:dyDescent="0.2">
      <c r="A209" s="295"/>
      <c r="B209" s="260"/>
      <c r="C209" s="264"/>
      <c r="D209" s="265"/>
      <c r="E209" s="293"/>
      <c r="F209" s="90"/>
      <c r="G209" s="90"/>
      <c r="H209" s="91">
        <f t="shared" si="36"/>
        <v>0</v>
      </c>
    </row>
    <row r="210" spans="1:8" s="2" customFormat="1" ht="12.75" hidden="1" x14ac:dyDescent="0.2">
      <c r="A210" s="295"/>
      <c r="B210" s="260"/>
      <c r="C210" s="264"/>
      <c r="D210" s="265"/>
      <c r="E210" s="293"/>
      <c r="F210" s="90"/>
      <c r="G210" s="90"/>
      <c r="H210" s="91">
        <f t="shared" si="36"/>
        <v>0</v>
      </c>
    </row>
    <row r="211" spans="1:8" s="2" customFormat="1" ht="12.75" hidden="1" x14ac:dyDescent="0.2">
      <c r="A211" s="295"/>
      <c r="B211" s="260"/>
      <c r="C211" s="264"/>
      <c r="D211" s="265"/>
      <c r="E211" s="293"/>
      <c r="F211" s="90"/>
      <c r="G211" s="90"/>
      <c r="H211" s="91">
        <f t="shared" si="36"/>
        <v>0</v>
      </c>
    </row>
    <row r="212" spans="1:8" s="2" customFormat="1" ht="12.75" hidden="1" x14ac:dyDescent="0.2">
      <c r="A212" s="296"/>
      <c r="B212" s="261"/>
      <c r="C212" s="268"/>
      <c r="D212" s="269"/>
      <c r="E212" s="270"/>
      <c r="F212" s="92"/>
      <c r="G212" s="92"/>
      <c r="H212" s="93">
        <f t="shared" si="36"/>
        <v>0</v>
      </c>
    </row>
    <row r="213" spans="1:8" s="2" customFormat="1" ht="25.5" hidden="1" x14ac:dyDescent="0.2">
      <c r="A213" s="294"/>
      <c r="B213" s="259"/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x14ac:dyDescent="0.2">
      <c r="A214" s="295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95"/>
      <c r="B215" s="260"/>
      <c r="C215" s="264"/>
      <c r="D215" s="265"/>
      <c r="E215" s="293"/>
      <c r="F215" s="90"/>
      <c r="G215" s="90"/>
      <c r="H215" s="91">
        <f t="shared" ref="H215:H223" si="37">ROUNDUP(F215/168*G215,2)</f>
        <v>0</v>
      </c>
    </row>
    <row r="216" spans="1:8" s="2" customFormat="1" ht="12.75" hidden="1" x14ac:dyDescent="0.2">
      <c r="A216" s="295"/>
      <c r="B216" s="260"/>
      <c r="C216" s="264"/>
      <c r="D216" s="265"/>
      <c r="E216" s="293"/>
      <c r="F216" s="90"/>
      <c r="G216" s="90"/>
      <c r="H216" s="91">
        <f t="shared" si="37"/>
        <v>0</v>
      </c>
    </row>
    <row r="217" spans="1:8" s="2" customFormat="1" ht="12.75" hidden="1" x14ac:dyDescent="0.2">
      <c r="A217" s="295"/>
      <c r="B217" s="260"/>
      <c r="C217" s="264"/>
      <c r="D217" s="265"/>
      <c r="E217" s="293"/>
      <c r="F217" s="90"/>
      <c r="G217" s="90"/>
      <c r="H217" s="91">
        <f t="shared" si="37"/>
        <v>0</v>
      </c>
    </row>
    <row r="218" spans="1:8" s="2" customFormat="1" ht="12.75" hidden="1" x14ac:dyDescent="0.2">
      <c r="A218" s="295"/>
      <c r="B218" s="260"/>
      <c r="C218" s="264"/>
      <c r="D218" s="265"/>
      <c r="E218" s="293"/>
      <c r="F218" s="90"/>
      <c r="G218" s="90"/>
      <c r="H218" s="91">
        <f t="shared" si="37"/>
        <v>0</v>
      </c>
    </row>
    <row r="219" spans="1:8" s="2" customFormat="1" ht="12.75" hidden="1" x14ac:dyDescent="0.2">
      <c r="A219" s="295"/>
      <c r="B219" s="260"/>
      <c r="C219" s="264"/>
      <c r="D219" s="265"/>
      <c r="E219" s="293"/>
      <c r="F219" s="90"/>
      <c r="G219" s="90"/>
      <c r="H219" s="91">
        <f t="shared" si="37"/>
        <v>0</v>
      </c>
    </row>
    <row r="220" spans="1:8" s="2" customFormat="1" ht="12.75" hidden="1" x14ac:dyDescent="0.2">
      <c r="A220" s="295"/>
      <c r="B220" s="260"/>
      <c r="C220" s="264"/>
      <c r="D220" s="265"/>
      <c r="E220" s="293"/>
      <c r="F220" s="90"/>
      <c r="G220" s="90"/>
      <c r="H220" s="91">
        <f t="shared" si="37"/>
        <v>0</v>
      </c>
    </row>
    <row r="221" spans="1:8" s="2" customFormat="1" ht="12.75" hidden="1" x14ac:dyDescent="0.2">
      <c r="A221" s="295"/>
      <c r="B221" s="260"/>
      <c r="C221" s="264"/>
      <c r="D221" s="265"/>
      <c r="E221" s="293"/>
      <c r="F221" s="90"/>
      <c r="G221" s="90"/>
      <c r="H221" s="91">
        <f t="shared" si="37"/>
        <v>0</v>
      </c>
    </row>
    <row r="222" spans="1:8" s="2" customFormat="1" ht="12.75" hidden="1" x14ac:dyDescent="0.2">
      <c r="A222" s="295"/>
      <c r="B222" s="260"/>
      <c r="C222" s="264"/>
      <c r="D222" s="265"/>
      <c r="E222" s="293"/>
      <c r="F222" s="90"/>
      <c r="G222" s="90"/>
      <c r="H222" s="91">
        <f t="shared" si="37"/>
        <v>0</v>
      </c>
    </row>
    <row r="223" spans="1:8" s="2" customFormat="1" ht="12.75" hidden="1" x14ac:dyDescent="0.2">
      <c r="A223" s="296"/>
      <c r="B223" s="261"/>
      <c r="C223" s="268"/>
      <c r="D223" s="269"/>
      <c r="E223" s="270"/>
      <c r="F223" s="92"/>
      <c r="G223" s="92"/>
      <c r="H223" s="93">
        <f t="shared" si="37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H225+H237</f>
        <v>0</v>
      </c>
    </row>
    <row r="225" spans="1:8" s="5" customFormat="1" ht="12.75" hidden="1" customHeight="1" x14ac:dyDescent="0.2">
      <c r="A225" s="46">
        <v>5100</v>
      </c>
      <c r="B225" s="271" t="s">
        <v>342</v>
      </c>
      <c r="C225" s="271"/>
      <c r="D225" s="271"/>
      <c r="E225" s="271"/>
      <c r="F225" s="271"/>
      <c r="G225" s="271"/>
      <c r="H225" s="47">
        <f>H226</f>
        <v>0</v>
      </c>
    </row>
    <row r="226" spans="1:8" s="2" customFormat="1" ht="25.5" hidden="1" x14ac:dyDescent="0.2">
      <c r="A226" s="294"/>
      <c r="B226" s="275"/>
      <c r="C226" s="49" t="s">
        <v>171</v>
      </c>
      <c r="D226" s="53" t="s">
        <v>170</v>
      </c>
      <c r="E226" s="49" t="s">
        <v>166</v>
      </c>
      <c r="F226" s="49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95"/>
      <c r="B227" s="276"/>
      <c r="C227" s="81"/>
      <c r="D227" s="278">
        <v>20</v>
      </c>
      <c r="E227" s="81"/>
      <c r="F227" s="81"/>
      <c r="G227" s="81"/>
      <c r="H227" s="63">
        <f t="shared" ref="H227:H236" si="38">ROUNDUP(F227*$D$466%/12/168*E227*$G$466,2)</f>
        <v>0</v>
      </c>
    </row>
    <row r="228" spans="1:8" s="2" customFormat="1" ht="12.75" hidden="1" x14ac:dyDescent="0.2">
      <c r="A228" s="295"/>
      <c r="B228" s="276"/>
      <c r="C228" s="82"/>
      <c r="D228" s="279"/>
      <c r="E228" s="82"/>
      <c r="F228" s="82"/>
      <c r="G228" s="82"/>
      <c r="H228" s="65">
        <f t="shared" si="38"/>
        <v>0</v>
      </c>
    </row>
    <row r="229" spans="1:8" s="2" customFormat="1" ht="12.75" hidden="1" x14ac:dyDescent="0.2">
      <c r="A229" s="295"/>
      <c r="B229" s="276"/>
      <c r="C229" s="82"/>
      <c r="D229" s="279"/>
      <c r="E229" s="82"/>
      <c r="F229" s="82"/>
      <c r="G229" s="82"/>
      <c r="H229" s="65">
        <f t="shared" si="38"/>
        <v>0</v>
      </c>
    </row>
    <row r="230" spans="1:8" s="2" customFormat="1" ht="12.75" hidden="1" x14ac:dyDescent="0.2">
      <c r="A230" s="295"/>
      <c r="B230" s="276"/>
      <c r="C230" s="82"/>
      <c r="D230" s="279"/>
      <c r="E230" s="82"/>
      <c r="F230" s="82"/>
      <c r="G230" s="82"/>
      <c r="H230" s="65">
        <f t="shared" si="38"/>
        <v>0</v>
      </c>
    </row>
    <row r="231" spans="1:8" s="2" customFormat="1" ht="12.75" hidden="1" x14ac:dyDescent="0.2">
      <c r="A231" s="295"/>
      <c r="B231" s="276"/>
      <c r="C231" s="82"/>
      <c r="D231" s="279"/>
      <c r="E231" s="82"/>
      <c r="F231" s="82"/>
      <c r="G231" s="82"/>
      <c r="H231" s="65">
        <f t="shared" si="38"/>
        <v>0</v>
      </c>
    </row>
    <row r="232" spans="1:8" s="2" customFormat="1" ht="12.75" hidden="1" x14ac:dyDescent="0.2">
      <c r="A232" s="295"/>
      <c r="B232" s="276"/>
      <c r="C232" s="82"/>
      <c r="D232" s="279"/>
      <c r="E232" s="82"/>
      <c r="F232" s="82"/>
      <c r="G232" s="82"/>
      <c r="H232" s="65">
        <f t="shared" si="38"/>
        <v>0</v>
      </c>
    </row>
    <row r="233" spans="1:8" s="2" customFormat="1" ht="12.75" hidden="1" x14ac:dyDescent="0.2">
      <c r="A233" s="295"/>
      <c r="B233" s="276"/>
      <c r="C233" s="82"/>
      <c r="D233" s="279"/>
      <c r="E233" s="82"/>
      <c r="F233" s="82"/>
      <c r="G233" s="82"/>
      <c r="H233" s="65">
        <f t="shared" si="38"/>
        <v>0</v>
      </c>
    </row>
    <row r="234" spans="1:8" s="2" customFormat="1" ht="12.75" hidden="1" x14ac:dyDescent="0.2">
      <c r="A234" s="295"/>
      <c r="B234" s="276"/>
      <c r="C234" s="82"/>
      <c r="D234" s="279"/>
      <c r="E234" s="82"/>
      <c r="F234" s="82"/>
      <c r="G234" s="82"/>
      <c r="H234" s="65">
        <f t="shared" si="38"/>
        <v>0</v>
      </c>
    </row>
    <row r="235" spans="1:8" s="2" customFormat="1" ht="12.75" hidden="1" x14ac:dyDescent="0.2">
      <c r="A235" s="295"/>
      <c r="B235" s="276"/>
      <c r="C235" s="82"/>
      <c r="D235" s="279"/>
      <c r="E235" s="82"/>
      <c r="F235" s="82"/>
      <c r="G235" s="82"/>
      <c r="H235" s="65">
        <f t="shared" si="38"/>
        <v>0</v>
      </c>
    </row>
    <row r="236" spans="1:8" s="2" customFormat="1" ht="12.75" hidden="1" x14ac:dyDescent="0.2">
      <c r="A236" s="296"/>
      <c r="B236" s="277"/>
      <c r="C236" s="84"/>
      <c r="D236" s="280"/>
      <c r="E236" s="84"/>
      <c r="F236" s="84"/>
      <c r="G236" s="84"/>
      <c r="H236" s="67">
        <f t="shared" si="38"/>
        <v>0</v>
      </c>
    </row>
    <row r="237" spans="1:8" s="5" customFormat="1" ht="12.75" hidden="1" customHeight="1" x14ac:dyDescent="0.2">
      <c r="A237" s="46">
        <v>5200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94"/>
      <c r="B238" s="275"/>
      <c r="C238" s="49" t="s">
        <v>171</v>
      </c>
      <c r="D238" s="53" t="s">
        <v>170</v>
      </c>
      <c r="E238" s="49" t="s">
        <v>166</v>
      </c>
      <c r="F238" s="49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95"/>
      <c r="B239" s="276"/>
      <c r="C239" s="81"/>
      <c r="D239" s="278">
        <v>20</v>
      </c>
      <c r="E239" s="81"/>
      <c r="F239" s="81"/>
      <c r="G239" s="81"/>
      <c r="H239" s="63">
        <f t="shared" ref="H239:H248" si="39">ROUNDUP(F239*$D$478%/12/168*E239*$G$478,2)</f>
        <v>0</v>
      </c>
    </row>
    <row r="240" spans="1:8" s="2" customFormat="1" ht="12.75" hidden="1" x14ac:dyDescent="0.2">
      <c r="A240" s="295"/>
      <c r="B240" s="276"/>
      <c r="C240" s="82"/>
      <c r="D240" s="279"/>
      <c r="E240" s="82"/>
      <c r="F240" s="82"/>
      <c r="G240" s="82"/>
      <c r="H240" s="65">
        <f t="shared" si="39"/>
        <v>0</v>
      </c>
    </row>
    <row r="241" spans="1:8" s="2" customFormat="1" ht="12.75" hidden="1" x14ac:dyDescent="0.2">
      <c r="A241" s="295"/>
      <c r="B241" s="276"/>
      <c r="C241" s="82"/>
      <c r="D241" s="279"/>
      <c r="E241" s="82"/>
      <c r="F241" s="82"/>
      <c r="G241" s="82"/>
      <c r="H241" s="65">
        <f t="shared" si="39"/>
        <v>0</v>
      </c>
    </row>
    <row r="242" spans="1:8" s="2" customFormat="1" ht="12.75" hidden="1" x14ac:dyDescent="0.2">
      <c r="A242" s="295"/>
      <c r="B242" s="276"/>
      <c r="C242" s="82"/>
      <c r="D242" s="279"/>
      <c r="E242" s="82"/>
      <c r="F242" s="82"/>
      <c r="G242" s="82"/>
      <c r="H242" s="65">
        <f t="shared" si="39"/>
        <v>0</v>
      </c>
    </row>
    <row r="243" spans="1:8" s="2" customFormat="1" ht="12.75" hidden="1" x14ac:dyDescent="0.2">
      <c r="A243" s="295"/>
      <c r="B243" s="276"/>
      <c r="C243" s="82"/>
      <c r="D243" s="279"/>
      <c r="E243" s="82"/>
      <c r="F243" s="82"/>
      <c r="G243" s="82"/>
      <c r="H243" s="65">
        <f t="shared" si="39"/>
        <v>0</v>
      </c>
    </row>
    <row r="244" spans="1:8" s="2" customFormat="1" ht="12.75" hidden="1" x14ac:dyDescent="0.2">
      <c r="A244" s="295"/>
      <c r="B244" s="276"/>
      <c r="C244" s="82"/>
      <c r="D244" s="279"/>
      <c r="E244" s="82"/>
      <c r="F244" s="82"/>
      <c r="G244" s="82"/>
      <c r="H244" s="65">
        <f t="shared" si="39"/>
        <v>0</v>
      </c>
    </row>
    <row r="245" spans="1:8" s="2" customFormat="1" ht="12.75" hidden="1" x14ac:dyDescent="0.2">
      <c r="A245" s="295"/>
      <c r="B245" s="276"/>
      <c r="C245" s="82"/>
      <c r="D245" s="279"/>
      <c r="E245" s="82"/>
      <c r="F245" s="82"/>
      <c r="G245" s="82"/>
      <c r="H245" s="65">
        <f t="shared" si="39"/>
        <v>0</v>
      </c>
    </row>
    <row r="246" spans="1:8" s="2" customFormat="1" ht="12.75" hidden="1" x14ac:dyDescent="0.2">
      <c r="A246" s="295"/>
      <c r="B246" s="276"/>
      <c r="C246" s="82"/>
      <c r="D246" s="279"/>
      <c r="E246" s="82"/>
      <c r="F246" s="82"/>
      <c r="G246" s="82"/>
      <c r="H246" s="65">
        <f t="shared" si="39"/>
        <v>0</v>
      </c>
    </row>
    <row r="247" spans="1:8" s="2" customFormat="1" ht="12.75" hidden="1" x14ac:dyDescent="0.2">
      <c r="A247" s="295"/>
      <c r="B247" s="276"/>
      <c r="C247" s="82"/>
      <c r="D247" s="279"/>
      <c r="E247" s="82"/>
      <c r="F247" s="82"/>
      <c r="G247" s="82"/>
      <c r="H247" s="65">
        <f t="shared" si="39"/>
        <v>0</v>
      </c>
    </row>
    <row r="248" spans="1:8" s="2" customFormat="1" ht="12.75" hidden="1" x14ac:dyDescent="0.2">
      <c r="A248" s="296"/>
      <c r="B248" s="277"/>
      <c r="C248" s="84"/>
      <c r="D248" s="280"/>
      <c r="E248" s="84"/>
      <c r="F248" s="84"/>
      <c r="G248" s="84"/>
      <c r="H248" s="67">
        <f t="shared" si="39"/>
        <v>0</v>
      </c>
    </row>
    <row r="249" spans="1:8" s="2" customFormat="1" ht="25.5" hidden="1" x14ac:dyDescent="0.2">
      <c r="A249" s="294"/>
      <c r="B249" s="275"/>
      <c r="C249" s="49" t="s">
        <v>171</v>
      </c>
      <c r="D249" s="53" t="s">
        <v>170</v>
      </c>
      <c r="E249" s="49" t="s">
        <v>166</v>
      </c>
      <c r="F249" s="49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95"/>
      <c r="B250" s="276"/>
      <c r="C250" s="81"/>
      <c r="D250" s="278">
        <v>20</v>
      </c>
      <c r="E250" s="81"/>
      <c r="F250" s="81"/>
      <c r="G250" s="81"/>
      <c r="H250" s="63">
        <f>ROUNDUP(F250*$D$489%/12/168*E250*$G$489,2)</f>
        <v>0</v>
      </c>
    </row>
    <row r="251" spans="1:8" s="2" customFormat="1" ht="12.75" hidden="1" x14ac:dyDescent="0.2">
      <c r="A251" s="295"/>
      <c r="B251" s="276"/>
      <c r="C251" s="82"/>
      <c r="D251" s="279"/>
      <c r="E251" s="82"/>
      <c r="F251" s="82"/>
      <c r="G251" s="82"/>
      <c r="H251" s="65"/>
    </row>
    <row r="252" spans="1:8" s="2" customFormat="1" ht="12.75" hidden="1" x14ac:dyDescent="0.2">
      <c r="A252" s="295"/>
      <c r="B252" s="276"/>
      <c r="C252" s="82"/>
      <c r="D252" s="279"/>
      <c r="E252" s="82"/>
      <c r="F252" s="82"/>
      <c r="G252" s="82"/>
      <c r="H252" s="65"/>
    </row>
    <row r="253" spans="1:8" s="5" customFormat="1" ht="12.75" hidden="1" x14ac:dyDescent="0.2">
      <c r="A253" s="295"/>
      <c r="B253" s="276"/>
      <c r="C253" s="82"/>
      <c r="D253" s="279"/>
      <c r="E253" s="82"/>
      <c r="F253" s="82"/>
      <c r="G253" s="82"/>
      <c r="H253" s="65"/>
    </row>
    <row r="254" spans="1:8" s="5" customFormat="1" ht="12.75" hidden="1" x14ac:dyDescent="0.2">
      <c r="A254" s="295"/>
      <c r="B254" s="276"/>
      <c r="C254" s="82"/>
      <c r="D254" s="279"/>
      <c r="E254" s="82"/>
      <c r="F254" s="82"/>
      <c r="G254" s="82"/>
      <c r="H254" s="65"/>
    </row>
    <row r="255" spans="1:8" s="2" customFormat="1" ht="12.75" hidden="1" x14ac:dyDescent="0.2">
      <c r="A255" s="295"/>
      <c r="B255" s="276"/>
      <c r="C255" s="82"/>
      <c r="D255" s="279"/>
      <c r="E255" s="82"/>
      <c r="F255" s="82"/>
      <c r="G255" s="82"/>
      <c r="H255" s="65"/>
    </row>
    <row r="256" spans="1:8" s="2" customFormat="1" ht="12.75" hidden="1" x14ac:dyDescent="0.2">
      <c r="A256" s="295"/>
      <c r="B256" s="276"/>
      <c r="C256" s="82"/>
      <c r="D256" s="279"/>
      <c r="E256" s="82"/>
      <c r="F256" s="82"/>
      <c r="G256" s="82"/>
      <c r="H256" s="65"/>
    </row>
    <row r="257" spans="1:9" s="2" customFormat="1" ht="12.75" hidden="1" x14ac:dyDescent="0.2">
      <c r="A257" s="295"/>
      <c r="B257" s="276"/>
      <c r="C257" s="82"/>
      <c r="D257" s="279"/>
      <c r="E257" s="82"/>
      <c r="F257" s="82"/>
      <c r="G257" s="82"/>
      <c r="H257" s="65"/>
    </row>
    <row r="258" spans="1:9" s="2" customFormat="1" ht="12.75" hidden="1" x14ac:dyDescent="0.2">
      <c r="A258" s="295"/>
      <c r="B258" s="276"/>
      <c r="C258" s="82"/>
      <c r="D258" s="279"/>
      <c r="E258" s="82"/>
      <c r="F258" s="82"/>
      <c r="G258" s="82"/>
      <c r="H258" s="65"/>
    </row>
    <row r="259" spans="1:9" s="2" customFormat="1" ht="12.75" hidden="1" x14ac:dyDescent="0.2">
      <c r="A259" s="296"/>
      <c r="B259" s="277"/>
      <c r="C259" s="82"/>
      <c r="D259" s="280"/>
      <c r="E259" s="82"/>
      <c r="F259" s="82"/>
      <c r="G259" s="82"/>
      <c r="H259" s="65"/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H224+H154+H12</f>
        <v>10.370000000000001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1.9900000000000002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1.5200000000000002</v>
      </c>
    </row>
    <row r="265" spans="1:9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49" t="s">
        <v>40</v>
      </c>
      <c r="G265" s="53" t="s">
        <v>158</v>
      </c>
      <c r="H265" s="59">
        <f>SUM(H266:H275)</f>
        <v>0</v>
      </c>
    </row>
    <row r="266" spans="1:9" s="2" customFormat="1" ht="12.75" hidden="1" x14ac:dyDescent="0.2">
      <c r="A266" s="257"/>
      <c r="B266" s="260"/>
      <c r="C266" s="305" t="s">
        <v>193</v>
      </c>
      <c r="D266" s="306"/>
      <c r="E266" s="160">
        <v>16</v>
      </c>
      <c r="F266" s="73"/>
      <c r="G266" s="72"/>
      <c r="H266" s="63">
        <f>ROUNDUP((F266/168*G266),2)</f>
        <v>0</v>
      </c>
      <c r="I266" s="2" t="s">
        <v>359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40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40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40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40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40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40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40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40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40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49" t="s">
        <v>40</v>
      </c>
      <c r="G276" s="53" t="s">
        <v>158</v>
      </c>
      <c r="H276" s="135">
        <f>SUM(H277:H286)</f>
        <v>1.25</v>
      </c>
    </row>
    <row r="277" spans="1:9" s="2" customFormat="1" ht="12.75" x14ac:dyDescent="0.2">
      <c r="A277" s="257"/>
      <c r="B277" s="260"/>
      <c r="C277" s="305" t="s">
        <v>338</v>
      </c>
      <c r="D277" s="306"/>
      <c r="E277" s="78">
        <v>10</v>
      </c>
      <c r="F277" s="73">
        <v>1287</v>
      </c>
      <c r="G277" s="72">
        <v>8.4000000000000005E-2</v>
      </c>
      <c r="H277" s="63">
        <f t="shared" si="40"/>
        <v>0.65</v>
      </c>
      <c r="I277" s="2" t="s">
        <v>339</v>
      </c>
    </row>
    <row r="278" spans="1:9" s="2" customFormat="1" ht="12.75" x14ac:dyDescent="0.2">
      <c r="A278" s="257"/>
      <c r="B278" s="260"/>
      <c r="C278" s="291" t="s">
        <v>200</v>
      </c>
      <c r="D278" s="292"/>
      <c r="E278" s="79">
        <v>9</v>
      </c>
      <c r="F278" s="75">
        <v>1190</v>
      </c>
      <c r="G278" s="74">
        <v>8.4000000000000005E-2</v>
      </c>
      <c r="H278" s="65">
        <f t="shared" si="40"/>
        <v>0.6</v>
      </c>
      <c r="I278" s="2" t="s">
        <v>223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40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40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40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40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40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40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40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40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59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41">G267</f>
        <v>0</v>
      </c>
      <c r="H289" s="65">
        <f t="shared" ref="H289:H297" si="42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41"/>
        <v>0</v>
      </c>
      <c r="H290" s="65">
        <f t="shared" si="42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41"/>
        <v>0</v>
      </c>
      <c r="H291" s="65">
        <f t="shared" si="42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41"/>
        <v>0</v>
      </c>
      <c r="H292" s="65">
        <f t="shared" si="42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41"/>
        <v>0</v>
      </c>
      <c r="H293" s="65">
        <f t="shared" si="42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41"/>
        <v>0</v>
      </c>
      <c r="H294" s="65">
        <f t="shared" si="42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41"/>
        <v>0</v>
      </c>
      <c r="H295" s="65">
        <f t="shared" si="42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41"/>
        <v>0</v>
      </c>
      <c r="H296" s="65">
        <f t="shared" si="42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41"/>
        <v>0</v>
      </c>
      <c r="H297" s="67">
        <f t="shared" si="42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49" t="s">
        <v>40</v>
      </c>
      <c r="G298" s="53" t="s">
        <v>158</v>
      </c>
      <c r="H298" s="135">
        <f>SUM(H299:H318)</f>
        <v>7.0000000000000007E-2</v>
      </c>
    </row>
    <row r="299" spans="1:8" s="2" customFormat="1" ht="12.75" hidden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x14ac:dyDescent="0.2">
      <c r="A300" s="290"/>
      <c r="B300" s="285"/>
      <c r="C300" s="283">
        <f t="shared" ref="C300:G308" si="43">C267</f>
        <v>0</v>
      </c>
      <c r="D300" s="284"/>
      <c r="E300" s="299"/>
      <c r="F300" s="70">
        <f t="shared" si="43"/>
        <v>0</v>
      </c>
      <c r="G300" s="64">
        <f t="shared" si="43"/>
        <v>0</v>
      </c>
      <c r="H300" s="65">
        <f t="shared" ref="H300:H318" si="44">ROUNDUP((F300*$E$299%)/168*G300,2)</f>
        <v>0</v>
      </c>
    </row>
    <row r="301" spans="1:8" s="2" customFormat="1" ht="12.75" hidden="1" x14ac:dyDescent="0.2">
      <c r="A301" s="290"/>
      <c r="B301" s="285"/>
      <c r="C301" s="283">
        <f t="shared" si="43"/>
        <v>0</v>
      </c>
      <c r="D301" s="284"/>
      <c r="E301" s="299"/>
      <c r="F301" s="70">
        <f t="shared" si="43"/>
        <v>0</v>
      </c>
      <c r="G301" s="64">
        <f t="shared" si="43"/>
        <v>0</v>
      </c>
      <c r="H301" s="65">
        <f t="shared" si="44"/>
        <v>0</v>
      </c>
    </row>
    <row r="302" spans="1:8" s="2" customFormat="1" ht="12.75" hidden="1" x14ac:dyDescent="0.2">
      <c r="A302" s="290"/>
      <c r="B302" s="285"/>
      <c r="C302" s="283">
        <f t="shared" si="43"/>
        <v>0</v>
      </c>
      <c r="D302" s="284"/>
      <c r="E302" s="299"/>
      <c r="F302" s="70">
        <f t="shared" si="43"/>
        <v>0</v>
      </c>
      <c r="G302" s="64">
        <f t="shared" si="43"/>
        <v>0</v>
      </c>
      <c r="H302" s="65">
        <f t="shared" si="44"/>
        <v>0</v>
      </c>
    </row>
    <row r="303" spans="1:8" s="2" customFormat="1" ht="12.75" hidden="1" x14ac:dyDescent="0.2">
      <c r="A303" s="290"/>
      <c r="B303" s="285"/>
      <c r="C303" s="283">
        <f t="shared" si="43"/>
        <v>0</v>
      </c>
      <c r="D303" s="284"/>
      <c r="E303" s="299"/>
      <c r="F303" s="70">
        <f t="shared" si="43"/>
        <v>0</v>
      </c>
      <c r="G303" s="64">
        <f t="shared" si="43"/>
        <v>0</v>
      </c>
      <c r="H303" s="65">
        <f t="shared" si="44"/>
        <v>0</v>
      </c>
    </row>
    <row r="304" spans="1:8" s="2" customFormat="1" ht="12.75" hidden="1" x14ac:dyDescent="0.2">
      <c r="A304" s="290"/>
      <c r="B304" s="285"/>
      <c r="C304" s="283">
        <f t="shared" si="43"/>
        <v>0</v>
      </c>
      <c r="D304" s="284"/>
      <c r="E304" s="299"/>
      <c r="F304" s="70">
        <f t="shared" si="43"/>
        <v>0</v>
      </c>
      <c r="G304" s="64">
        <f t="shared" si="43"/>
        <v>0</v>
      </c>
      <c r="H304" s="65">
        <f t="shared" si="44"/>
        <v>0</v>
      </c>
    </row>
    <row r="305" spans="1:8" s="2" customFormat="1" ht="12.75" hidden="1" x14ac:dyDescent="0.2">
      <c r="A305" s="290"/>
      <c r="B305" s="285"/>
      <c r="C305" s="283">
        <f t="shared" si="43"/>
        <v>0</v>
      </c>
      <c r="D305" s="284"/>
      <c r="E305" s="299"/>
      <c r="F305" s="70">
        <f t="shared" si="43"/>
        <v>0</v>
      </c>
      <c r="G305" s="64">
        <f t="shared" si="43"/>
        <v>0</v>
      </c>
      <c r="H305" s="65">
        <f t="shared" si="44"/>
        <v>0</v>
      </c>
    </row>
    <row r="306" spans="1:8" s="2" customFormat="1" ht="12.75" hidden="1" x14ac:dyDescent="0.2">
      <c r="A306" s="290"/>
      <c r="B306" s="285"/>
      <c r="C306" s="283">
        <f t="shared" si="43"/>
        <v>0</v>
      </c>
      <c r="D306" s="284"/>
      <c r="E306" s="299"/>
      <c r="F306" s="70">
        <f t="shared" si="43"/>
        <v>0</v>
      </c>
      <c r="G306" s="64">
        <f t="shared" si="43"/>
        <v>0</v>
      </c>
      <c r="H306" s="65">
        <f t="shared" si="44"/>
        <v>0</v>
      </c>
    </row>
    <row r="307" spans="1:8" s="2" customFormat="1" ht="12.75" hidden="1" x14ac:dyDescent="0.2">
      <c r="A307" s="290"/>
      <c r="B307" s="285"/>
      <c r="C307" s="283">
        <f t="shared" si="43"/>
        <v>0</v>
      </c>
      <c r="D307" s="284"/>
      <c r="E307" s="299"/>
      <c r="F307" s="70">
        <f t="shared" si="43"/>
        <v>0</v>
      </c>
      <c r="G307" s="64">
        <f t="shared" si="43"/>
        <v>0</v>
      </c>
      <c r="H307" s="65">
        <f t="shared" si="44"/>
        <v>0</v>
      </c>
    </row>
    <row r="308" spans="1:8" s="2" customFormat="1" ht="12.75" hidden="1" x14ac:dyDescent="0.2">
      <c r="A308" s="290"/>
      <c r="B308" s="285"/>
      <c r="C308" s="283">
        <f t="shared" si="43"/>
        <v>0</v>
      </c>
      <c r="D308" s="284"/>
      <c r="E308" s="299"/>
      <c r="F308" s="70">
        <f t="shared" si="43"/>
        <v>0</v>
      </c>
      <c r="G308" s="64">
        <f t="shared" si="43"/>
        <v>0</v>
      </c>
      <c r="H308" s="65">
        <f t="shared" si="44"/>
        <v>0</v>
      </c>
    </row>
    <row r="309" spans="1:8" s="2" customFormat="1" ht="12.75" x14ac:dyDescent="0.2">
      <c r="A309" s="290"/>
      <c r="B309" s="285"/>
      <c r="C309" s="283" t="str">
        <f t="shared" ref="C309:C318" si="45">C277</f>
        <v xml:space="preserve">Vecākais speciālists Izglītības koordinācijas nodaļā </v>
      </c>
      <c r="D309" s="284"/>
      <c r="E309" s="299"/>
      <c r="F309" s="70">
        <f t="shared" ref="F309:G318" si="46">F277</f>
        <v>1287</v>
      </c>
      <c r="G309" s="64">
        <f t="shared" si="46"/>
        <v>8.4000000000000005E-2</v>
      </c>
      <c r="H309" s="65">
        <f t="shared" si="44"/>
        <v>0.04</v>
      </c>
    </row>
    <row r="310" spans="1:8" s="2" customFormat="1" ht="12.75" x14ac:dyDescent="0.2">
      <c r="A310" s="290"/>
      <c r="B310" s="285"/>
      <c r="C310" s="283" t="str">
        <f t="shared" si="45"/>
        <v xml:space="preserve">Grāmatvedis </v>
      </c>
      <c r="D310" s="284"/>
      <c r="E310" s="299"/>
      <c r="F310" s="70">
        <f t="shared" si="46"/>
        <v>1190</v>
      </c>
      <c r="G310" s="64">
        <f t="shared" si="46"/>
        <v>8.4000000000000005E-2</v>
      </c>
      <c r="H310" s="65">
        <f>ROUNDUP((F310*$E$299%)/168*G310,2)</f>
        <v>0.03</v>
      </c>
    </row>
    <row r="311" spans="1:8" s="2" customFormat="1" ht="12.75" hidden="1" x14ac:dyDescent="0.2">
      <c r="A311" s="290"/>
      <c r="B311" s="285"/>
      <c r="C311" s="283">
        <f t="shared" si="45"/>
        <v>0</v>
      </c>
      <c r="D311" s="284"/>
      <c r="E311" s="299"/>
      <c r="F311" s="70">
        <f t="shared" si="46"/>
        <v>0</v>
      </c>
      <c r="G311" s="64">
        <f t="shared" si="46"/>
        <v>0</v>
      </c>
      <c r="H311" s="65">
        <f t="shared" si="44"/>
        <v>0</v>
      </c>
    </row>
    <row r="312" spans="1:8" s="2" customFormat="1" ht="12.75" hidden="1" x14ac:dyDescent="0.2">
      <c r="A312" s="290"/>
      <c r="B312" s="285"/>
      <c r="C312" s="283">
        <f t="shared" si="45"/>
        <v>0</v>
      </c>
      <c r="D312" s="284"/>
      <c r="E312" s="299"/>
      <c r="F312" s="70">
        <f t="shared" si="46"/>
        <v>0</v>
      </c>
      <c r="G312" s="64">
        <f t="shared" si="46"/>
        <v>0</v>
      </c>
      <c r="H312" s="65">
        <f t="shared" si="44"/>
        <v>0</v>
      </c>
    </row>
    <row r="313" spans="1:8" s="2" customFormat="1" ht="12.75" hidden="1" x14ac:dyDescent="0.2">
      <c r="A313" s="290"/>
      <c r="B313" s="285"/>
      <c r="C313" s="283">
        <f t="shared" si="45"/>
        <v>0</v>
      </c>
      <c r="D313" s="284"/>
      <c r="E313" s="299"/>
      <c r="F313" s="70">
        <f t="shared" si="46"/>
        <v>0</v>
      </c>
      <c r="G313" s="64">
        <f t="shared" si="46"/>
        <v>0</v>
      </c>
      <c r="H313" s="65">
        <f t="shared" si="44"/>
        <v>0</v>
      </c>
    </row>
    <row r="314" spans="1:8" s="2" customFormat="1" ht="12.75" hidden="1" x14ac:dyDescent="0.2">
      <c r="A314" s="290"/>
      <c r="B314" s="285"/>
      <c r="C314" s="283">
        <f t="shared" si="45"/>
        <v>0</v>
      </c>
      <c r="D314" s="284"/>
      <c r="E314" s="299"/>
      <c r="F314" s="70">
        <f t="shared" si="46"/>
        <v>0</v>
      </c>
      <c r="G314" s="64">
        <f t="shared" si="46"/>
        <v>0</v>
      </c>
      <c r="H314" s="65">
        <f t="shared" si="44"/>
        <v>0</v>
      </c>
    </row>
    <row r="315" spans="1:8" s="2" customFormat="1" ht="12.75" hidden="1" x14ac:dyDescent="0.2">
      <c r="A315" s="290"/>
      <c r="B315" s="285"/>
      <c r="C315" s="283">
        <f t="shared" si="45"/>
        <v>0</v>
      </c>
      <c r="D315" s="284"/>
      <c r="E315" s="299"/>
      <c r="F315" s="70">
        <f t="shared" si="46"/>
        <v>0</v>
      </c>
      <c r="G315" s="64">
        <f t="shared" si="46"/>
        <v>0</v>
      </c>
      <c r="H315" s="65">
        <f t="shared" si="44"/>
        <v>0</v>
      </c>
    </row>
    <row r="316" spans="1:8" s="2" customFormat="1" ht="12.75" hidden="1" x14ac:dyDescent="0.2">
      <c r="A316" s="290"/>
      <c r="B316" s="285"/>
      <c r="C316" s="283">
        <f t="shared" si="45"/>
        <v>0</v>
      </c>
      <c r="D316" s="284"/>
      <c r="E316" s="299"/>
      <c r="F316" s="70">
        <f t="shared" si="46"/>
        <v>0</v>
      </c>
      <c r="G316" s="64">
        <f t="shared" si="46"/>
        <v>0</v>
      </c>
      <c r="H316" s="65">
        <f t="shared" si="44"/>
        <v>0</v>
      </c>
    </row>
    <row r="317" spans="1:8" s="2" customFormat="1" ht="12" hidden="1" customHeight="1" x14ac:dyDescent="0.2">
      <c r="A317" s="290"/>
      <c r="B317" s="285"/>
      <c r="C317" s="283">
        <f t="shared" si="45"/>
        <v>0</v>
      </c>
      <c r="D317" s="284"/>
      <c r="E317" s="299"/>
      <c r="F317" s="70">
        <f t="shared" si="46"/>
        <v>0</v>
      </c>
      <c r="G317" s="64">
        <f t="shared" si="46"/>
        <v>0</v>
      </c>
      <c r="H317" s="65">
        <f t="shared" si="44"/>
        <v>0</v>
      </c>
    </row>
    <row r="318" spans="1:8" s="2" customFormat="1" ht="12.75" hidden="1" x14ac:dyDescent="0.2">
      <c r="A318" s="290"/>
      <c r="B318" s="285"/>
      <c r="C318" s="331">
        <f t="shared" si="45"/>
        <v>0</v>
      </c>
      <c r="D318" s="332"/>
      <c r="E318" s="299"/>
      <c r="F318" s="128">
        <f t="shared" si="46"/>
        <v>0</v>
      </c>
      <c r="G318" s="129">
        <f t="shared" si="46"/>
        <v>0</v>
      </c>
      <c r="H318" s="130">
        <f t="shared" si="44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7.0000000000000007E-2</v>
      </c>
    </row>
    <row r="320" spans="1:8" s="2" customFormat="1" ht="12.75" hidden="1" x14ac:dyDescent="0.2">
      <c r="A320" s="290"/>
      <c r="B320" s="285"/>
      <c r="C320" s="308" t="str">
        <f t="shared" ref="C320:C329" si="47">C266</f>
        <v>VP koledžas direktors</v>
      </c>
      <c r="D320" s="310"/>
      <c r="E320" s="315">
        <v>5</v>
      </c>
      <c r="F320" s="61">
        <f t="shared" ref="F320:G329" si="48">F266</f>
        <v>0</v>
      </c>
      <c r="G320" s="61">
        <f t="shared" si="48"/>
        <v>0</v>
      </c>
      <c r="H320" s="63">
        <f>ROUNDUP((F320*$E$320%)/168*G320,2)</f>
        <v>0</v>
      </c>
    </row>
    <row r="321" spans="1:8" s="2" customFormat="1" ht="12.75" hidden="1" x14ac:dyDescent="0.2">
      <c r="A321" s="290"/>
      <c r="B321" s="285"/>
      <c r="C321" s="283">
        <f t="shared" si="47"/>
        <v>0</v>
      </c>
      <c r="D321" s="284"/>
      <c r="E321" s="316"/>
      <c r="F321" s="70">
        <f t="shared" si="48"/>
        <v>0</v>
      </c>
      <c r="G321" s="64">
        <f t="shared" si="48"/>
        <v>0</v>
      </c>
      <c r="H321" s="65">
        <f t="shared" ref="H321:H339" si="49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7"/>
        <v>0</v>
      </c>
      <c r="D322" s="284"/>
      <c r="E322" s="316"/>
      <c r="F322" s="70">
        <f t="shared" si="48"/>
        <v>0</v>
      </c>
      <c r="G322" s="64">
        <f t="shared" si="48"/>
        <v>0</v>
      </c>
      <c r="H322" s="65">
        <f t="shared" si="49"/>
        <v>0</v>
      </c>
    </row>
    <row r="323" spans="1:8" s="2" customFormat="1" ht="12.75" hidden="1" x14ac:dyDescent="0.2">
      <c r="A323" s="290"/>
      <c r="B323" s="285"/>
      <c r="C323" s="283">
        <f t="shared" si="47"/>
        <v>0</v>
      </c>
      <c r="D323" s="284"/>
      <c r="E323" s="316"/>
      <c r="F323" s="70">
        <f t="shared" si="48"/>
        <v>0</v>
      </c>
      <c r="G323" s="64">
        <f t="shared" si="48"/>
        <v>0</v>
      </c>
      <c r="H323" s="65">
        <f t="shared" si="49"/>
        <v>0</v>
      </c>
    </row>
    <row r="324" spans="1:8" s="2" customFormat="1" ht="12.75" hidden="1" x14ac:dyDescent="0.2">
      <c r="A324" s="290"/>
      <c r="B324" s="285"/>
      <c r="C324" s="283">
        <f t="shared" si="47"/>
        <v>0</v>
      </c>
      <c r="D324" s="284"/>
      <c r="E324" s="316"/>
      <c r="F324" s="70">
        <f t="shared" si="48"/>
        <v>0</v>
      </c>
      <c r="G324" s="64">
        <f t="shared" si="48"/>
        <v>0</v>
      </c>
      <c r="H324" s="65">
        <f t="shared" si="49"/>
        <v>0</v>
      </c>
    </row>
    <row r="325" spans="1:8" s="2" customFormat="1" ht="12.75" hidden="1" x14ac:dyDescent="0.2">
      <c r="A325" s="290"/>
      <c r="B325" s="285"/>
      <c r="C325" s="283">
        <f t="shared" si="47"/>
        <v>0</v>
      </c>
      <c r="D325" s="284"/>
      <c r="E325" s="316"/>
      <c r="F325" s="70">
        <f t="shared" si="48"/>
        <v>0</v>
      </c>
      <c r="G325" s="64">
        <f t="shared" si="48"/>
        <v>0</v>
      </c>
      <c r="H325" s="65">
        <f t="shared" si="49"/>
        <v>0</v>
      </c>
    </row>
    <row r="326" spans="1:8" s="2" customFormat="1" ht="12.75" hidden="1" x14ac:dyDescent="0.2">
      <c r="A326" s="290"/>
      <c r="B326" s="285"/>
      <c r="C326" s="283">
        <f t="shared" si="47"/>
        <v>0</v>
      </c>
      <c r="D326" s="284"/>
      <c r="E326" s="316"/>
      <c r="F326" s="70">
        <f t="shared" si="48"/>
        <v>0</v>
      </c>
      <c r="G326" s="64">
        <f t="shared" si="48"/>
        <v>0</v>
      </c>
      <c r="H326" s="65">
        <f t="shared" si="49"/>
        <v>0</v>
      </c>
    </row>
    <row r="327" spans="1:8" s="2" customFormat="1" ht="12.75" hidden="1" x14ac:dyDescent="0.2">
      <c r="A327" s="290"/>
      <c r="B327" s="285"/>
      <c r="C327" s="283">
        <f t="shared" si="47"/>
        <v>0</v>
      </c>
      <c r="D327" s="284"/>
      <c r="E327" s="316"/>
      <c r="F327" s="70">
        <f t="shared" si="48"/>
        <v>0</v>
      </c>
      <c r="G327" s="64">
        <f t="shared" si="48"/>
        <v>0</v>
      </c>
      <c r="H327" s="65">
        <f t="shared" si="49"/>
        <v>0</v>
      </c>
    </row>
    <row r="328" spans="1:8" s="2" customFormat="1" ht="12.75" hidden="1" x14ac:dyDescent="0.2">
      <c r="A328" s="290"/>
      <c r="B328" s="285"/>
      <c r="C328" s="283">
        <f t="shared" si="47"/>
        <v>0</v>
      </c>
      <c r="D328" s="284"/>
      <c r="E328" s="316"/>
      <c r="F328" s="70">
        <f t="shared" si="48"/>
        <v>0</v>
      </c>
      <c r="G328" s="64">
        <f t="shared" si="48"/>
        <v>0</v>
      </c>
      <c r="H328" s="65">
        <f t="shared" si="49"/>
        <v>0</v>
      </c>
    </row>
    <row r="329" spans="1:8" s="2" customFormat="1" ht="12.75" hidden="1" x14ac:dyDescent="0.2">
      <c r="A329" s="290"/>
      <c r="B329" s="285"/>
      <c r="C329" s="283">
        <f t="shared" si="47"/>
        <v>0</v>
      </c>
      <c r="D329" s="284"/>
      <c r="E329" s="316"/>
      <c r="F329" s="70">
        <f t="shared" si="48"/>
        <v>0</v>
      </c>
      <c r="G329" s="64">
        <f t="shared" si="48"/>
        <v>0</v>
      </c>
      <c r="H329" s="65">
        <f t="shared" si="49"/>
        <v>0</v>
      </c>
    </row>
    <row r="330" spans="1:8" s="2" customFormat="1" ht="12.75" x14ac:dyDescent="0.2">
      <c r="A330" s="290"/>
      <c r="B330" s="285"/>
      <c r="C330" s="283" t="str">
        <f t="shared" ref="C330:C339" si="50">C277</f>
        <v xml:space="preserve">Vecākais speciālists Izglītības koordinācijas nodaļā </v>
      </c>
      <c r="D330" s="284"/>
      <c r="E330" s="316"/>
      <c r="F330" s="70">
        <f t="shared" ref="F330:G339" si="51">F277</f>
        <v>1287</v>
      </c>
      <c r="G330" s="64">
        <f t="shared" si="51"/>
        <v>8.4000000000000005E-2</v>
      </c>
      <c r="H330" s="65">
        <f t="shared" si="49"/>
        <v>0.04</v>
      </c>
    </row>
    <row r="331" spans="1:8" s="2" customFormat="1" ht="12.75" x14ac:dyDescent="0.2">
      <c r="A331" s="290"/>
      <c r="B331" s="285"/>
      <c r="C331" s="283" t="str">
        <f t="shared" si="50"/>
        <v xml:space="preserve">Grāmatvedis </v>
      </c>
      <c r="D331" s="284"/>
      <c r="E331" s="316"/>
      <c r="F331" s="70">
        <f t="shared" si="51"/>
        <v>1190</v>
      </c>
      <c r="G331" s="64">
        <f t="shared" si="51"/>
        <v>8.4000000000000005E-2</v>
      </c>
      <c r="H331" s="65">
        <f t="shared" si="49"/>
        <v>0.03</v>
      </c>
    </row>
    <row r="332" spans="1:8" s="2" customFormat="1" ht="12.75" hidden="1" x14ac:dyDescent="0.2">
      <c r="A332" s="290"/>
      <c r="B332" s="285"/>
      <c r="C332" s="281">
        <f t="shared" si="50"/>
        <v>0</v>
      </c>
      <c r="D332" s="282"/>
      <c r="E332" s="316"/>
      <c r="F332" s="70">
        <f t="shared" si="51"/>
        <v>0</v>
      </c>
      <c r="G332" s="64">
        <f t="shared" si="51"/>
        <v>0</v>
      </c>
      <c r="H332" s="65">
        <f t="shared" si="49"/>
        <v>0</v>
      </c>
    </row>
    <row r="333" spans="1:8" s="2" customFormat="1" ht="12.75" hidden="1" x14ac:dyDescent="0.2">
      <c r="A333" s="290"/>
      <c r="B333" s="285"/>
      <c r="C333" s="281">
        <f t="shared" si="50"/>
        <v>0</v>
      </c>
      <c r="D333" s="282"/>
      <c r="E333" s="316"/>
      <c r="F333" s="70">
        <f t="shared" si="51"/>
        <v>0</v>
      </c>
      <c r="G333" s="64">
        <f t="shared" si="51"/>
        <v>0</v>
      </c>
      <c r="H333" s="65">
        <f t="shared" si="49"/>
        <v>0</v>
      </c>
    </row>
    <row r="334" spans="1:8" s="2" customFormat="1" ht="12.75" hidden="1" x14ac:dyDescent="0.2">
      <c r="A334" s="290"/>
      <c r="B334" s="285"/>
      <c r="C334" s="281">
        <f t="shared" si="50"/>
        <v>0</v>
      </c>
      <c r="D334" s="282"/>
      <c r="E334" s="316"/>
      <c r="F334" s="70">
        <f t="shared" si="51"/>
        <v>0</v>
      </c>
      <c r="G334" s="64">
        <f t="shared" si="51"/>
        <v>0</v>
      </c>
      <c r="H334" s="65">
        <f t="shared" si="49"/>
        <v>0</v>
      </c>
    </row>
    <row r="335" spans="1:8" s="2" customFormat="1" ht="12.75" hidden="1" x14ac:dyDescent="0.2">
      <c r="A335" s="290"/>
      <c r="B335" s="285"/>
      <c r="C335" s="281">
        <f t="shared" si="50"/>
        <v>0</v>
      </c>
      <c r="D335" s="282"/>
      <c r="E335" s="316"/>
      <c r="F335" s="70">
        <f t="shared" si="51"/>
        <v>0</v>
      </c>
      <c r="G335" s="64">
        <f t="shared" si="51"/>
        <v>0</v>
      </c>
      <c r="H335" s="65">
        <f t="shared" si="49"/>
        <v>0</v>
      </c>
    </row>
    <row r="336" spans="1:8" s="2" customFormat="1" ht="12.75" hidden="1" x14ac:dyDescent="0.2">
      <c r="A336" s="290"/>
      <c r="B336" s="285"/>
      <c r="C336" s="281">
        <f t="shared" si="50"/>
        <v>0</v>
      </c>
      <c r="D336" s="282"/>
      <c r="E336" s="316"/>
      <c r="F336" s="70">
        <f t="shared" si="51"/>
        <v>0</v>
      </c>
      <c r="G336" s="64">
        <f t="shared" si="51"/>
        <v>0</v>
      </c>
      <c r="H336" s="65">
        <f t="shared" si="49"/>
        <v>0</v>
      </c>
    </row>
    <row r="337" spans="1:8" s="2" customFormat="1" ht="12.75" hidden="1" x14ac:dyDescent="0.2">
      <c r="A337" s="290"/>
      <c r="B337" s="285"/>
      <c r="C337" s="281">
        <f t="shared" si="50"/>
        <v>0</v>
      </c>
      <c r="D337" s="282"/>
      <c r="E337" s="316"/>
      <c r="F337" s="70">
        <f t="shared" si="51"/>
        <v>0</v>
      </c>
      <c r="G337" s="64">
        <f t="shared" si="51"/>
        <v>0</v>
      </c>
      <c r="H337" s="65">
        <f t="shared" si="49"/>
        <v>0</v>
      </c>
    </row>
    <row r="338" spans="1:8" s="2" customFormat="1" ht="12.75" hidden="1" x14ac:dyDescent="0.2">
      <c r="A338" s="290"/>
      <c r="B338" s="285"/>
      <c r="C338" s="281">
        <f t="shared" si="50"/>
        <v>0</v>
      </c>
      <c r="D338" s="282"/>
      <c r="E338" s="316"/>
      <c r="F338" s="70">
        <f t="shared" si="51"/>
        <v>0</v>
      </c>
      <c r="G338" s="64">
        <f t="shared" si="51"/>
        <v>0</v>
      </c>
      <c r="H338" s="65">
        <f t="shared" si="49"/>
        <v>0</v>
      </c>
    </row>
    <row r="339" spans="1:8" s="2" customFormat="1" ht="12.75" hidden="1" x14ac:dyDescent="0.2">
      <c r="A339" s="290"/>
      <c r="B339" s="285"/>
      <c r="C339" s="281">
        <f t="shared" si="50"/>
        <v>0</v>
      </c>
      <c r="D339" s="282"/>
      <c r="E339" s="317"/>
      <c r="F339" s="71">
        <f t="shared" si="51"/>
        <v>0</v>
      </c>
      <c r="G339" s="66">
        <f t="shared" si="51"/>
        <v>0</v>
      </c>
      <c r="H339" s="67">
        <f t="shared" si="49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49" t="s">
        <v>40</v>
      </c>
      <c r="G340" s="53" t="s">
        <v>158</v>
      </c>
      <c r="H340" s="135">
        <f>SUM(H341:H360)</f>
        <v>0.13</v>
      </c>
    </row>
    <row r="341" spans="1:8" s="2" customFormat="1" ht="12.75" hidden="1" x14ac:dyDescent="0.2">
      <c r="A341" s="257"/>
      <c r="B341" s="260"/>
      <c r="C341" s="308" t="str">
        <f t="shared" ref="C341:C350" si="52">C266</f>
        <v>VP koledžas direktors</v>
      </c>
      <c r="D341" s="310"/>
      <c r="E341" s="278">
        <v>10</v>
      </c>
      <c r="F341" s="81">
        <f t="shared" ref="F341:G350" si="53">F266</f>
        <v>0</v>
      </c>
      <c r="G341" s="62">
        <f t="shared" si="53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283">
        <f t="shared" si="52"/>
        <v>0</v>
      </c>
      <c r="D342" s="284"/>
      <c r="E342" s="279"/>
      <c r="F342" s="82">
        <f t="shared" si="53"/>
        <v>0</v>
      </c>
      <c r="G342" s="64">
        <f t="shared" si="53"/>
        <v>0</v>
      </c>
      <c r="H342" s="65">
        <f t="shared" ref="H342:H360" si="54">ROUNDUP((F342*$E$341%)/168*G342,2)</f>
        <v>0</v>
      </c>
    </row>
    <row r="343" spans="1:8" s="2" customFormat="1" ht="12.75" hidden="1" x14ac:dyDescent="0.2">
      <c r="A343" s="257"/>
      <c r="B343" s="260"/>
      <c r="C343" s="283">
        <f t="shared" si="52"/>
        <v>0</v>
      </c>
      <c r="D343" s="284"/>
      <c r="E343" s="279"/>
      <c r="F343" s="82">
        <f t="shared" si="53"/>
        <v>0</v>
      </c>
      <c r="G343" s="64">
        <f t="shared" si="53"/>
        <v>0</v>
      </c>
      <c r="H343" s="65">
        <f t="shared" si="54"/>
        <v>0</v>
      </c>
    </row>
    <row r="344" spans="1:8" s="2" customFormat="1" ht="12.75" hidden="1" x14ac:dyDescent="0.2">
      <c r="A344" s="257"/>
      <c r="B344" s="260"/>
      <c r="C344" s="283">
        <f t="shared" si="52"/>
        <v>0</v>
      </c>
      <c r="D344" s="284"/>
      <c r="E344" s="279"/>
      <c r="F344" s="82">
        <f t="shared" si="53"/>
        <v>0</v>
      </c>
      <c r="G344" s="64">
        <f t="shared" si="53"/>
        <v>0</v>
      </c>
      <c r="H344" s="65">
        <f t="shared" si="54"/>
        <v>0</v>
      </c>
    </row>
    <row r="345" spans="1:8" s="2" customFormat="1" ht="12.75" hidden="1" x14ac:dyDescent="0.2">
      <c r="A345" s="257"/>
      <c r="B345" s="260"/>
      <c r="C345" s="283">
        <f t="shared" si="52"/>
        <v>0</v>
      </c>
      <c r="D345" s="284"/>
      <c r="E345" s="279"/>
      <c r="F345" s="82">
        <f t="shared" si="53"/>
        <v>0</v>
      </c>
      <c r="G345" s="64">
        <f t="shared" si="53"/>
        <v>0</v>
      </c>
      <c r="H345" s="65">
        <f t="shared" si="54"/>
        <v>0</v>
      </c>
    </row>
    <row r="346" spans="1:8" s="2" customFormat="1" ht="12.75" hidden="1" x14ac:dyDescent="0.2">
      <c r="A346" s="257"/>
      <c r="B346" s="260"/>
      <c r="C346" s="283">
        <f t="shared" si="52"/>
        <v>0</v>
      </c>
      <c r="D346" s="284"/>
      <c r="E346" s="279"/>
      <c r="F346" s="82">
        <f t="shared" si="53"/>
        <v>0</v>
      </c>
      <c r="G346" s="64">
        <f t="shared" si="53"/>
        <v>0</v>
      </c>
      <c r="H346" s="65">
        <f t="shared" si="54"/>
        <v>0</v>
      </c>
    </row>
    <row r="347" spans="1:8" s="2" customFormat="1" ht="12.75" hidden="1" x14ac:dyDescent="0.2">
      <c r="A347" s="257"/>
      <c r="B347" s="260"/>
      <c r="C347" s="283">
        <f t="shared" si="52"/>
        <v>0</v>
      </c>
      <c r="D347" s="284"/>
      <c r="E347" s="279"/>
      <c r="F347" s="82">
        <f t="shared" si="53"/>
        <v>0</v>
      </c>
      <c r="G347" s="64">
        <f t="shared" si="53"/>
        <v>0</v>
      </c>
      <c r="H347" s="65">
        <f t="shared" si="54"/>
        <v>0</v>
      </c>
    </row>
    <row r="348" spans="1:8" s="2" customFormat="1" ht="12.75" hidden="1" x14ac:dyDescent="0.2">
      <c r="A348" s="257"/>
      <c r="B348" s="260"/>
      <c r="C348" s="283">
        <f t="shared" si="52"/>
        <v>0</v>
      </c>
      <c r="D348" s="284"/>
      <c r="E348" s="279"/>
      <c r="F348" s="82">
        <f t="shared" si="53"/>
        <v>0</v>
      </c>
      <c r="G348" s="64">
        <f t="shared" si="53"/>
        <v>0</v>
      </c>
      <c r="H348" s="65">
        <f t="shared" si="54"/>
        <v>0</v>
      </c>
    </row>
    <row r="349" spans="1:8" s="2" customFormat="1" ht="12.75" hidden="1" x14ac:dyDescent="0.2">
      <c r="A349" s="257"/>
      <c r="B349" s="260"/>
      <c r="C349" s="283">
        <f t="shared" si="52"/>
        <v>0</v>
      </c>
      <c r="D349" s="284"/>
      <c r="E349" s="279"/>
      <c r="F349" s="82">
        <f t="shared" si="53"/>
        <v>0</v>
      </c>
      <c r="G349" s="64">
        <f t="shared" si="53"/>
        <v>0</v>
      </c>
      <c r="H349" s="65">
        <f t="shared" si="54"/>
        <v>0</v>
      </c>
    </row>
    <row r="350" spans="1:8" s="2" customFormat="1" ht="12.75" hidden="1" x14ac:dyDescent="0.2">
      <c r="A350" s="257"/>
      <c r="B350" s="260"/>
      <c r="C350" s="283">
        <f t="shared" si="52"/>
        <v>0</v>
      </c>
      <c r="D350" s="284"/>
      <c r="E350" s="279"/>
      <c r="F350" s="82">
        <f t="shared" si="53"/>
        <v>0</v>
      </c>
      <c r="G350" s="64">
        <f t="shared" si="53"/>
        <v>0</v>
      </c>
      <c r="H350" s="65">
        <f t="shared" si="54"/>
        <v>0</v>
      </c>
    </row>
    <row r="351" spans="1:8" s="2" customFormat="1" ht="12.75" x14ac:dyDescent="0.2">
      <c r="A351" s="257"/>
      <c r="B351" s="260"/>
      <c r="C351" s="283" t="str">
        <f t="shared" ref="C351:C360" si="55">C277</f>
        <v xml:space="preserve">Vecākais speciālists Izglītības koordinācijas nodaļā </v>
      </c>
      <c r="D351" s="284"/>
      <c r="E351" s="279"/>
      <c r="F351" s="83">
        <f t="shared" ref="F351:G360" si="56">F277</f>
        <v>1287</v>
      </c>
      <c r="G351" s="64">
        <f t="shared" si="56"/>
        <v>8.4000000000000005E-2</v>
      </c>
      <c r="H351" s="65">
        <f t="shared" si="54"/>
        <v>6.9999999999999993E-2</v>
      </c>
    </row>
    <row r="352" spans="1:8" s="2" customFormat="1" ht="12.75" x14ac:dyDescent="0.2">
      <c r="A352" s="257"/>
      <c r="B352" s="260"/>
      <c r="C352" s="283" t="str">
        <f t="shared" si="55"/>
        <v xml:space="preserve">Grāmatvedis </v>
      </c>
      <c r="D352" s="284"/>
      <c r="E352" s="279"/>
      <c r="F352" s="83">
        <f t="shared" si="56"/>
        <v>1190</v>
      </c>
      <c r="G352" s="64">
        <f t="shared" si="56"/>
        <v>8.4000000000000005E-2</v>
      </c>
      <c r="H352" s="65">
        <f t="shared" si="54"/>
        <v>6.0000000000000005E-2</v>
      </c>
    </row>
    <row r="353" spans="1:8" s="2" customFormat="1" ht="12.75" hidden="1" customHeight="1" x14ac:dyDescent="0.2">
      <c r="A353" s="257"/>
      <c r="B353" s="260"/>
      <c r="C353" s="281">
        <f t="shared" si="55"/>
        <v>0</v>
      </c>
      <c r="D353" s="282"/>
      <c r="E353" s="279"/>
      <c r="F353" s="83">
        <f t="shared" si="56"/>
        <v>0</v>
      </c>
      <c r="G353" s="64">
        <f t="shared" si="56"/>
        <v>0</v>
      </c>
      <c r="H353" s="65">
        <f t="shared" si="54"/>
        <v>0</v>
      </c>
    </row>
    <row r="354" spans="1:8" s="2" customFormat="1" ht="12.75" hidden="1" customHeight="1" x14ac:dyDescent="0.2">
      <c r="A354" s="257"/>
      <c r="B354" s="260"/>
      <c r="C354" s="281">
        <f t="shared" si="55"/>
        <v>0</v>
      </c>
      <c r="D354" s="282"/>
      <c r="E354" s="279"/>
      <c r="F354" s="83">
        <f t="shared" si="56"/>
        <v>0</v>
      </c>
      <c r="G354" s="64">
        <f t="shared" si="56"/>
        <v>0</v>
      </c>
      <c r="H354" s="65">
        <f t="shared" si="54"/>
        <v>0</v>
      </c>
    </row>
    <row r="355" spans="1:8" s="2" customFormat="1" ht="12.75" hidden="1" customHeight="1" x14ac:dyDescent="0.2">
      <c r="A355" s="257"/>
      <c r="B355" s="260"/>
      <c r="C355" s="281">
        <f t="shared" si="55"/>
        <v>0</v>
      </c>
      <c r="D355" s="282"/>
      <c r="E355" s="279"/>
      <c r="F355" s="83">
        <f t="shared" si="56"/>
        <v>0</v>
      </c>
      <c r="G355" s="64">
        <f t="shared" si="56"/>
        <v>0</v>
      </c>
      <c r="H355" s="65">
        <f t="shared" si="54"/>
        <v>0</v>
      </c>
    </row>
    <row r="356" spans="1:8" s="2" customFormat="1" ht="12.75" hidden="1" customHeight="1" x14ac:dyDescent="0.2">
      <c r="A356" s="257"/>
      <c r="B356" s="260"/>
      <c r="C356" s="281">
        <f t="shared" si="55"/>
        <v>0</v>
      </c>
      <c r="D356" s="282"/>
      <c r="E356" s="279"/>
      <c r="F356" s="83">
        <f t="shared" si="56"/>
        <v>0</v>
      </c>
      <c r="G356" s="64">
        <f t="shared" si="56"/>
        <v>0</v>
      </c>
      <c r="H356" s="65">
        <f t="shared" si="54"/>
        <v>0</v>
      </c>
    </row>
    <row r="357" spans="1:8" s="2" customFormat="1" ht="12.75" hidden="1" customHeight="1" x14ac:dyDescent="0.2">
      <c r="A357" s="257"/>
      <c r="B357" s="260"/>
      <c r="C357" s="281">
        <f t="shared" si="55"/>
        <v>0</v>
      </c>
      <c r="D357" s="282"/>
      <c r="E357" s="279"/>
      <c r="F357" s="83">
        <f t="shared" si="56"/>
        <v>0</v>
      </c>
      <c r="G357" s="64">
        <f t="shared" si="56"/>
        <v>0</v>
      </c>
      <c r="H357" s="65">
        <f t="shared" si="54"/>
        <v>0</v>
      </c>
    </row>
    <row r="358" spans="1:8" s="2" customFormat="1" ht="12.75" hidden="1" customHeight="1" x14ac:dyDescent="0.2">
      <c r="A358" s="257"/>
      <c r="B358" s="260"/>
      <c r="C358" s="281">
        <f t="shared" si="55"/>
        <v>0</v>
      </c>
      <c r="D358" s="282"/>
      <c r="E358" s="279"/>
      <c r="F358" s="83">
        <f t="shared" si="56"/>
        <v>0</v>
      </c>
      <c r="G358" s="64">
        <f t="shared" si="56"/>
        <v>0</v>
      </c>
      <c r="H358" s="65">
        <f t="shared" si="54"/>
        <v>0</v>
      </c>
    </row>
    <row r="359" spans="1:8" s="2" customFormat="1" ht="12.75" hidden="1" customHeight="1" x14ac:dyDescent="0.2">
      <c r="A359" s="257"/>
      <c r="B359" s="260"/>
      <c r="C359" s="281">
        <f t="shared" si="55"/>
        <v>0</v>
      </c>
      <c r="D359" s="282"/>
      <c r="E359" s="279"/>
      <c r="F359" s="83">
        <f t="shared" si="56"/>
        <v>0</v>
      </c>
      <c r="G359" s="64">
        <f t="shared" si="56"/>
        <v>0</v>
      </c>
      <c r="H359" s="65">
        <f t="shared" si="54"/>
        <v>0</v>
      </c>
    </row>
    <row r="360" spans="1:8" s="2" customFormat="1" ht="12.75" hidden="1" x14ac:dyDescent="0.2">
      <c r="A360" s="258"/>
      <c r="B360" s="261"/>
      <c r="C360" s="281">
        <f t="shared" si="55"/>
        <v>0</v>
      </c>
      <c r="D360" s="282"/>
      <c r="E360" s="280"/>
      <c r="F360" s="85">
        <f t="shared" si="56"/>
        <v>0</v>
      </c>
      <c r="G360" s="66">
        <f t="shared" si="56"/>
        <v>0</v>
      </c>
      <c r="H360" s="67">
        <f t="shared" si="54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0.47000000000000003</v>
      </c>
    </row>
    <row r="362" spans="1:8" s="2" customFormat="1" ht="12.75" x14ac:dyDescent="0.2">
      <c r="A362" s="5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0.39</v>
      </c>
    </row>
    <row r="363" spans="1:8" s="2" customFormat="1" ht="25.5" x14ac:dyDescent="0.2">
      <c r="A363" s="290" t="s">
        <v>71</v>
      </c>
      <c r="B363" s="285" t="s">
        <v>72</v>
      </c>
      <c r="C363" s="303" t="s">
        <v>438</v>
      </c>
      <c r="D363" s="304"/>
      <c r="E363" s="53" t="s">
        <v>162</v>
      </c>
      <c r="F363" s="49" t="s">
        <v>40</v>
      </c>
      <c r="G363" s="53" t="s">
        <v>158</v>
      </c>
      <c r="H363" s="135">
        <f>SUM(H364:H383)</f>
        <v>0.06</v>
      </c>
    </row>
    <row r="364" spans="1:8" s="2" customFormat="1" ht="12.75" hidden="1" x14ac:dyDescent="0.2">
      <c r="A364" s="290"/>
      <c r="B364" s="285"/>
      <c r="C364" s="308" t="str">
        <f t="shared" ref="C364:C373" si="57">C266</f>
        <v>VP koledžas direktors</v>
      </c>
      <c r="D364" s="310"/>
      <c r="E364" s="312">
        <v>4</v>
      </c>
      <c r="F364" s="73">
        <f t="shared" ref="F364:G373" si="58">F266</f>
        <v>0</v>
      </c>
      <c r="G364" s="73">
        <f t="shared" si="58"/>
        <v>0</v>
      </c>
      <c r="H364" s="63">
        <f>ROUNDUP((F364*$E$364%)/168*G364,2)</f>
        <v>0</v>
      </c>
    </row>
    <row r="365" spans="1:8" s="2" customFormat="1" ht="12.75" hidden="1" x14ac:dyDescent="0.2">
      <c r="A365" s="290"/>
      <c r="B365" s="285"/>
      <c r="C365" s="283">
        <f t="shared" si="57"/>
        <v>0</v>
      </c>
      <c r="D365" s="284"/>
      <c r="E365" s="313"/>
      <c r="F365" s="75">
        <f t="shared" si="58"/>
        <v>0</v>
      </c>
      <c r="G365" s="75">
        <f t="shared" si="58"/>
        <v>0</v>
      </c>
      <c r="H365" s="65">
        <f t="shared" ref="H365:H372" si="59">ROUNDUP((F365*$E$364%)/168*G365,2)</f>
        <v>0</v>
      </c>
    </row>
    <row r="366" spans="1:8" s="2" customFormat="1" ht="12.75" hidden="1" x14ac:dyDescent="0.2">
      <c r="A366" s="290"/>
      <c r="B366" s="285"/>
      <c r="C366" s="283">
        <f t="shared" si="57"/>
        <v>0</v>
      </c>
      <c r="D366" s="284"/>
      <c r="E366" s="313"/>
      <c r="F366" s="75">
        <f t="shared" si="58"/>
        <v>0</v>
      </c>
      <c r="G366" s="75">
        <f t="shared" si="58"/>
        <v>0</v>
      </c>
      <c r="H366" s="65">
        <f t="shared" si="59"/>
        <v>0</v>
      </c>
    </row>
    <row r="367" spans="1:8" s="2" customFormat="1" ht="12.75" hidden="1" x14ac:dyDescent="0.2">
      <c r="A367" s="290"/>
      <c r="B367" s="285"/>
      <c r="C367" s="283">
        <f t="shared" si="57"/>
        <v>0</v>
      </c>
      <c r="D367" s="284"/>
      <c r="E367" s="313"/>
      <c r="F367" s="75">
        <f t="shared" si="58"/>
        <v>0</v>
      </c>
      <c r="G367" s="75">
        <f t="shared" si="58"/>
        <v>0</v>
      </c>
      <c r="H367" s="65">
        <f t="shared" si="59"/>
        <v>0</v>
      </c>
    </row>
    <row r="368" spans="1:8" s="2" customFormat="1" ht="12.75" hidden="1" x14ac:dyDescent="0.2">
      <c r="A368" s="290"/>
      <c r="B368" s="285"/>
      <c r="C368" s="283">
        <f t="shared" si="57"/>
        <v>0</v>
      </c>
      <c r="D368" s="284"/>
      <c r="E368" s="313"/>
      <c r="F368" s="75">
        <f t="shared" si="58"/>
        <v>0</v>
      </c>
      <c r="G368" s="75">
        <f t="shared" si="58"/>
        <v>0</v>
      </c>
      <c r="H368" s="65">
        <f t="shared" si="59"/>
        <v>0</v>
      </c>
    </row>
    <row r="369" spans="1:8" s="2" customFormat="1" ht="12.75" hidden="1" x14ac:dyDescent="0.2">
      <c r="A369" s="290"/>
      <c r="B369" s="285"/>
      <c r="C369" s="283">
        <f t="shared" si="57"/>
        <v>0</v>
      </c>
      <c r="D369" s="284"/>
      <c r="E369" s="313"/>
      <c r="F369" s="75">
        <f t="shared" si="58"/>
        <v>0</v>
      </c>
      <c r="G369" s="75">
        <f t="shared" si="58"/>
        <v>0</v>
      </c>
      <c r="H369" s="65">
        <f t="shared" si="59"/>
        <v>0</v>
      </c>
    </row>
    <row r="370" spans="1:8" s="2" customFormat="1" ht="12.75" hidden="1" x14ac:dyDescent="0.2">
      <c r="A370" s="290"/>
      <c r="B370" s="285"/>
      <c r="C370" s="283">
        <f t="shared" si="57"/>
        <v>0</v>
      </c>
      <c r="D370" s="284"/>
      <c r="E370" s="313"/>
      <c r="F370" s="75">
        <f t="shared" si="58"/>
        <v>0</v>
      </c>
      <c r="G370" s="75">
        <f t="shared" si="58"/>
        <v>0</v>
      </c>
      <c r="H370" s="65">
        <f t="shared" si="59"/>
        <v>0</v>
      </c>
    </row>
    <row r="371" spans="1:8" s="2" customFormat="1" ht="12.75" hidden="1" x14ac:dyDescent="0.2">
      <c r="A371" s="290"/>
      <c r="B371" s="285"/>
      <c r="C371" s="283">
        <f t="shared" si="57"/>
        <v>0</v>
      </c>
      <c r="D371" s="284"/>
      <c r="E371" s="313"/>
      <c r="F371" s="75">
        <f t="shared" si="58"/>
        <v>0</v>
      </c>
      <c r="G371" s="75">
        <f t="shared" si="58"/>
        <v>0</v>
      </c>
      <c r="H371" s="65">
        <f t="shared" si="59"/>
        <v>0</v>
      </c>
    </row>
    <row r="372" spans="1:8" s="2" customFormat="1" ht="12.75" hidden="1" x14ac:dyDescent="0.2">
      <c r="A372" s="290"/>
      <c r="B372" s="285"/>
      <c r="C372" s="283">
        <f t="shared" si="57"/>
        <v>0</v>
      </c>
      <c r="D372" s="284"/>
      <c r="E372" s="313"/>
      <c r="F372" s="75">
        <f t="shared" si="58"/>
        <v>0</v>
      </c>
      <c r="G372" s="75">
        <f t="shared" si="58"/>
        <v>0</v>
      </c>
      <c r="H372" s="65">
        <f t="shared" si="59"/>
        <v>0</v>
      </c>
    </row>
    <row r="373" spans="1:8" s="2" customFormat="1" ht="12.75" hidden="1" x14ac:dyDescent="0.2">
      <c r="A373" s="290"/>
      <c r="B373" s="285"/>
      <c r="C373" s="283">
        <f t="shared" si="57"/>
        <v>0</v>
      </c>
      <c r="D373" s="284"/>
      <c r="E373" s="313"/>
      <c r="F373" s="75">
        <f t="shared" si="58"/>
        <v>0</v>
      </c>
      <c r="G373" s="75">
        <f t="shared" si="58"/>
        <v>0</v>
      </c>
      <c r="H373" s="65">
        <f>ROUNDUP((F373*$E$364%)/168*G373,2)</f>
        <v>0</v>
      </c>
    </row>
    <row r="374" spans="1:8" s="2" customFormat="1" ht="12.75" x14ac:dyDescent="0.2">
      <c r="A374" s="290"/>
      <c r="B374" s="285"/>
      <c r="C374" s="283" t="str">
        <f t="shared" ref="C374:C383" si="60">C277</f>
        <v xml:space="preserve">Vecākais speciālists Izglītības koordinācijas nodaļā </v>
      </c>
      <c r="D374" s="284"/>
      <c r="E374" s="313"/>
      <c r="F374" s="75">
        <f t="shared" ref="F374:G383" si="61">F277</f>
        <v>1287</v>
      </c>
      <c r="G374" s="64">
        <f t="shared" si="61"/>
        <v>8.4000000000000005E-2</v>
      </c>
      <c r="H374" s="65">
        <f>ROUNDUP((F374*$E$364%)/168*G374,2)</f>
        <v>0.03</v>
      </c>
    </row>
    <row r="375" spans="1:8" s="2" customFormat="1" ht="12.75" customHeight="1" x14ac:dyDescent="0.2">
      <c r="A375" s="290"/>
      <c r="B375" s="285"/>
      <c r="C375" s="283" t="str">
        <f t="shared" si="60"/>
        <v xml:space="preserve">Grāmatvedis </v>
      </c>
      <c r="D375" s="284"/>
      <c r="E375" s="313"/>
      <c r="F375" s="75">
        <f t="shared" si="61"/>
        <v>1190</v>
      </c>
      <c r="G375" s="64">
        <f t="shared" si="61"/>
        <v>8.4000000000000005E-2</v>
      </c>
      <c r="H375" s="65">
        <f t="shared" ref="H375:H383" si="62">ROUNDUP((F375*$E$364%)/168*G375,2)</f>
        <v>0.03</v>
      </c>
    </row>
    <row r="376" spans="1:8" s="2" customFormat="1" ht="12.75" hidden="1" x14ac:dyDescent="0.2">
      <c r="A376" s="290"/>
      <c r="B376" s="285"/>
      <c r="C376" s="281">
        <f t="shared" si="60"/>
        <v>0</v>
      </c>
      <c r="D376" s="282"/>
      <c r="E376" s="313"/>
      <c r="F376" s="75">
        <f t="shared" si="61"/>
        <v>0</v>
      </c>
      <c r="G376" s="64">
        <f t="shared" si="61"/>
        <v>0</v>
      </c>
      <c r="H376" s="65">
        <f t="shared" si="62"/>
        <v>0</v>
      </c>
    </row>
    <row r="377" spans="1:8" s="2" customFormat="1" ht="12.75" hidden="1" x14ac:dyDescent="0.2">
      <c r="A377" s="290"/>
      <c r="B377" s="285"/>
      <c r="C377" s="281">
        <f t="shared" si="60"/>
        <v>0</v>
      </c>
      <c r="D377" s="282"/>
      <c r="E377" s="313"/>
      <c r="F377" s="75">
        <f t="shared" si="61"/>
        <v>0</v>
      </c>
      <c r="G377" s="64">
        <f t="shared" si="61"/>
        <v>0</v>
      </c>
      <c r="H377" s="65">
        <f t="shared" si="62"/>
        <v>0</v>
      </c>
    </row>
    <row r="378" spans="1:8" s="2" customFormat="1" ht="12.75" hidden="1" x14ac:dyDescent="0.2">
      <c r="A378" s="290"/>
      <c r="B378" s="285"/>
      <c r="C378" s="281">
        <f t="shared" si="60"/>
        <v>0</v>
      </c>
      <c r="D378" s="282"/>
      <c r="E378" s="313"/>
      <c r="F378" s="75">
        <f t="shared" si="61"/>
        <v>0</v>
      </c>
      <c r="G378" s="64">
        <f t="shared" si="61"/>
        <v>0</v>
      </c>
      <c r="H378" s="65">
        <f t="shared" si="62"/>
        <v>0</v>
      </c>
    </row>
    <row r="379" spans="1:8" s="2" customFormat="1" ht="12.75" hidden="1" x14ac:dyDescent="0.2">
      <c r="A379" s="290"/>
      <c r="B379" s="285"/>
      <c r="C379" s="281">
        <f t="shared" si="60"/>
        <v>0</v>
      </c>
      <c r="D379" s="282"/>
      <c r="E379" s="313"/>
      <c r="F379" s="75">
        <f t="shared" si="61"/>
        <v>0</v>
      </c>
      <c r="G379" s="64">
        <f t="shared" si="61"/>
        <v>0</v>
      </c>
      <c r="H379" s="65">
        <f t="shared" si="62"/>
        <v>0</v>
      </c>
    </row>
    <row r="380" spans="1:8" s="2" customFormat="1" ht="12.75" hidden="1" x14ac:dyDescent="0.2">
      <c r="A380" s="290"/>
      <c r="B380" s="285"/>
      <c r="C380" s="281">
        <f t="shared" si="60"/>
        <v>0</v>
      </c>
      <c r="D380" s="282"/>
      <c r="E380" s="313"/>
      <c r="F380" s="75">
        <f t="shared" si="61"/>
        <v>0</v>
      </c>
      <c r="G380" s="64">
        <f t="shared" si="61"/>
        <v>0</v>
      </c>
      <c r="H380" s="65">
        <f t="shared" si="62"/>
        <v>0</v>
      </c>
    </row>
    <row r="381" spans="1:8" s="2" customFormat="1" ht="12.75" hidden="1" x14ac:dyDescent="0.2">
      <c r="A381" s="290"/>
      <c r="B381" s="285"/>
      <c r="C381" s="281">
        <f t="shared" si="60"/>
        <v>0</v>
      </c>
      <c r="D381" s="282"/>
      <c r="E381" s="313"/>
      <c r="F381" s="75">
        <f t="shared" si="61"/>
        <v>0</v>
      </c>
      <c r="G381" s="64">
        <f t="shared" si="61"/>
        <v>0</v>
      </c>
      <c r="H381" s="65">
        <f t="shared" si="62"/>
        <v>0</v>
      </c>
    </row>
    <row r="382" spans="1:8" s="2" customFormat="1" ht="12.75" hidden="1" x14ac:dyDescent="0.2">
      <c r="A382" s="290"/>
      <c r="B382" s="285"/>
      <c r="C382" s="281">
        <f t="shared" si="60"/>
        <v>0</v>
      </c>
      <c r="D382" s="282"/>
      <c r="E382" s="313"/>
      <c r="F382" s="75">
        <f t="shared" si="61"/>
        <v>0</v>
      </c>
      <c r="G382" s="64">
        <f t="shared" si="61"/>
        <v>0</v>
      </c>
      <c r="H382" s="65">
        <f t="shared" si="62"/>
        <v>0</v>
      </c>
    </row>
    <row r="383" spans="1:8" s="2" customFormat="1" ht="12.75" hidden="1" x14ac:dyDescent="0.2">
      <c r="A383" s="290"/>
      <c r="B383" s="285"/>
      <c r="C383" s="281">
        <f t="shared" si="60"/>
        <v>0</v>
      </c>
      <c r="D383" s="282"/>
      <c r="E383" s="314"/>
      <c r="F383" s="77">
        <f t="shared" si="61"/>
        <v>0</v>
      </c>
      <c r="G383" s="64">
        <f t="shared" si="61"/>
        <v>0</v>
      </c>
      <c r="H383" s="67">
        <f t="shared" si="62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49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 t="str">
        <f t="shared" ref="C385:C394" si="63">C266</f>
        <v>VP koledžas direktors</v>
      </c>
      <c r="D385" s="306"/>
      <c r="E385" s="312">
        <v>1</v>
      </c>
      <c r="F385" s="73">
        <f t="shared" ref="F385:G394" si="64">F266</f>
        <v>0</v>
      </c>
      <c r="G385" s="64">
        <f t="shared" si="64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63"/>
        <v>0</v>
      </c>
      <c r="D386" s="292"/>
      <c r="E386" s="313"/>
      <c r="F386" s="75">
        <f t="shared" si="64"/>
        <v>0</v>
      </c>
      <c r="G386" s="64">
        <f t="shared" si="64"/>
        <v>0</v>
      </c>
      <c r="H386" s="65">
        <f t="shared" ref="H386:H391" si="65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63"/>
        <v>0</v>
      </c>
      <c r="D387" s="292"/>
      <c r="E387" s="313"/>
      <c r="F387" s="75">
        <f t="shared" si="64"/>
        <v>0</v>
      </c>
      <c r="G387" s="64">
        <f t="shared" si="64"/>
        <v>0</v>
      </c>
      <c r="H387" s="65">
        <f t="shared" si="65"/>
        <v>0</v>
      </c>
    </row>
    <row r="388" spans="1:8" s="2" customFormat="1" ht="12.75" hidden="1" x14ac:dyDescent="0.2">
      <c r="A388" s="257"/>
      <c r="B388" s="260"/>
      <c r="C388" s="291">
        <f t="shared" si="63"/>
        <v>0</v>
      </c>
      <c r="D388" s="292"/>
      <c r="E388" s="313"/>
      <c r="F388" s="75">
        <f t="shared" si="64"/>
        <v>0</v>
      </c>
      <c r="G388" s="64">
        <f t="shared" si="64"/>
        <v>0</v>
      </c>
      <c r="H388" s="65">
        <f t="shared" si="65"/>
        <v>0</v>
      </c>
    </row>
    <row r="389" spans="1:8" s="2" customFormat="1" ht="12.75" hidden="1" x14ac:dyDescent="0.2">
      <c r="A389" s="257"/>
      <c r="B389" s="260"/>
      <c r="C389" s="291">
        <f t="shared" si="63"/>
        <v>0</v>
      </c>
      <c r="D389" s="292"/>
      <c r="E389" s="313"/>
      <c r="F389" s="75">
        <f t="shared" si="64"/>
        <v>0</v>
      </c>
      <c r="G389" s="64">
        <f t="shared" si="64"/>
        <v>0</v>
      </c>
      <c r="H389" s="65">
        <f t="shared" si="65"/>
        <v>0</v>
      </c>
    </row>
    <row r="390" spans="1:8" s="2" customFormat="1" ht="12.75" hidden="1" x14ac:dyDescent="0.2">
      <c r="A390" s="257"/>
      <c r="B390" s="260"/>
      <c r="C390" s="291">
        <f t="shared" si="63"/>
        <v>0</v>
      </c>
      <c r="D390" s="292"/>
      <c r="E390" s="313"/>
      <c r="F390" s="75">
        <f t="shared" si="64"/>
        <v>0</v>
      </c>
      <c r="G390" s="64">
        <f t="shared" si="64"/>
        <v>0</v>
      </c>
      <c r="H390" s="65">
        <f t="shared" si="65"/>
        <v>0</v>
      </c>
    </row>
    <row r="391" spans="1:8" s="2" customFormat="1" ht="12.75" hidden="1" x14ac:dyDescent="0.2">
      <c r="A391" s="257"/>
      <c r="B391" s="260"/>
      <c r="C391" s="291">
        <f t="shared" si="63"/>
        <v>0</v>
      </c>
      <c r="D391" s="292"/>
      <c r="E391" s="313"/>
      <c r="F391" s="75">
        <f t="shared" si="64"/>
        <v>0</v>
      </c>
      <c r="G391" s="64">
        <f t="shared" si="64"/>
        <v>0</v>
      </c>
      <c r="H391" s="65">
        <f t="shared" si="65"/>
        <v>0</v>
      </c>
    </row>
    <row r="392" spans="1:8" s="2" customFormat="1" ht="12.75" hidden="1" x14ac:dyDescent="0.2">
      <c r="A392" s="257"/>
      <c r="B392" s="260"/>
      <c r="C392" s="291">
        <f t="shared" si="63"/>
        <v>0</v>
      </c>
      <c r="D392" s="292"/>
      <c r="E392" s="313"/>
      <c r="F392" s="75">
        <f t="shared" si="64"/>
        <v>0</v>
      </c>
      <c r="G392" s="64">
        <f t="shared" si="64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63"/>
        <v>0</v>
      </c>
      <c r="D393" s="292"/>
      <c r="E393" s="313"/>
      <c r="F393" s="75">
        <f t="shared" si="64"/>
        <v>0</v>
      </c>
      <c r="G393" s="64">
        <f t="shared" si="64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63"/>
        <v>0</v>
      </c>
      <c r="D394" s="292"/>
      <c r="E394" s="313"/>
      <c r="F394" s="75">
        <f t="shared" si="64"/>
        <v>0</v>
      </c>
      <c r="G394" s="64">
        <f t="shared" si="64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66">C277</f>
        <v xml:space="preserve">Vecākais speciālists Izglītības koordinācijas nodaļā </v>
      </c>
      <c r="D395" s="292"/>
      <c r="E395" s="313"/>
      <c r="F395" s="75">
        <f t="shared" ref="F395:G404" si="67">F277</f>
        <v>1287</v>
      </c>
      <c r="G395" s="64">
        <f t="shared" si="67"/>
        <v>8.4000000000000005E-2</v>
      </c>
      <c r="H395" s="65">
        <f>ROUNDUP((F395*$E$385%)/168*G395,2)</f>
        <v>0.01</v>
      </c>
    </row>
    <row r="396" spans="1:8" s="2" customFormat="1" ht="12.75" x14ac:dyDescent="0.2">
      <c r="A396" s="257"/>
      <c r="B396" s="260"/>
      <c r="C396" s="291" t="str">
        <f t="shared" si="66"/>
        <v xml:space="preserve">Grāmatvedis </v>
      </c>
      <c r="D396" s="292"/>
      <c r="E396" s="313"/>
      <c r="F396" s="75">
        <f t="shared" si="67"/>
        <v>1190</v>
      </c>
      <c r="G396" s="64">
        <f t="shared" si="67"/>
        <v>8.4000000000000005E-2</v>
      </c>
      <c r="H396" s="65">
        <f t="shared" ref="H396:H404" si="68">ROUNDUP((F396*$E$385%)/168*G396,2)</f>
        <v>0.01</v>
      </c>
    </row>
    <row r="397" spans="1:8" s="2" customFormat="1" ht="12.75" hidden="1" x14ac:dyDescent="0.2">
      <c r="A397" s="257"/>
      <c r="B397" s="260"/>
      <c r="C397" s="291">
        <f t="shared" si="66"/>
        <v>0</v>
      </c>
      <c r="D397" s="292"/>
      <c r="E397" s="313"/>
      <c r="F397" s="75">
        <f t="shared" si="67"/>
        <v>0</v>
      </c>
      <c r="G397" s="75">
        <f t="shared" si="67"/>
        <v>0</v>
      </c>
      <c r="H397" s="65">
        <f t="shared" si="68"/>
        <v>0</v>
      </c>
    </row>
    <row r="398" spans="1:8" s="2" customFormat="1" ht="12.75" hidden="1" x14ac:dyDescent="0.2">
      <c r="A398" s="257"/>
      <c r="B398" s="260"/>
      <c r="C398" s="291">
        <f t="shared" si="66"/>
        <v>0</v>
      </c>
      <c r="D398" s="292"/>
      <c r="E398" s="313"/>
      <c r="F398" s="75">
        <f t="shared" si="67"/>
        <v>0</v>
      </c>
      <c r="G398" s="75">
        <f t="shared" si="67"/>
        <v>0</v>
      </c>
      <c r="H398" s="65">
        <f t="shared" si="68"/>
        <v>0</v>
      </c>
    </row>
    <row r="399" spans="1:8" s="2" customFormat="1" ht="12.75" hidden="1" x14ac:dyDescent="0.2">
      <c r="A399" s="257"/>
      <c r="B399" s="260"/>
      <c r="C399" s="291">
        <f t="shared" si="66"/>
        <v>0</v>
      </c>
      <c r="D399" s="292"/>
      <c r="E399" s="313"/>
      <c r="F399" s="75">
        <f t="shared" si="67"/>
        <v>0</v>
      </c>
      <c r="G399" s="75">
        <f t="shared" si="67"/>
        <v>0</v>
      </c>
      <c r="H399" s="65">
        <f t="shared" si="68"/>
        <v>0</v>
      </c>
    </row>
    <row r="400" spans="1:8" s="2" customFormat="1" ht="12.75" hidden="1" x14ac:dyDescent="0.2">
      <c r="A400" s="257"/>
      <c r="B400" s="260"/>
      <c r="C400" s="291">
        <f t="shared" si="66"/>
        <v>0</v>
      </c>
      <c r="D400" s="292"/>
      <c r="E400" s="313"/>
      <c r="F400" s="75">
        <f t="shared" si="67"/>
        <v>0</v>
      </c>
      <c r="G400" s="75">
        <f t="shared" si="67"/>
        <v>0</v>
      </c>
      <c r="H400" s="65">
        <f t="shared" si="68"/>
        <v>0</v>
      </c>
    </row>
    <row r="401" spans="1:9" s="2" customFormat="1" ht="12.75" hidden="1" x14ac:dyDescent="0.2">
      <c r="A401" s="257"/>
      <c r="B401" s="260"/>
      <c r="C401" s="291">
        <f t="shared" si="66"/>
        <v>0</v>
      </c>
      <c r="D401" s="292"/>
      <c r="E401" s="313"/>
      <c r="F401" s="75">
        <f t="shared" si="67"/>
        <v>0</v>
      </c>
      <c r="G401" s="75">
        <f t="shared" si="67"/>
        <v>0</v>
      </c>
      <c r="H401" s="65">
        <f t="shared" si="68"/>
        <v>0</v>
      </c>
    </row>
    <row r="402" spans="1:9" s="2" customFormat="1" ht="12.75" hidden="1" x14ac:dyDescent="0.2">
      <c r="A402" s="257"/>
      <c r="B402" s="260"/>
      <c r="C402" s="291">
        <f t="shared" si="66"/>
        <v>0</v>
      </c>
      <c r="D402" s="292"/>
      <c r="E402" s="313"/>
      <c r="F402" s="75">
        <f t="shared" si="67"/>
        <v>0</v>
      </c>
      <c r="G402" s="75">
        <f t="shared" si="67"/>
        <v>0</v>
      </c>
      <c r="H402" s="65">
        <f t="shared" si="68"/>
        <v>0</v>
      </c>
    </row>
    <row r="403" spans="1:9" s="2" customFormat="1" ht="12.75" hidden="1" x14ac:dyDescent="0.2">
      <c r="A403" s="257"/>
      <c r="B403" s="260"/>
      <c r="C403" s="291">
        <f t="shared" si="66"/>
        <v>0</v>
      </c>
      <c r="D403" s="292"/>
      <c r="E403" s="313"/>
      <c r="F403" s="75">
        <f t="shared" si="67"/>
        <v>0</v>
      </c>
      <c r="G403" s="75">
        <f t="shared" si="67"/>
        <v>0</v>
      </c>
      <c r="H403" s="65">
        <f t="shared" si="68"/>
        <v>0</v>
      </c>
    </row>
    <row r="404" spans="1:9" s="2" customFormat="1" ht="12.75" hidden="1" x14ac:dyDescent="0.2">
      <c r="A404" s="258"/>
      <c r="B404" s="261"/>
      <c r="C404" s="301">
        <f t="shared" si="66"/>
        <v>0</v>
      </c>
      <c r="D404" s="302"/>
      <c r="E404" s="314"/>
      <c r="F404" s="77">
        <f t="shared" si="67"/>
        <v>0</v>
      </c>
      <c r="G404" s="77">
        <f t="shared" si="67"/>
        <v>0</v>
      </c>
      <c r="H404" s="67">
        <f t="shared" si="6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0.76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0.04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0.04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G15+G277+G278</f>
        <v>0.91799999999999993</v>
      </c>
      <c r="H408" s="89">
        <f>ROUNDUP(F408/168*G408,2)</f>
        <v>0.04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9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9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9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9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9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9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9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9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9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70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70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70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70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70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70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70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70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70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0.72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0.18</v>
      </c>
    </row>
    <row r="431" spans="1:9" s="2" customFormat="1" ht="12.75" x14ac:dyDescent="0.2">
      <c r="A431" s="257"/>
      <c r="B431" s="260"/>
      <c r="C431" s="262" t="s">
        <v>194</v>
      </c>
      <c r="D431" s="263"/>
      <c r="E431" s="297"/>
      <c r="F431" s="88">
        <v>0.01</v>
      </c>
      <c r="G431" s="88">
        <v>3</v>
      </c>
      <c r="H431" s="89">
        <f>ROUND(F431*G431,2)</f>
        <v>0.03</v>
      </c>
      <c r="I431" s="2" t="s">
        <v>387</v>
      </c>
    </row>
    <row r="432" spans="1:9" s="2" customFormat="1" ht="12.75" x14ac:dyDescent="0.2">
      <c r="A432" s="257"/>
      <c r="B432" s="260"/>
      <c r="C432" s="264" t="s">
        <v>172</v>
      </c>
      <c r="D432" s="265"/>
      <c r="E432" s="293"/>
      <c r="F432" s="90">
        <v>0.05</v>
      </c>
      <c r="G432" s="90">
        <v>3</v>
      </c>
      <c r="H432" s="91">
        <f>ROUND(F432*G432,2)</f>
        <v>0.15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71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71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71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71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71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71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71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71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0.03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88">
        <v>0.16800000000000001</v>
      </c>
      <c r="H442" s="89">
        <f>ROUNDUP(E442/F442/12/168*G442,2)</f>
        <v>0.01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90">
        <v>1.1679999999999999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72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72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72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72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72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72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72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72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0.51</v>
      </c>
    </row>
    <row r="453" spans="1:9" s="2" customFormat="1" ht="26.25" customHeight="1" x14ac:dyDescent="0.2">
      <c r="A453" s="257"/>
      <c r="B453" s="260"/>
      <c r="C453" s="262" t="s">
        <v>203</v>
      </c>
      <c r="D453" s="263"/>
      <c r="E453" s="297"/>
      <c r="F453" s="88">
        <v>85</v>
      </c>
      <c r="G453" s="88">
        <f>G408</f>
        <v>0.91799999999999993</v>
      </c>
      <c r="H453" s="89">
        <f>ROUNDUP(F453/168*G453,2)</f>
        <v>0.47000000000000003</v>
      </c>
      <c r="I453" s="2" t="s">
        <v>337</v>
      </c>
    </row>
    <row r="454" spans="1:9" s="2" customFormat="1" ht="12.75" x14ac:dyDescent="0.2">
      <c r="A454" s="257"/>
      <c r="B454" s="260"/>
      <c r="C454" s="264" t="s">
        <v>205</v>
      </c>
      <c r="D454" s="265"/>
      <c r="E454" s="293"/>
      <c r="F454" s="90">
        <v>7</v>
      </c>
      <c r="G454" s="90">
        <f>G408</f>
        <v>0.91799999999999993</v>
      </c>
      <c r="H454" s="91">
        <f t="shared" ref="H454:H462" si="73">ROUNDUP(F454/168*G454,2)</f>
        <v>0.04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73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73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73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73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73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73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73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73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0.03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49" t="s">
        <v>167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78"/>
      <c r="H466" s="63">
        <f>ROUNDUP(F466*$D$466%/12/168*E466*$G$466,2)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279"/>
      <c r="H467" s="65">
        <f t="shared" ref="H467:H475" si="74">ROUNDUP(F467*$D$466%/12/168*E467*$G$466,2)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279"/>
      <c r="H468" s="65">
        <f t="shared" si="74"/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279"/>
      <c r="H469" s="65">
        <f t="shared" si="74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279"/>
      <c r="H470" s="65">
        <f t="shared" si="74"/>
        <v>0</v>
      </c>
    </row>
    <row r="471" spans="1:8" s="2" customFormat="1" ht="12.75" hidden="1" customHeight="1" x14ac:dyDescent="0.2">
      <c r="A471" s="273"/>
      <c r="B471" s="276"/>
      <c r="C471" s="82"/>
      <c r="D471" s="81"/>
      <c r="E471" s="279"/>
      <c r="F471" s="82"/>
      <c r="G471" s="279"/>
      <c r="H471" s="65">
        <f t="shared" si="74"/>
        <v>0</v>
      </c>
    </row>
    <row r="472" spans="1:8" s="2" customFormat="1" ht="12.75" hidden="1" customHeight="1" x14ac:dyDescent="0.2">
      <c r="A472" s="273"/>
      <c r="B472" s="276"/>
      <c r="C472" s="82"/>
      <c r="D472" s="82"/>
      <c r="E472" s="279"/>
      <c r="F472" s="82"/>
      <c r="G472" s="279"/>
      <c r="H472" s="65">
        <f t="shared" si="74"/>
        <v>0</v>
      </c>
    </row>
    <row r="473" spans="1:8" s="2" customFormat="1" ht="12.75" hidden="1" customHeight="1" x14ac:dyDescent="0.2">
      <c r="A473" s="273"/>
      <c r="B473" s="276"/>
      <c r="C473" s="82"/>
      <c r="D473" s="82"/>
      <c r="E473" s="279"/>
      <c r="F473" s="82"/>
      <c r="G473" s="279"/>
      <c r="H473" s="65">
        <f t="shared" si="74"/>
        <v>0</v>
      </c>
    </row>
    <row r="474" spans="1:8" s="2" customFormat="1" ht="12.75" hidden="1" customHeight="1" x14ac:dyDescent="0.2">
      <c r="A474" s="273"/>
      <c r="B474" s="276"/>
      <c r="C474" s="82"/>
      <c r="D474" s="82"/>
      <c r="E474" s="279"/>
      <c r="F474" s="82"/>
      <c r="G474" s="279"/>
      <c r="H474" s="65">
        <f t="shared" si="74"/>
        <v>0</v>
      </c>
    </row>
    <row r="475" spans="1:8" s="2" customFormat="1" ht="12.75" hidden="1" customHeight="1" x14ac:dyDescent="0.2">
      <c r="A475" s="274"/>
      <c r="B475" s="277"/>
      <c r="C475" s="84"/>
      <c r="D475" s="82"/>
      <c r="E475" s="280"/>
      <c r="F475" s="84"/>
      <c r="G475" s="280"/>
      <c r="H475" s="67">
        <f t="shared" si="74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0.03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49" t="s">
        <v>400</v>
      </c>
      <c r="G477" s="53" t="s">
        <v>158</v>
      </c>
      <c r="H477" s="135">
        <f>SUM(H478:H487)</f>
        <v>0.03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81">
        <f>G277+G278</f>
        <v>0.16800000000000001</v>
      </c>
      <c r="H478" s="63">
        <f>ROUNDUP(F478*$E$478%/12/168*G478,2)</f>
        <v>0.02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75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75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75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75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75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75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75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75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49" t="s">
        <v>171</v>
      </c>
      <c r="D488" s="53" t="s">
        <v>170</v>
      </c>
      <c r="E488" s="49" t="s">
        <v>166</v>
      </c>
      <c r="F488" s="49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/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/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/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/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/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/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/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/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2"/>
      <c r="H498" s="65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2.7800000000000002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13.150000000000002</v>
      </c>
    </row>
    <row r="501" spans="1:8" ht="16.5" customHeight="1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8:8" hidden="1" x14ac:dyDescent="0.25">
      <c r="H513" s="30"/>
    </row>
    <row r="514" spans="8:8" hidden="1" x14ac:dyDescent="0.25">
      <c r="H514" s="30"/>
    </row>
    <row r="515" spans="8:8" hidden="1" x14ac:dyDescent="0.25">
      <c r="H515" s="30"/>
    </row>
    <row r="516" spans="8:8" hidden="1" x14ac:dyDescent="0.25">
      <c r="H516" s="30"/>
    </row>
    <row r="517" spans="8:8" hidden="1" x14ac:dyDescent="0.25">
      <c r="H517" s="30"/>
    </row>
    <row r="518" spans="8:8" hidden="1" x14ac:dyDescent="0.25">
      <c r="H518" s="30"/>
    </row>
    <row r="519" spans="8:8" hidden="1" x14ac:dyDescent="0.25">
      <c r="H519" s="30"/>
    </row>
    <row r="520" spans="8:8" hidden="1" x14ac:dyDescent="0.25">
      <c r="H520" s="30"/>
    </row>
    <row r="521" spans="8:8" hidden="1" x14ac:dyDescent="0.25">
      <c r="H521" s="30"/>
    </row>
    <row r="522" spans="8:8" hidden="1" x14ac:dyDescent="0.25">
      <c r="H522" s="30"/>
    </row>
    <row r="523" spans="8:8" hidden="1" x14ac:dyDescent="0.25">
      <c r="H523" s="30"/>
    </row>
    <row r="524" spans="8:8" hidden="1" x14ac:dyDescent="0.25">
      <c r="H524" s="30"/>
    </row>
    <row r="525" spans="8:8" hidden="1" x14ac:dyDescent="0.25">
      <c r="H525" s="30"/>
    </row>
    <row r="526" spans="8:8" hidden="1" x14ac:dyDescent="0.25">
      <c r="H526" s="30"/>
    </row>
    <row r="527" spans="8:8" hidden="1" x14ac:dyDescent="0.25">
      <c r="H527" s="30"/>
    </row>
    <row r="528" spans="8:8" hidden="1" x14ac:dyDescent="0.25">
      <c r="H528" s="30"/>
    </row>
    <row r="529" spans="1:9" hidden="1" x14ac:dyDescent="0.25">
      <c r="H529" s="30"/>
    </row>
    <row r="530" spans="1:9" hidden="1" x14ac:dyDescent="0.25">
      <c r="H530" s="30"/>
    </row>
    <row r="531" spans="1:9" hidden="1" x14ac:dyDescent="0.25">
      <c r="H531" s="30"/>
    </row>
    <row r="532" spans="1:9" hidden="1" x14ac:dyDescent="0.25">
      <c r="H532" s="30"/>
    </row>
    <row r="533" spans="1:9" hidden="1" x14ac:dyDescent="0.25">
      <c r="H533" s="30"/>
    </row>
    <row r="534" spans="1:9" hidden="1" x14ac:dyDescent="0.25">
      <c r="H534" s="30"/>
    </row>
    <row r="535" spans="1:9" hidden="1" x14ac:dyDescent="0.25">
      <c r="H535" s="30"/>
    </row>
    <row r="536" spans="1:9" hidden="1" x14ac:dyDescent="0.25">
      <c r="H536" s="30"/>
    </row>
    <row r="537" spans="1:9" hidden="1" x14ac:dyDescent="0.25">
      <c r="H537" s="30"/>
    </row>
    <row r="538" spans="1:9" s="127" customFormat="1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10.370000000000001</v>
      </c>
      <c r="I538" s="127" t="b">
        <f ca="1">H538=H260</f>
        <v>1</v>
      </c>
    </row>
    <row r="539" spans="1:9" hidden="1" x14ac:dyDescent="0.25">
      <c r="A539" s="119">
        <v>1000</v>
      </c>
      <c r="B539" s="120"/>
      <c r="H539" s="122">
        <f ca="1">SUM(H540,H547)</f>
        <v>10.370000000000001</v>
      </c>
    </row>
    <row r="540" spans="1:9" hidden="1" x14ac:dyDescent="0.25">
      <c r="A540" s="110">
        <v>1100</v>
      </c>
      <c r="B540" s="118"/>
      <c r="H540" s="121">
        <f ca="1">SUM(H541:H546)</f>
        <v>8.0500000000000007</v>
      </c>
    </row>
    <row r="541" spans="1:9" hidden="1" x14ac:dyDescent="0.25">
      <c r="A541" s="1">
        <v>1116</v>
      </c>
      <c r="B541" s="118"/>
      <c r="H541" s="120">
        <f t="shared" ref="H541:H546" ca="1" si="76">SUMIF($A$14:$H$260,A541,$H$14:$H$260)</f>
        <v>6.24</v>
      </c>
    </row>
    <row r="542" spans="1:9" hidden="1" x14ac:dyDescent="0.25">
      <c r="A542" s="1">
        <v>1119</v>
      </c>
      <c r="B542" s="118"/>
      <c r="H542" s="120">
        <f t="shared" ca="1" si="76"/>
        <v>0</v>
      </c>
    </row>
    <row r="543" spans="1:9" hidden="1" x14ac:dyDescent="0.25">
      <c r="A543" s="1">
        <v>1143</v>
      </c>
      <c r="B543" s="118"/>
      <c r="H543" s="120">
        <f t="shared" ca="1" si="76"/>
        <v>0.54</v>
      </c>
    </row>
    <row r="544" spans="1:9" hidden="1" x14ac:dyDescent="0.25">
      <c r="A544" s="1">
        <v>1146</v>
      </c>
      <c r="B544" s="118"/>
      <c r="H544" s="120">
        <f t="shared" ca="1" si="76"/>
        <v>0.32</v>
      </c>
    </row>
    <row r="545" spans="1:8" hidden="1" x14ac:dyDescent="0.25">
      <c r="A545" s="1">
        <v>1147</v>
      </c>
      <c r="B545" s="118"/>
      <c r="H545" s="120">
        <f t="shared" ca="1" si="76"/>
        <v>0.32</v>
      </c>
    </row>
    <row r="546" spans="1:8" hidden="1" x14ac:dyDescent="0.25">
      <c r="A546" s="1">
        <v>1148</v>
      </c>
      <c r="B546" s="118"/>
      <c r="H546" s="120">
        <f t="shared" ca="1" si="76"/>
        <v>0.63</v>
      </c>
    </row>
    <row r="547" spans="1:8" hidden="1" x14ac:dyDescent="0.25">
      <c r="A547" s="110">
        <v>1200</v>
      </c>
      <c r="B547" s="118"/>
      <c r="H547" s="121">
        <f ca="1">SUM(H548:H550)</f>
        <v>2.3199999999999998</v>
      </c>
    </row>
    <row r="548" spans="1:8" hidden="1" x14ac:dyDescent="0.25">
      <c r="A548" s="1">
        <v>1210</v>
      </c>
      <c r="B548" s="118"/>
      <c r="H548" s="120">
        <f ca="1">SUMIF($A$14:$H$260,A548,$H$14:$H$260)</f>
        <v>2</v>
      </c>
    </row>
    <row r="549" spans="1:8" hidden="1" x14ac:dyDescent="0.25">
      <c r="A549" s="1">
        <v>1221</v>
      </c>
      <c r="B549" s="118"/>
      <c r="H549" s="120">
        <f ca="1">SUMIF($A$14:$H$260,A549,$H$14:$H$260)</f>
        <v>0.25</v>
      </c>
    </row>
    <row r="550" spans="1:8" hidden="1" x14ac:dyDescent="0.25">
      <c r="A550" s="1">
        <v>1228</v>
      </c>
      <c r="B550" s="118"/>
      <c r="H550" s="120">
        <f ca="1">SUMIF($A$14:$H$260,A550,$H$14:$H$260)</f>
        <v>6.9999999999999993E-2</v>
      </c>
    </row>
    <row r="551" spans="1:8" hidden="1" x14ac:dyDescent="0.25">
      <c r="A551" s="119">
        <v>2000</v>
      </c>
      <c r="B551" s="118"/>
      <c r="H551" s="123"/>
    </row>
    <row r="552" spans="1:8" hidden="1" x14ac:dyDescent="0.25">
      <c r="A552" s="110">
        <v>2100</v>
      </c>
      <c r="B552" s="118"/>
      <c r="H552" s="124"/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10">
        <v>2200</v>
      </c>
      <c r="B555" s="118"/>
      <c r="H555" s="124"/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10">
        <v>2300</v>
      </c>
      <c r="B557" s="118"/>
      <c r="H557" s="124"/>
    </row>
    <row r="558" spans="1:8" hidden="1" x14ac:dyDescent="0.25">
      <c r="A558" s="1">
        <v>2311</v>
      </c>
      <c r="B558" s="118"/>
      <c r="H558" s="120">
        <f ca="1">SUMIF($A$14:$H$260,A558,$H$14:$H$260)</f>
        <v>0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3"/>
    </row>
    <row r="563" spans="1:9" hidden="1" x14ac:dyDescent="0.25">
      <c r="A563" s="110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SUMIF(A37:H216,A564,H37:H189)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2.78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1.99</v>
      </c>
    </row>
    <row r="570" spans="1:9" hidden="1" x14ac:dyDescent="0.25">
      <c r="A570" s="110">
        <v>1100</v>
      </c>
      <c r="B570" s="118"/>
      <c r="H570" s="121">
        <f ca="1">SUM(H571:H576)</f>
        <v>1.52</v>
      </c>
    </row>
    <row r="571" spans="1:9" hidden="1" x14ac:dyDescent="0.25">
      <c r="A571" s="1">
        <v>1116</v>
      </c>
      <c r="B571" s="118"/>
      <c r="H571" s="120">
        <f ca="1">SUMIF($A$265:$H$498,A571,$H$265:$H$498)</f>
        <v>0</v>
      </c>
    </row>
    <row r="572" spans="1:9" hidden="1" x14ac:dyDescent="0.25">
      <c r="A572" s="1">
        <v>1119</v>
      </c>
      <c r="B572" s="118"/>
      <c r="H572" s="120">
        <f t="shared" ref="H572:H576" ca="1" si="77">SUMIF($A$265:$H$498,A572,$H$265:$H$498)</f>
        <v>1.25</v>
      </c>
    </row>
    <row r="573" spans="1:9" hidden="1" x14ac:dyDescent="0.25">
      <c r="A573" s="1">
        <v>1143</v>
      </c>
      <c r="B573" s="118"/>
      <c r="H573" s="120">
        <f t="shared" ca="1" si="77"/>
        <v>0</v>
      </c>
    </row>
    <row r="574" spans="1:9" hidden="1" x14ac:dyDescent="0.25">
      <c r="A574" s="1">
        <v>1146</v>
      </c>
      <c r="B574" s="118"/>
      <c r="H574" s="120">
        <f t="shared" ca="1" si="77"/>
        <v>7.0000000000000007E-2</v>
      </c>
    </row>
    <row r="575" spans="1:9" hidden="1" x14ac:dyDescent="0.25">
      <c r="A575" s="1">
        <v>1147</v>
      </c>
      <c r="B575" s="118"/>
      <c r="H575" s="120">
        <f t="shared" ca="1" si="77"/>
        <v>7.0000000000000007E-2</v>
      </c>
    </row>
    <row r="576" spans="1:9" hidden="1" x14ac:dyDescent="0.25">
      <c r="A576" s="1">
        <v>1148</v>
      </c>
      <c r="B576" s="118"/>
      <c r="H576" s="120">
        <f t="shared" ca="1" si="77"/>
        <v>0.13</v>
      </c>
    </row>
    <row r="577" spans="1:8" hidden="1" x14ac:dyDescent="0.25">
      <c r="A577" s="110">
        <v>1200</v>
      </c>
      <c r="B577" s="118"/>
      <c r="H577" s="121">
        <f ca="1">SUM(H578:H580)</f>
        <v>0.47000000000000003</v>
      </c>
    </row>
    <row r="578" spans="1:8" hidden="1" x14ac:dyDescent="0.25">
      <c r="A578" s="1">
        <v>1210</v>
      </c>
      <c r="B578" s="118"/>
      <c r="H578" s="120">
        <f t="shared" ref="H578:H580" ca="1" si="78">SUMIF($A$265:$H$498,A578,$H$265:$H$498)</f>
        <v>0.39</v>
      </c>
    </row>
    <row r="579" spans="1:8" hidden="1" x14ac:dyDescent="0.25">
      <c r="A579" s="1">
        <v>1221</v>
      </c>
      <c r="B579" s="118"/>
      <c r="H579" s="120">
        <f t="shared" ca="1" si="78"/>
        <v>0.06</v>
      </c>
    </row>
    <row r="580" spans="1:8" hidden="1" x14ac:dyDescent="0.25">
      <c r="A580" s="1">
        <v>1228</v>
      </c>
      <c r="B580" s="118"/>
      <c r="H580" s="120">
        <f t="shared" ca="1" si="78"/>
        <v>0.02</v>
      </c>
    </row>
    <row r="581" spans="1:8" hidden="1" x14ac:dyDescent="0.25">
      <c r="A581" s="119">
        <v>2000</v>
      </c>
      <c r="B581" s="118"/>
      <c r="H581" s="122">
        <f ca="1">H582+H585+H587</f>
        <v>0.76</v>
      </c>
    </row>
    <row r="582" spans="1:8" hidden="1" x14ac:dyDescent="0.25">
      <c r="A582" s="110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t="shared" ref="H583:H584" ca="1" si="79">SUMIF($A$265:$H$498,A583,$H$265:$H$498)</f>
        <v>0</v>
      </c>
    </row>
    <row r="584" spans="1:8" hidden="1" x14ac:dyDescent="0.25">
      <c r="A584" s="1">
        <v>2112</v>
      </c>
      <c r="B584" s="118"/>
      <c r="H584" s="2">
        <f t="shared" ca="1" si="79"/>
        <v>0</v>
      </c>
    </row>
    <row r="585" spans="1:8" hidden="1" x14ac:dyDescent="0.25">
      <c r="A585" s="110">
        <v>2200</v>
      </c>
      <c r="B585" s="118"/>
      <c r="H585" s="121">
        <f ca="1">SUM(H586)</f>
        <v>0.04</v>
      </c>
    </row>
    <row r="586" spans="1:8" hidden="1" x14ac:dyDescent="0.25">
      <c r="A586" s="1">
        <v>2220</v>
      </c>
      <c r="B586" s="118"/>
      <c r="H586" s="120">
        <f ca="1">SUMIF($A$265:$H$498,A586,$H$265:$H$498)</f>
        <v>0.04</v>
      </c>
    </row>
    <row r="587" spans="1:8" hidden="1" x14ac:dyDescent="0.25">
      <c r="A587" s="110">
        <v>2300</v>
      </c>
      <c r="B587" s="118"/>
      <c r="H587" s="121">
        <f ca="1">SUM(H588:H592)</f>
        <v>0.72</v>
      </c>
    </row>
    <row r="588" spans="1:8" hidden="1" x14ac:dyDescent="0.25">
      <c r="A588" s="1">
        <v>2311</v>
      </c>
      <c r="B588" s="118"/>
      <c r="H588" s="120">
        <f t="shared" ref="H588:H592" ca="1" si="80">SUMIF($A$265:$H$498,A588,$H$265:$H$498)</f>
        <v>0.18</v>
      </c>
    </row>
    <row r="589" spans="1:8" hidden="1" x14ac:dyDescent="0.25">
      <c r="A589" s="1">
        <v>2312</v>
      </c>
      <c r="B589" s="118"/>
      <c r="H589" s="120">
        <f t="shared" ca="1" si="80"/>
        <v>0.03</v>
      </c>
    </row>
    <row r="590" spans="1:8" hidden="1" x14ac:dyDescent="0.25">
      <c r="A590" s="1">
        <v>2322</v>
      </c>
      <c r="B590" s="118"/>
      <c r="H590" s="2">
        <f t="shared" ca="1" si="80"/>
        <v>0</v>
      </c>
    </row>
    <row r="591" spans="1:8" hidden="1" x14ac:dyDescent="0.25">
      <c r="A591" s="1">
        <v>2329</v>
      </c>
      <c r="B591" s="118"/>
      <c r="H591" s="2">
        <f t="shared" ca="1" si="80"/>
        <v>0</v>
      </c>
    </row>
    <row r="592" spans="1:8" hidden="1" x14ac:dyDescent="0.25">
      <c r="A592" s="1">
        <v>2350</v>
      </c>
      <c r="B592" s="118"/>
      <c r="H592" s="120">
        <f t="shared" ca="1" si="80"/>
        <v>0.51</v>
      </c>
    </row>
    <row r="593" spans="1:9" hidden="1" x14ac:dyDescent="0.25">
      <c r="A593" s="119">
        <v>5000</v>
      </c>
      <c r="B593" s="118"/>
      <c r="H593" s="122">
        <f ca="1">H594+H596</f>
        <v>0.03</v>
      </c>
    </row>
    <row r="594" spans="1:9" hidden="1" x14ac:dyDescent="0.25">
      <c r="A594" s="110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SUMIF($A$265:$H$498,A595,$H$265:$H$498)</f>
        <v>0</v>
      </c>
    </row>
    <row r="596" spans="1:9" hidden="1" x14ac:dyDescent="0.25">
      <c r="A596" s="110">
        <v>5200</v>
      </c>
      <c r="B596" s="118"/>
      <c r="H596" s="121">
        <f ca="1">SUM(H597:H598)</f>
        <v>0.03</v>
      </c>
    </row>
    <row r="597" spans="1:9" hidden="1" x14ac:dyDescent="0.25">
      <c r="A597" s="1">
        <v>5238</v>
      </c>
      <c r="B597" s="118"/>
      <c r="H597" s="120">
        <f t="shared" ref="H597:H598" ca="1" si="81">SUMIF($A$265:$H$498,A597,$H$265:$H$498)</f>
        <v>0.03</v>
      </c>
    </row>
    <row r="598" spans="1:9" hidden="1" x14ac:dyDescent="0.25">
      <c r="A598" s="1">
        <v>5239</v>
      </c>
      <c r="B598" s="118"/>
      <c r="H598" s="120">
        <f t="shared" ca="1" si="81"/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13.15</v>
      </c>
      <c r="I599" s="127" t="b">
        <f ca="1">H599=H500</f>
        <v>1</v>
      </c>
    </row>
    <row r="600" spans="1:9" hidden="1" x14ac:dyDescent="0.25">
      <c r="B600" s="118"/>
    </row>
    <row r="601" spans="1:9" hidden="1" x14ac:dyDescent="0.25">
      <c r="B601" s="118"/>
    </row>
    <row r="602" spans="1:9" hidden="1" x14ac:dyDescent="0.25">
      <c r="B602" s="118"/>
    </row>
    <row r="603" spans="1:9" hidden="1" x14ac:dyDescent="0.25">
      <c r="B603" s="118"/>
    </row>
    <row r="604" spans="1:9" hidden="1" x14ac:dyDescent="0.25">
      <c r="B604" s="118"/>
    </row>
    <row r="605" spans="1:9" hidden="1" x14ac:dyDescent="0.25">
      <c r="B605" s="118"/>
    </row>
    <row r="606" spans="1:9" hidden="1" x14ac:dyDescent="0.25">
      <c r="B606" s="118"/>
    </row>
    <row r="607" spans="1:9" hidden="1" x14ac:dyDescent="0.25">
      <c r="B607" s="118"/>
    </row>
    <row r="608" spans="1:9" hidden="1" x14ac:dyDescent="0.25">
      <c r="B608" s="118"/>
    </row>
    <row r="609" spans="2:2" hidden="1" x14ac:dyDescent="0.25">
      <c r="B609" s="118"/>
    </row>
    <row r="610" spans="2:2" hidden="1" x14ac:dyDescent="0.25">
      <c r="B610" s="118"/>
    </row>
    <row r="611" spans="2:2" hidden="1" x14ac:dyDescent="0.25">
      <c r="B611" s="118"/>
    </row>
    <row r="612" spans="2:2" hidden="1" x14ac:dyDescent="0.25">
      <c r="B612" s="118"/>
    </row>
    <row r="613" spans="2:2" hidden="1" x14ac:dyDescent="0.25">
      <c r="B613" s="118"/>
    </row>
    <row r="614" spans="2:2" hidden="1" x14ac:dyDescent="0.25">
      <c r="B614" s="118"/>
    </row>
    <row r="615" spans="2:2" hidden="1" x14ac:dyDescent="0.25">
      <c r="B615" s="118"/>
    </row>
    <row r="616" spans="2:2" hidden="1" x14ac:dyDescent="0.25">
      <c r="B616" s="118"/>
    </row>
    <row r="617" spans="2:2" hidden="1" x14ac:dyDescent="0.25">
      <c r="B617" s="118"/>
    </row>
    <row r="618" spans="2:2" hidden="1" x14ac:dyDescent="0.25">
      <c r="B618" s="118"/>
    </row>
    <row r="619" spans="2:2" hidden="1" x14ac:dyDescent="0.25">
      <c r="B619" s="118"/>
    </row>
    <row r="620" spans="2:2" hidden="1" x14ac:dyDescent="0.25">
      <c r="B620" s="118"/>
    </row>
    <row r="621" spans="2:2" hidden="1" x14ac:dyDescent="0.25">
      <c r="B621" s="118"/>
    </row>
    <row r="622" spans="2:2" hidden="1" x14ac:dyDescent="0.25">
      <c r="B622" s="118"/>
    </row>
    <row r="623" spans="2:2" hidden="1" x14ac:dyDescent="0.25">
      <c r="B623" s="118"/>
    </row>
    <row r="624" spans="2:2" hidden="1" x14ac:dyDescent="0.25">
      <c r="B624" s="118"/>
    </row>
    <row r="625" spans="2:2" hidden="1" x14ac:dyDescent="0.25">
      <c r="B625" s="118"/>
    </row>
    <row r="626" spans="2:2" hidden="1" x14ac:dyDescent="0.25">
      <c r="B626" s="118"/>
    </row>
    <row r="627" spans="2:2" hidden="1" x14ac:dyDescent="0.25">
      <c r="B627" s="118"/>
    </row>
    <row r="628" spans="2:2" hidden="1" x14ac:dyDescent="0.25">
      <c r="B628" s="118"/>
    </row>
    <row r="629" spans="2:2" hidden="1" x14ac:dyDescent="0.25">
      <c r="B629" s="118"/>
    </row>
    <row r="630" spans="2:2" hidden="1" x14ac:dyDescent="0.25">
      <c r="B630" s="118"/>
    </row>
    <row r="631" spans="2:2" hidden="1" x14ac:dyDescent="0.25">
      <c r="B631" s="118"/>
    </row>
    <row r="632" spans="2:2" hidden="1" x14ac:dyDescent="0.25">
      <c r="B632" s="118"/>
    </row>
    <row r="633" spans="2:2" hidden="1" x14ac:dyDescent="0.25">
      <c r="B633" s="118"/>
    </row>
    <row r="634" spans="2:2" hidden="1" x14ac:dyDescent="0.25">
      <c r="B634" s="118"/>
    </row>
    <row r="635" spans="2:2" hidden="1" x14ac:dyDescent="0.25">
      <c r="B635" s="118"/>
    </row>
    <row r="636" spans="2:2" hidden="1" x14ac:dyDescent="0.25">
      <c r="B636" s="118"/>
    </row>
    <row r="637" spans="2:2" hidden="1" x14ac:dyDescent="0.25">
      <c r="B637" s="118"/>
    </row>
    <row r="638" spans="2:2" hidden="1" x14ac:dyDescent="0.25">
      <c r="B638" s="118"/>
    </row>
    <row r="639" spans="2:2" hidden="1" x14ac:dyDescent="0.25">
      <c r="B639" s="118"/>
    </row>
    <row r="640" spans="2:2" hidden="1" x14ac:dyDescent="0.25">
      <c r="B640" s="118"/>
    </row>
    <row r="641" spans="2:2" hidden="1" x14ac:dyDescent="0.25">
      <c r="B641" s="118"/>
    </row>
    <row r="642" spans="2:2" hidden="1" x14ac:dyDescent="0.25">
      <c r="B642" s="118"/>
    </row>
    <row r="643" spans="2:2" hidden="1" x14ac:dyDescent="0.25">
      <c r="B643" s="118"/>
    </row>
    <row r="644" spans="2:2" hidden="1" x14ac:dyDescent="0.25">
      <c r="B644" s="118"/>
    </row>
    <row r="645" spans="2:2" hidden="1" x14ac:dyDescent="0.25">
      <c r="B645" s="118"/>
    </row>
    <row r="646" spans="2:2" hidden="1" x14ac:dyDescent="0.25">
      <c r="B646" s="118"/>
    </row>
    <row r="647" spans="2:2" hidden="1" x14ac:dyDescent="0.25">
      <c r="B647" s="118"/>
    </row>
    <row r="648" spans="2:2" hidden="1" x14ac:dyDescent="0.25">
      <c r="B648" s="118"/>
    </row>
    <row r="649" spans="2:2" hidden="1" x14ac:dyDescent="0.25">
      <c r="B649" s="118"/>
    </row>
    <row r="650" spans="2:2" hidden="1" x14ac:dyDescent="0.25">
      <c r="B650" s="118"/>
    </row>
    <row r="651" spans="2:2" hidden="1" x14ac:dyDescent="0.25">
      <c r="B651" s="118"/>
    </row>
    <row r="652" spans="2:2" hidden="1" x14ac:dyDescent="0.25">
      <c r="B652" s="118"/>
    </row>
    <row r="653" spans="2:2" hidden="1" x14ac:dyDescent="0.25">
      <c r="B653" s="118"/>
    </row>
    <row r="654" spans="2:2" hidden="1" x14ac:dyDescent="0.25">
      <c r="B654" s="118"/>
    </row>
    <row r="655" spans="2:2" hidden="1" x14ac:dyDescent="0.25">
      <c r="B655" s="118"/>
    </row>
    <row r="656" spans="2:2" hidden="1" x14ac:dyDescent="0.25">
      <c r="B656" s="118"/>
    </row>
    <row r="657" spans="2:2" hidden="1" x14ac:dyDescent="0.25">
      <c r="B657" s="118"/>
    </row>
    <row r="658" spans="2:2" hidden="1" x14ac:dyDescent="0.25">
      <c r="B658" s="118"/>
    </row>
    <row r="659" spans="2:2" hidden="1" x14ac:dyDescent="0.25">
      <c r="B659" s="118"/>
    </row>
    <row r="660" spans="2:2" hidden="1" x14ac:dyDescent="0.25">
      <c r="B660" s="118"/>
    </row>
    <row r="661" spans="2:2" hidden="1" x14ac:dyDescent="0.25">
      <c r="B661" s="118"/>
    </row>
    <row r="662" spans="2:2" hidden="1" x14ac:dyDescent="0.25">
      <c r="B662" s="118"/>
    </row>
    <row r="663" spans="2:2" hidden="1" x14ac:dyDescent="0.25">
      <c r="B663" s="118"/>
    </row>
    <row r="664" spans="2:2" hidden="1" x14ac:dyDescent="0.25">
      <c r="B664" s="118"/>
    </row>
    <row r="665" spans="2:2" hidden="1" x14ac:dyDescent="0.25">
      <c r="B665" s="118"/>
    </row>
    <row r="666" spans="2:2" hidden="1" x14ac:dyDescent="0.25">
      <c r="B666" s="118"/>
    </row>
    <row r="667" spans="2:2" hidden="1" x14ac:dyDescent="0.25">
      <c r="B667" s="118"/>
    </row>
    <row r="668" spans="2:2" hidden="1" x14ac:dyDescent="0.25">
      <c r="B668" s="118"/>
    </row>
    <row r="669" spans="2:2" hidden="1" x14ac:dyDescent="0.25">
      <c r="B669" s="118"/>
    </row>
    <row r="670" spans="2:2" hidden="1" x14ac:dyDescent="0.25">
      <c r="B670" s="118"/>
    </row>
    <row r="671" spans="2:2" hidden="1" x14ac:dyDescent="0.25">
      <c r="B671" s="118"/>
    </row>
    <row r="672" spans="2:2" hidden="1" x14ac:dyDescent="0.25">
      <c r="B672" s="118"/>
    </row>
    <row r="673" spans="2:2" hidden="1" x14ac:dyDescent="0.25">
      <c r="B673" s="118"/>
    </row>
    <row r="674" spans="2:2" hidden="1" x14ac:dyDescent="0.25">
      <c r="B674" s="118"/>
    </row>
    <row r="675" spans="2:2" hidden="1" x14ac:dyDescent="0.25">
      <c r="B675" s="118"/>
    </row>
    <row r="676" spans="2:2" hidden="1" x14ac:dyDescent="0.25">
      <c r="B676" s="118"/>
    </row>
    <row r="677" spans="2:2" hidden="1" x14ac:dyDescent="0.25">
      <c r="B677" s="118"/>
    </row>
    <row r="678" spans="2:2" hidden="1" x14ac:dyDescent="0.25">
      <c r="B678" s="118"/>
    </row>
    <row r="679" spans="2:2" hidden="1" x14ac:dyDescent="0.25">
      <c r="B679" s="118"/>
    </row>
    <row r="680" spans="2:2" hidden="1" x14ac:dyDescent="0.25">
      <c r="B680" s="118"/>
    </row>
    <row r="681" spans="2:2" hidden="1" x14ac:dyDescent="0.25">
      <c r="B681" s="118"/>
    </row>
    <row r="682" spans="2:2" hidden="1" x14ac:dyDescent="0.25">
      <c r="B682" s="118"/>
    </row>
    <row r="683" spans="2:2" hidden="1" x14ac:dyDescent="0.25">
      <c r="B683" s="118"/>
    </row>
    <row r="684" spans="2:2" hidden="1" x14ac:dyDescent="0.25">
      <c r="B684" s="118"/>
    </row>
    <row r="685" spans="2:2" hidden="1" x14ac:dyDescent="0.25">
      <c r="B685" s="118"/>
    </row>
    <row r="686" spans="2:2" hidden="1" x14ac:dyDescent="0.25">
      <c r="B686" s="118"/>
    </row>
    <row r="687" spans="2:2" hidden="1" x14ac:dyDescent="0.25">
      <c r="B687" s="118"/>
    </row>
    <row r="688" spans="2:2" hidden="1" x14ac:dyDescent="0.25">
      <c r="B688" s="118"/>
    </row>
    <row r="689" spans="2:2" hidden="1" x14ac:dyDescent="0.25">
      <c r="B689" s="118"/>
    </row>
    <row r="690" spans="2:2" hidden="1" x14ac:dyDescent="0.25">
      <c r="B690" s="118"/>
    </row>
    <row r="691" spans="2:2" hidden="1" x14ac:dyDescent="0.25">
      <c r="B691" s="118"/>
    </row>
    <row r="692" spans="2:2" hidden="1" x14ac:dyDescent="0.25">
      <c r="B692" s="118"/>
    </row>
    <row r="693" spans="2:2" hidden="1" x14ac:dyDescent="0.25">
      <c r="B693" s="118"/>
    </row>
    <row r="694" spans="2:2" hidden="1" x14ac:dyDescent="0.25">
      <c r="B694" s="118"/>
    </row>
    <row r="695" spans="2:2" hidden="1" x14ac:dyDescent="0.25">
      <c r="B695" s="118"/>
    </row>
    <row r="696" spans="2:2" x14ac:dyDescent="0.25">
      <c r="B696" s="118"/>
    </row>
    <row r="697" spans="2:2" x14ac:dyDescent="0.25">
      <c r="B697" s="118"/>
    </row>
    <row r="698" spans="2:2" x14ac:dyDescent="0.25">
      <c r="B698" s="118"/>
    </row>
    <row r="699" spans="2:2" x14ac:dyDescent="0.25">
      <c r="B699" s="118"/>
    </row>
    <row r="700" spans="2:2" x14ac:dyDescent="0.25">
      <c r="B700" s="118"/>
    </row>
    <row r="701" spans="2:2" x14ac:dyDescent="0.25">
      <c r="B701" s="118"/>
    </row>
    <row r="702" spans="2:2" x14ac:dyDescent="0.25">
      <c r="B702" s="118"/>
    </row>
  </sheetData>
  <autoFilter ref="A10:H10">
    <filterColumn colId="2" showButton="0"/>
    <filterColumn colId="3" showButton="0"/>
    <filterColumn colId="4" showButton="0"/>
    <filterColumn colId="5" showButton="0"/>
    <filterColumn colId="6" showButton="0"/>
  </autoFilter>
  <mergeCells count="531">
    <mergeCell ref="A407:A417"/>
    <mergeCell ref="B407:B417"/>
    <mergeCell ref="C409:E409"/>
    <mergeCell ref="C410:E410"/>
    <mergeCell ref="C408:E408"/>
    <mergeCell ref="C310:D310"/>
    <mergeCell ref="C311:D311"/>
    <mergeCell ref="A249:A259"/>
    <mergeCell ref="A167:A177"/>
    <mergeCell ref="B167:B177"/>
    <mergeCell ref="C190:E190"/>
    <mergeCell ref="C200:E200"/>
    <mergeCell ref="C169:E169"/>
    <mergeCell ref="C170:E170"/>
    <mergeCell ref="C354:D354"/>
    <mergeCell ref="C211:E211"/>
    <mergeCell ref="C212:E212"/>
    <mergeCell ref="A340:A360"/>
    <mergeCell ref="B340:B360"/>
    <mergeCell ref="C312:D312"/>
    <mergeCell ref="C218:E218"/>
    <mergeCell ref="C293:E293"/>
    <mergeCell ref="C199:E199"/>
    <mergeCell ref="A226:A236"/>
    <mergeCell ref="A156:A166"/>
    <mergeCell ref="B156:B166"/>
    <mergeCell ref="C156:E156"/>
    <mergeCell ref="C157:E157"/>
    <mergeCell ref="C192:E192"/>
    <mergeCell ref="C193:E193"/>
    <mergeCell ref="C194:E194"/>
    <mergeCell ref="A1:C1"/>
    <mergeCell ref="D1:H1"/>
    <mergeCell ref="C167:E167"/>
    <mergeCell ref="C168:E168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12:A132"/>
    <mergeCell ref="B112:B132"/>
    <mergeCell ref="C112:D112"/>
    <mergeCell ref="C113:D113"/>
    <mergeCell ref="C423:E423"/>
    <mergeCell ref="C424:E424"/>
    <mergeCell ref="C425:E425"/>
    <mergeCell ref="C426:E426"/>
    <mergeCell ref="C427:E427"/>
    <mergeCell ref="C428:E428"/>
    <mergeCell ref="I9:I10"/>
    <mergeCell ref="A202:A212"/>
    <mergeCell ref="B178:G178"/>
    <mergeCell ref="B202:B212"/>
    <mergeCell ref="C413:E413"/>
    <mergeCell ref="C414:E414"/>
    <mergeCell ref="C415:E415"/>
    <mergeCell ref="C171:E171"/>
    <mergeCell ref="C172:E172"/>
    <mergeCell ref="C173:E173"/>
    <mergeCell ref="C174:E174"/>
    <mergeCell ref="C175:E175"/>
    <mergeCell ref="C176:E176"/>
    <mergeCell ref="C177:E177"/>
    <mergeCell ref="A190:A200"/>
    <mergeCell ref="B190:B200"/>
    <mergeCell ref="C191:E191"/>
    <mergeCell ref="B201:G201"/>
    <mergeCell ref="A238:A248"/>
    <mergeCell ref="B249:B259"/>
    <mergeCell ref="D250:D259"/>
    <mergeCell ref="C202:E202"/>
    <mergeCell ref="C203:E203"/>
    <mergeCell ref="C204:E204"/>
    <mergeCell ref="C205:E205"/>
    <mergeCell ref="B224:G224"/>
    <mergeCell ref="B225:G225"/>
    <mergeCell ref="B226:B236"/>
    <mergeCell ref="C219:E219"/>
    <mergeCell ref="C220:E220"/>
    <mergeCell ref="C221:E221"/>
    <mergeCell ref="C222:E222"/>
    <mergeCell ref="C223:E223"/>
    <mergeCell ref="C215:E215"/>
    <mergeCell ref="C216:E216"/>
    <mergeCell ref="C217:E217"/>
    <mergeCell ref="B237:G237"/>
    <mergeCell ref="B238:B248"/>
    <mergeCell ref="D239:D248"/>
    <mergeCell ref="B213:B223"/>
    <mergeCell ref="C213:E213"/>
    <mergeCell ref="A213:A223"/>
    <mergeCell ref="C318:D318"/>
    <mergeCell ref="C330:D330"/>
    <mergeCell ref="C331:D331"/>
    <mergeCell ref="C319:D319"/>
    <mergeCell ref="A260:G260"/>
    <mergeCell ref="C276:D276"/>
    <mergeCell ref="E299:E318"/>
    <mergeCell ref="C298:D298"/>
    <mergeCell ref="C309:D309"/>
    <mergeCell ref="C316:D316"/>
    <mergeCell ref="C317:D317"/>
    <mergeCell ref="C315:D315"/>
    <mergeCell ref="C294:E294"/>
    <mergeCell ref="A265:A275"/>
    <mergeCell ref="B265:B275"/>
    <mergeCell ref="A276:A286"/>
    <mergeCell ref="B263:G263"/>
    <mergeCell ref="B264:G264"/>
    <mergeCell ref="B276:B286"/>
    <mergeCell ref="C265:D265"/>
    <mergeCell ref="C266:D266"/>
    <mergeCell ref="C267:D267"/>
    <mergeCell ref="C268:D268"/>
    <mergeCell ref="C269:D269"/>
    <mergeCell ref="A287:A297"/>
    <mergeCell ref="B287:B297"/>
    <mergeCell ref="C287:E287"/>
    <mergeCell ref="C299:D299"/>
    <mergeCell ref="C305:D305"/>
    <mergeCell ref="C306:D306"/>
    <mergeCell ref="C307:D307"/>
    <mergeCell ref="C308:D308"/>
    <mergeCell ref="C300:D300"/>
    <mergeCell ref="C301:D301"/>
    <mergeCell ref="C302:D302"/>
    <mergeCell ref="C303:D303"/>
    <mergeCell ref="C304:D304"/>
    <mergeCell ref="C288:E288"/>
    <mergeCell ref="C289:E289"/>
    <mergeCell ref="C290:E290"/>
    <mergeCell ref="C291:E291"/>
    <mergeCell ref="C292:E292"/>
    <mergeCell ref="C295:E295"/>
    <mergeCell ref="C296:E296"/>
    <mergeCell ref="C297:E297"/>
    <mergeCell ref="C313:D313"/>
    <mergeCell ref="C314:D314"/>
    <mergeCell ref="C196:E196"/>
    <mergeCell ref="C197:E197"/>
    <mergeCell ref="C198:E198"/>
    <mergeCell ref="C184:E184"/>
    <mergeCell ref="C185:E185"/>
    <mergeCell ref="C186:E186"/>
    <mergeCell ref="C187:E187"/>
    <mergeCell ref="C188:E188"/>
    <mergeCell ref="C195:E195"/>
    <mergeCell ref="C270:D270"/>
    <mergeCell ref="C271:D271"/>
    <mergeCell ref="C272:D272"/>
    <mergeCell ref="C273:D273"/>
    <mergeCell ref="C277:D277"/>
    <mergeCell ref="C278:D278"/>
    <mergeCell ref="B179:B189"/>
    <mergeCell ref="C183:E183"/>
    <mergeCell ref="C148:D148"/>
    <mergeCell ref="C149:D149"/>
    <mergeCell ref="C150:D150"/>
    <mergeCell ref="C151:D151"/>
    <mergeCell ref="C152:D152"/>
    <mergeCell ref="C143:D143"/>
    <mergeCell ref="C144:D144"/>
    <mergeCell ref="C145:D145"/>
    <mergeCell ref="C146:D146"/>
    <mergeCell ref="B154:G154"/>
    <mergeCell ref="C179:E179"/>
    <mergeCell ref="C189:E189"/>
    <mergeCell ref="C147:D147"/>
    <mergeCell ref="C153:D153"/>
    <mergeCell ref="B155:G155"/>
    <mergeCell ref="C180:E180"/>
    <mergeCell ref="C181:E181"/>
    <mergeCell ref="C182:E182"/>
    <mergeCell ref="B133:B153"/>
    <mergeCell ref="C134:D134"/>
    <mergeCell ref="E134:E153"/>
    <mergeCell ref="E90:E109"/>
    <mergeCell ref="A89:A109"/>
    <mergeCell ref="B89:B109"/>
    <mergeCell ref="C104:D104"/>
    <mergeCell ref="C105:D105"/>
    <mergeCell ref="C106:D106"/>
    <mergeCell ref="C107:D107"/>
    <mergeCell ref="C108:D108"/>
    <mergeCell ref="C89:D89"/>
    <mergeCell ref="C90:D90"/>
    <mergeCell ref="C91:D91"/>
    <mergeCell ref="C92:D92"/>
    <mergeCell ref="C102:D102"/>
    <mergeCell ref="C103:D103"/>
    <mergeCell ref="C93:D93"/>
    <mergeCell ref="C94:D94"/>
    <mergeCell ref="C95:D95"/>
    <mergeCell ref="C96:D96"/>
    <mergeCell ref="C99:D99"/>
    <mergeCell ref="C100:D100"/>
    <mergeCell ref="C41:E41"/>
    <mergeCell ref="C42:E42"/>
    <mergeCell ref="C43:E43"/>
    <mergeCell ref="C27:D27"/>
    <mergeCell ref="C28:D28"/>
    <mergeCell ref="C29:D29"/>
    <mergeCell ref="C64:D64"/>
    <mergeCell ref="C68:D68"/>
    <mergeCell ref="C72:D72"/>
    <mergeCell ref="C59:D59"/>
    <mergeCell ref="A452:A462"/>
    <mergeCell ref="B452:B462"/>
    <mergeCell ref="C453:E453"/>
    <mergeCell ref="C454:E454"/>
    <mergeCell ref="C455:E455"/>
    <mergeCell ref="C456:E456"/>
    <mergeCell ref="C457:E457"/>
    <mergeCell ref="C284:D284"/>
    <mergeCell ref="C285:D285"/>
    <mergeCell ref="C286:D286"/>
    <mergeCell ref="C340:D340"/>
    <mergeCell ref="C351:D351"/>
    <mergeCell ref="C352:D352"/>
    <mergeCell ref="A319:A339"/>
    <mergeCell ref="B319:B339"/>
    <mergeCell ref="A298:A318"/>
    <mergeCell ref="B298:B318"/>
    <mergeCell ref="C382:D382"/>
    <mergeCell ref="B418:B428"/>
    <mergeCell ref="C418:E418"/>
    <mergeCell ref="C419:E419"/>
    <mergeCell ref="C420:E420"/>
    <mergeCell ref="C421:E421"/>
    <mergeCell ref="C422:E422"/>
    <mergeCell ref="E478:E487"/>
    <mergeCell ref="C477:D477"/>
    <mergeCell ref="C478:D478"/>
    <mergeCell ref="C479:D479"/>
    <mergeCell ref="C480:D480"/>
    <mergeCell ref="C481:D481"/>
    <mergeCell ref="C482:D482"/>
    <mergeCell ref="C465:D465"/>
    <mergeCell ref="C466:D466"/>
    <mergeCell ref="E466:E475"/>
    <mergeCell ref="C467:D467"/>
    <mergeCell ref="C468:D468"/>
    <mergeCell ref="C469:D469"/>
    <mergeCell ref="C487:D487"/>
    <mergeCell ref="C470:D470"/>
    <mergeCell ref="C483:D483"/>
    <mergeCell ref="C484:D484"/>
    <mergeCell ref="C485:D485"/>
    <mergeCell ref="C486:D486"/>
    <mergeCell ref="C366:D366"/>
    <mergeCell ref="C367:D367"/>
    <mergeCell ref="C368:D368"/>
    <mergeCell ref="C369:D369"/>
    <mergeCell ref="C370:D370"/>
    <mergeCell ref="C373:D373"/>
    <mergeCell ref="D489:D498"/>
    <mergeCell ref="C452:E452"/>
    <mergeCell ref="C458:E458"/>
    <mergeCell ref="C459:E459"/>
    <mergeCell ref="C460:E460"/>
    <mergeCell ref="C461:E461"/>
    <mergeCell ref="C430:E430"/>
    <mergeCell ref="C403:D403"/>
    <mergeCell ref="C404:D404"/>
    <mergeCell ref="C390:D390"/>
    <mergeCell ref="C391:D391"/>
    <mergeCell ref="C392:D392"/>
    <mergeCell ref="C393:D393"/>
    <mergeCell ref="C394:D394"/>
    <mergeCell ref="C411:E411"/>
    <mergeCell ref="C412:E412"/>
    <mergeCell ref="B476:G476"/>
    <mergeCell ref="B465:B475"/>
    <mergeCell ref="A430:A440"/>
    <mergeCell ref="B430:B440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31:E431"/>
    <mergeCell ref="A418:A428"/>
    <mergeCell ref="C376:D376"/>
    <mergeCell ref="C377:D377"/>
    <mergeCell ref="C378:D378"/>
    <mergeCell ref="C379:D379"/>
    <mergeCell ref="C380:D380"/>
    <mergeCell ref="C381:D381"/>
    <mergeCell ref="C385:D385"/>
    <mergeCell ref="C387:D387"/>
    <mergeCell ref="C388:D388"/>
    <mergeCell ref="C389:D389"/>
    <mergeCell ref="C383:D383"/>
    <mergeCell ref="A363:A383"/>
    <mergeCell ref="B363:B383"/>
    <mergeCell ref="C384:D384"/>
    <mergeCell ref="A384:A404"/>
    <mergeCell ref="B384:B404"/>
    <mergeCell ref="C401:D401"/>
    <mergeCell ref="C402:D402"/>
    <mergeCell ref="C371:D371"/>
    <mergeCell ref="C372:D372"/>
    <mergeCell ref="C386:D386"/>
    <mergeCell ref="C364:D364"/>
    <mergeCell ref="C365:D365"/>
    <mergeCell ref="E341:E360"/>
    <mergeCell ref="B361:G361"/>
    <mergeCell ref="E320:E339"/>
    <mergeCell ref="C342:D342"/>
    <mergeCell ref="C343:D343"/>
    <mergeCell ref="C344:D344"/>
    <mergeCell ref="C345:D345"/>
    <mergeCell ref="C346:D346"/>
    <mergeCell ref="C347:D347"/>
    <mergeCell ref="C353:D353"/>
    <mergeCell ref="C348:D348"/>
    <mergeCell ref="C349:D349"/>
    <mergeCell ref="C350:D350"/>
    <mergeCell ref="C338:D338"/>
    <mergeCell ref="C339:D339"/>
    <mergeCell ref="C341:D341"/>
    <mergeCell ref="C332:D332"/>
    <mergeCell ref="C337:D337"/>
    <mergeCell ref="C320:D320"/>
    <mergeCell ref="C321:D321"/>
    <mergeCell ref="C322:D322"/>
    <mergeCell ref="C323:D323"/>
    <mergeCell ref="C324:D324"/>
    <mergeCell ref="C325:D325"/>
    <mergeCell ref="B429:G429"/>
    <mergeCell ref="C395:D395"/>
    <mergeCell ref="C396:D396"/>
    <mergeCell ref="C397:D397"/>
    <mergeCell ref="C398:D398"/>
    <mergeCell ref="C399:D399"/>
    <mergeCell ref="C355:D355"/>
    <mergeCell ref="C356:D356"/>
    <mergeCell ref="C357:D357"/>
    <mergeCell ref="C358:D358"/>
    <mergeCell ref="C359:D359"/>
    <mergeCell ref="C360:D360"/>
    <mergeCell ref="C400:D400"/>
    <mergeCell ref="B405:G405"/>
    <mergeCell ref="B406:G406"/>
    <mergeCell ref="C407:E407"/>
    <mergeCell ref="B362:G362"/>
    <mergeCell ref="C416:E416"/>
    <mergeCell ref="C417:E417"/>
    <mergeCell ref="E364:E383"/>
    <mergeCell ref="E385:E404"/>
    <mergeCell ref="C363:D363"/>
    <mergeCell ref="C374:D374"/>
    <mergeCell ref="C375:D375"/>
    <mergeCell ref="C279:D279"/>
    <mergeCell ref="C280:D280"/>
    <mergeCell ref="C281:D281"/>
    <mergeCell ref="C282:D282"/>
    <mergeCell ref="C283:D283"/>
    <mergeCell ref="C274:D274"/>
    <mergeCell ref="C275:D275"/>
    <mergeCell ref="C97:D97"/>
    <mergeCell ref="C98:D98"/>
    <mergeCell ref="C101:D101"/>
    <mergeCell ref="C109:D109"/>
    <mergeCell ref="C133:D133"/>
    <mergeCell ref="C138:D138"/>
    <mergeCell ref="C139:D139"/>
    <mergeCell ref="C140:D140"/>
    <mergeCell ref="C141:D141"/>
    <mergeCell ref="C142:D142"/>
    <mergeCell ref="C119:D119"/>
    <mergeCell ref="C120:D120"/>
    <mergeCell ref="C121:D121"/>
    <mergeCell ref="C122:D122"/>
    <mergeCell ref="A3:H3"/>
    <mergeCell ref="A5:B5"/>
    <mergeCell ref="C9:H9"/>
    <mergeCell ref="C10:H10"/>
    <mergeCell ref="C36:E36"/>
    <mergeCell ref="C37:E37"/>
    <mergeCell ref="A11:H11"/>
    <mergeCell ref="A14:A24"/>
    <mergeCell ref="B14:B24"/>
    <mergeCell ref="A36:A46"/>
    <mergeCell ref="B36:B46"/>
    <mergeCell ref="C38:E38"/>
    <mergeCell ref="C39:E39"/>
    <mergeCell ref="C40:E40"/>
    <mergeCell ref="B12:G12"/>
    <mergeCell ref="C33:D33"/>
    <mergeCell ref="C34:D34"/>
    <mergeCell ref="C17:D17"/>
    <mergeCell ref="C18:D18"/>
    <mergeCell ref="C19:D19"/>
    <mergeCell ref="C44:E44"/>
    <mergeCell ref="C45:E45"/>
    <mergeCell ref="C35:D35"/>
    <mergeCell ref="C46:E46"/>
    <mergeCell ref="A68:A88"/>
    <mergeCell ref="A47:A67"/>
    <mergeCell ref="B13:G13"/>
    <mergeCell ref="A25:A35"/>
    <mergeCell ref="B25:B35"/>
    <mergeCell ref="C25:D25"/>
    <mergeCell ref="C26:D26"/>
    <mergeCell ref="C30:D30"/>
    <mergeCell ref="C31:D31"/>
    <mergeCell ref="C32:D32"/>
    <mergeCell ref="C51:D51"/>
    <mergeCell ref="C14:D14"/>
    <mergeCell ref="C47:D47"/>
    <mergeCell ref="C48:D48"/>
    <mergeCell ref="C49:D49"/>
    <mergeCell ref="C50:D50"/>
    <mergeCell ref="C20:D20"/>
    <mergeCell ref="C21:D21"/>
    <mergeCell ref="C22:D22"/>
    <mergeCell ref="E48:E67"/>
    <mergeCell ref="C23:D23"/>
    <mergeCell ref="C24:D24"/>
    <mergeCell ref="C15:D15"/>
    <mergeCell ref="C16:D16"/>
    <mergeCell ref="C57:D57"/>
    <mergeCell ref="C58:D58"/>
    <mergeCell ref="C60:D60"/>
    <mergeCell ref="C61:D61"/>
    <mergeCell ref="C62:D62"/>
    <mergeCell ref="C63:D63"/>
    <mergeCell ref="C82:D82"/>
    <mergeCell ref="C88:D88"/>
    <mergeCell ref="B68:B88"/>
    <mergeCell ref="C76:D76"/>
    <mergeCell ref="C77:D77"/>
    <mergeCell ref="C80:D80"/>
    <mergeCell ref="B47:B67"/>
    <mergeCell ref="C83:D83"/>
    <mergeCell ref="C78:D78"/>
    <mergeCell ref="C79:D79"/>
    <mergeCell ref="C65:D65"/>
    <mergeCell ref="C66:D66"/>
    <mergeCell ref="C67:D67"/>
    <mergeCell ref="C52:D52"/>
    <mergeCell ref="C53:D53"/>
    <mergeCell ref="C54:D54"/>
    <mergeCell ref="C55:D55"/>
    <mergeCell ref="C56:D56"/>
    <mergeCell ref="C84:D84"/>
    <mergeCell ref="C85:D85"/>
    <mergeCell ref="C86:D86"/>
    <mergeCell ref="C87:D87"/>
    <mergeCell ref="C69:D69"/>
    <mergeCell ref="C70:D70"/>
    <mergeCell ref="C71:D71"/>
    <mergeCell ref="C81:D81"/>
    <mergeCell ref="E69:E88"/>
    <mergeCell ref="C73:D73"/>
    <mergeCell ref="C74:D74"/>
    <mergeCell ref="C75:D75"/>
    <mergeCell ref="E113:E132"/>
    <mergeCell ref="C132:D13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14:D114"/>
    <mergeCell ref="C115:D115"/>
    <mergeCell ref="C116:D116"/>
    <mergeCell ref="C117:D117"/>
    <mergeCell ref="C118:D118"/>
    <mergeCell ref="C333:D333"/>
    <mergeCell ref="C334:D334"/>
    <mergeCell ref="C335:D335"/>
    <mergeCell ref="C336:D336"/>
    <mergeCell ref="B110:G110"/>
    <mergeCell ref="C326:D326"/>
    <mergeCell ref="C327:D327"/>
    <mergeCell ref="C328:D328"/>
    <mergeCell ref="C329:D329"/>
    <mergeCell ref="B111:G111"/>
    <mergeCell ref="A261:H261"/>
    <mergeCell ref="A262:H262"/>
    <mergeCell ref="A133:A153"/>
    <mergeCell ref="C135:D135"/>
    <mergeCell ref="C136:D136"/>
    <mergeCell ref="C137:D137"/>
    <mergeCell ref="C206:E206"/>
    <mergeCell ref="C207:E207"/>
    <mergeCell ref="C208:E208"/>
    <mergeCell ref="C209:E209"/>
    <mergeCell ref="C210:E210"/>
    <mergeCell ref="D227:D236"/>
    <mergeCell ref="A179:A189"/>
    <mergeCell ref="C214:E214"/>
    <mergeCell ref="A499:G499"/>
    <mergeCell ref="A500:G500"/>
    <mergeCell ref="A441:A451"/>
    <mergeCell ref="B441:B45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41:D441"/>
    <mergeCell ref="C462:E462"/>
    <mergeCell ref="B463:G463"/>
    <mergeCell ref="B464:G464"/>
    <mergeCell ref="A477:A487"/>
    <mergeCell ref="B477:B487"/>
    <mergeCell ref="A488:A498"/>
    <mergeCell ref="B488:B498"/>
    <mergeCell ref="A465:A475"/>
    <mergeCell ref="G466:G475"/>
  </mergeCells>
  <conditionalFormatting sqref="G38:H46">
    <cfRule type="cellIs" dxfId="2156" priority="98" operator="equal">
      <formula>0</formula>
    </cfRule>
  </conditionalFormatting>
  <conditionalFormatting sqref="F49:H67">
    <cfRule type="cellIs" dxfId="2155" priority="96" operator="equal">
      <formula>0</formula>
    </cfRule>
  </conditionalFormatting>
  <conditionalFormatting sqref="F69:H76">
    <cfRule type="cellIs" dxfId="2154" priority="95" operator="equal">
      <formula>0</formula>
    </cfRule>
  </conditionalFormatting>
  <conditionalFormatting sqref="G289:H297 H288">
    <cfRule type="cellIs" dxfId="2153" priority="89" operator="equal">
      <formula>0</formula>
    </cfRule>
  </conditionalFormatting>
  <conditionalFormatting sqref="H277:H286">
    <cfRule type="cellIs" dxfId="2152" priority="90" operator="equal">
      <formula>0</formula>
    </cfRule>
  </conditionalFormatting>
  <conditionalFormatting sqref="C309 C299:C300">
    <cfRule type="cellIs" dxfId="2151" priority="88" operator="equal">
      <formula>0</formula>
    </cfRule>
  </conditionalFormatting>
  <conditionalFormatting sqref="H266:H275">
    <cfRule type="cellIs" dxfId="2150" priority="91" operator="equal">
      <formula>0</formula>
    </cfRule>
  </conditionalFormatting>
  <conditionalFormatting sqref="C332">
    <cfRule type="cellIs" dxfId="2149" priority="84" operator="equal">
      <formula>0</formula>
    </cfRule>
  </conditionalFormatting>
  <conditionalFormatting sqref="F299:H310 H311:H317">
    <cfRule type="cellIs" dxfId="2148" priority="87" operator="equal">
      <formula>0</formula>
    </cfRule>
  </conditionalFormatting>
  <conditionalFormatting sqref="F320:G320">
    <cfRule type="cellIs" dxfId="2147" priority="86" operator="equal">
      <formula>0</formula>
    </cfRule>
  </conditionalFormatting>
  <conditionalFormatting sqref="H320">
    <cfRule type="cellIs" dxfId="2146" priority="85" operator="equal">
      <formula>0</formula>
    </cfRule>
  </conditionalFormatting>
  <conditionalFormatting sqref="F320:H339">
    <cfRule type="cellIs" dxfId="2145" priority="83" operator="equal">
      <formula>0</formula>
    </cfRule>
  </conditionalFormatting>
  <conditionalFormatting sqref="H341">
    <cfRule type="cellIs" dxfId="2144" priority="82" operator="equal">
      <formula>0</formula>
    </cfRule>
  </conditionalFormatting>
  <conditionalFormatting sqref="H341">
    <cfRule type="cellIs" dxfId="2143" priority="81" operator="equal">
      <formula>0</formula>
    </cfRule>
  </conditionalFormatting>
  <conditionalFormatting sqref="G341:G360">
    <cfRule type="cellIs" dxfId="2142" priority="80" operator="equal">
      <formula>0</formula>
    </cfRule>
  </conditionalFormatting>
  <conditionalFormatting sqref="F341:H360">
    <cfRule type="cellIs" dxfId="2141" priority="78" operator="equal">
      <formula>0</formula>
    </cfRule>
  </conditionalFormatting>
  <conditionalFormatting sqref="H364:H383">
    <cfRule type="cellIs" dxfId="2140" priority="77" operator="equal">
      <formula>0</formula>
    </cfRule>
  </conditionalFormatting>
  <conditionalFormatting sqref="H364:H383">
    <cfRule type="cellIs" dxfId="2139" priority="76" operator="equal">
      <formula>0</formula>
    </cfRule>
  </conditionalFormatting>
  <conditionalFormatting sqref="H364:H383">
    <cfRule type="cellIs" dxfId="2138" priority="75" operator="equal">
      <formula>0</formula>
    </cfRule>
  </conditionalFormatting>
  <conditionalFormatting sqref="H385:H404">
    <cfRule type="cellIs" dxfId="2137" priority="74" operator="equal">
      <formula>0</formula>
    </cfRule>
  </conditionalFormatting>
  <conditionalFormatting sqref="H385:H404">
    <cfRule type="cellIs" dxfId="2136" priority="73" operator="equal">
      <formula>0</formula>
    </cfRule>
  </conditionalFormatting>
  <conditionalFormatting sqref="H385:H404">
    <cfRule type="cellIs" dxfId="2135" priority="72" operator="equal">
      <formula>0</formula>
    </cfRule>
  </conditionalFormatting>
  <conditionalFormatting sqref="G374:G383 G385:G396">
    <cfRule type="cellIs" dxfId="2134" priority="71" operator="equal">
      <formula>0</formula>
    </cfRule>
  </conditionalFormatting>
  <conditionalFormatting sqref="G374:G383 G385:G396">
    <cfRule type="cellIs" dxfId="2133" priority="70" operator="equal">
      <formula>0</formula>
    </cfRule>
  </conditionalFormatting>
  <conditionalFormatting sqref="H431:H440">
    <cfRule type="cellIs" dxfId="2132" priority="69" operator="equal">
      <formula>0</formula>
    </cfRule>
  </conditionalFormatting>
  <conditionalFormatting sqref="H26:H35">
    <cfRule type="cellIs" dxfId="2131" priority="65" operator="equal">
      <formula>0</formula>
    </cfRule>
  </conditionalFormatting>
  <conditionalFormatting sqref="H453:H462">
    <cfRule type="cellIs" dxfId="2130" priority="67" operator="equal">
      <formula>0</formula>
    </cfRule>
  </conditionalFormatting>
  <conditionalFormatting sqref="H466:H475 H478:H487 H489:H498">
    <cfRule type="cellIs" dxfId="2129" priority="66" operator="equal">
      <formula>0</formula>
    </cfRule>
  </conditionalFormatting>
  <conditionalFormatting sqref="H15:H24">
    <cfRule type="cellIs" dxfId="2128" priority="64" operator="equal">
      <formula>0</formula>
    </cfRule>
  </conditionalFormatting>
  <conditionalFormatting sqref="C47:D56 C67:D67">
    <cfRule type="cellIs" dxfId="2127" priority="63" operator="equal">
      <formula>0</formula>
    </cfRule>
  </conditionalFormatting>
  <conditionalFormatting sqref="C57:D66">
    <cfRule type="cellIs" dxfId="2126" priority="61" operator="equal">
      <formula>0</formula>
    </cfRule>
  </conditionalFormatting>
  <conditionalFormatting sqref="C69:D88">
    <cfRule type="cellIs" dxfId="2125" priority="58" operator="equal">
      <formula>0</formula>
    </cfRule>
  </conditionalFormatting>
  <conditionalFormatting sqref="C68:D68">
    <cfRule type="cellIs" dxfId="2124" priority="60" operator="equal">
      <formula>0</formula>
    </cfRule>
  </conditionalFormatting>
  <conditionalFormatting sqref="F77:H88">
    <cfRule type="cellIs" dxfId="2123" priority="59" operator="equal">
      <formula>0</formula>
    </cfRule>
  </conditionalFormatting>
  <conditionalFormatting sqref="F90:H90 H91:H97 F91:G109">
    <cfRule type="cellIs" dxfId="2122" priority="57" operator="equal">
      <formula>0</formula>
    </cfRule>
  </conditionalFormatting>
  <conditionalFormatting sqref="C90:D109">
    <cfRule type="cellIs" dxfId="2121" priority="54" operator="equal">
      <formula>0</formula>
    </cfRule>
  </conditionalFormatting>
  <conditionalFormatting sqref="H98:H109">
    <cfRule type="cellIs" dxfId="2120" priority="55" operator="equal">
      <formula>0</formula>
    </cfRule>
  </conditionalFormatting>
  <conditionalFormatting sqref="C89:D89">
    <cfRule type="cellIs" dxfId="2119" priority="53" operator="equal">
      <formula>0</formula>
    </cfRule>
  </conditionalFormatting>
  <conditionalFormatting sqref="C112:D112">
    <cfRule type="cellIs" dxfId="2118" priority="52" operator="equal">
      <formula>0</formula>
    </cfRule>
  </conditionalFormatting>
  <conditionalFormatting sqref="F113:H113 H114:H120 F114:G132">
    <cfRule type="cellIs" dxfId="2117" priority="51" operator="equal">
      <formula>0</formula>
    </cfRule>
  </conditionalFormatting>
  <conditionalFormatting sqref="C113:D132">
    <cfRule type="cellIs" dxfId="2116" priority="49" operator="equal">
      <formula>0</formula>
    </cfRule>
  </conditionalFormatting>
  <conditionalFormatting sqref="H121:H132">
    <cfRule type="cellIs" dxfId="2115" priority="50" operator="equal">
      <formula>0</formula>
    </cfRule>
  </conditionalFormatting>
  <conditionalFormatting sqref="F134:H134 H135:H141 F135:G153">
    <cfRule type="cellIs" dxfId="2114" priority="48" operator="equal">
      <formula>0</formula>
    </cfRule>
  </conditionalFormatting>
  <conditionalFormatting sqref="C134:D153">
    <cfRule type="cellIs" dxfId="2113" priority="46" operator="equal">
      <formula>0</formula>
    </cfRule>
  </conditionalFormatting>
  <conditionalFormatting sqref="H142:H153">
    <cfRule type="cellIs" dxfId="2112" priority="47" operator="equal">
      <formula>0</formula>
    </cfRule>
  </conditionalFormatting>
  <conditionalFormatting sqref="C133:D133">
    <cfRule type="cellIs" dxfId="2111" priority="45" operator="equal">
      <formula>0</formula>
    </cfRule>
  </conditionalFormatting>
  <conditionalFormatting sqref="H203:H212">
    <cfRule type="cellIs" dxfId="2110" priority="44" operator="equal">
      <formula>0</formula>
    </cfRule>
  </conditionalFormatting>
  <conditionalFormatting sqref="H214:H223">
    <cfRule type="cellIs" dxfId="2109" priority="42" operator="equal">
      <formula>0</formula>
    </cfRule>
  </conditionalFormatting>
  <conditionalFormatting sqref="H227:H236 H239:H248 H250:H259">
    <cfRule type="cellIs" dxfId="2108" priority="41" operator="equal">
      <formula>0</formula>
    </cfRule>
  </conditionalFormatting>
  <conditionalFormatting sqref="H318">
    <cfRule type="cellIs" dxfId="2107" priority="39" operator="equal">
      <formula>0</formula>
    </cfRule>
  </conditionalFormatting>
  <conditionalFormatting sqref="F311:G318">
    <cfRule type="cellIs" dxfId="2106" priority="38" operator="equal">
      <formula>0</formula>
    </cfRule>
  </conditionalFormatting>
  <conditionalFormatting sqref="C310:C318">
    <cfRule type="cellIs" dxfId="2105" priority="37" operator="equal">
      <formula>0</formula>
    </cfRule>
  </conditionalFormatting>
  <conditionalFormatting sqref="C330 C320">
    <cfRule type="cellIs" dxfId="2104" priority="36" operator="equal">
      <formula>0</formula>
    </cfRule>
  </conditionalFormatting>
  <conditionalFormatting sqref="C331">
    <cfRule type="cellIs" dxfId="2103" priority="35" operator="equal">
      <formula>0</formula>
    </cfRule>
  </conditionalFormatting>
  <conditionalFormatting sqref="F376:H383">
    <cfRule type="cellIs" dxfId="2102" priority="33" operator="equal">
      <formula>0</formula>
    </cfRule>
  </conditionalFormatting>
  <conditionalFormatting sqref="C385:D385">
    <cfRule type="cellIs" dxfId="2101" priority="32" operator="equal">
      <formula>0</formula>
    </cfRule>
  </conditionalFormatting>
  <conditionalFormatting sqref="C386:D404">
    <cfRule type="cellIs" dxfId="2100" priority="31" operator="equal">
      <formula>0</formula>
    </cfRule>
  </conditionalFormatting>
  <conditionalFormatting sqref="F385:H404">
    <cfRule type="cellIs" dxfId="2099" priority="30" operator="equal">
      <formula>0</formula>
    </cfRule>
  </conditionalFormatting>
  <conditionalFormatting sqref="C321:C329">
    <cfRule type="cellIs" dxfId="2098" priority="29" operator="equal">
      <formula>0</formula>
    </cfRule>
  </conditionalFormatting>
  <conditionalFormatting sqref="C333:C339">
    <cfRule type="cellIs" dxfId="2097" priority="28" operator="equal">
      <formula>0</formula>
    </cfRule>
  </conditionalFormatting>
  <conditionalFormatting sqref="C353">
    <cfRule type="cellIs" dxfId="2096" priority="27" operator="equal">
      <formula>0</formula>
    </cfRule>
  </conditionalFormatting>
  <conditionalFormatting sqref="C351 C341">
    <cfRule type="cellIs" dxfId="2095" priority="26" operator="equal">
      <formula>0</formula>
    </cfRule>
  </conditionalFormatting>
  <conditionalFormatting sqref="C352">
    <cfRule type="cellIs" dxfId="2094" priority="25" operator="equal">
      <formula>0</formula>
    </cfRule>
  </conditionalFormatting>
  <conditionalFormatting sqref="C342:C350">
    <cfRule type="cellIs" dxfId="2093" priority="24" operator="equal">
      <formula>0</formula>
    </cfRule>
  </conditionalFormatting>
  <conditionalFormatting sqref="C354:C360">
    <cfRule type="cellIs" dxfId="2092" priority="23" operator="equal">
      <formula>0</formula>
    </cfRule>
  </conditionalFormatting>
  <conditionalFormatting sqref="C376">
    <cfRule type="cellIs" dxfId="2091" priority="22" operator="equal">
      <formula>0</formula>
    </cfRule>
  </conditionalFormatting>
  <conditionalFormatting sqref="C374 C364">
    <cfRule type="cellIs" dxfId="2090" priority="21" operator="equal">
      <formula>0</formula>
    </cfRule>
  </conditionalFormatting>
  <conditionalFormatting sqref="C375">
    <cfRule type="cellIs" dxfId="2089" priority="20" operator="equal">
      <formula>0</formula>
    </cfRule>
  </conditionalFormatting>
  <conditionalFormatting sqref="C365:C373">
    <cfRule type="cellIs" dxfId="2088" priority="19" operator="equal">
      <formula>0</formula>
    </cfRule>
  </conditionalFormatting>
  <conditionalFormatting sqref="C377:C383">
    <cfRule type="cellIs" dxfId="2087" priority="18" operator="equal">
      <formula>0</formula>
    </cfRule>
  </conditionalFormatting>
  <conditionalFormatting sqref="F364:H373">
    <cfRule type="cellIs" dxfId="2086" priority="17" operator="equal">
      <formula>0</formula>
    </cfRule>
  </conditionalFormatting>
  <conditionalFormatting sqref="I538:I567 I569:I592 I595 I597:I598 I600:I648">
    <cfRule type="cellIs" dxfId="2085" priority="16" operator="equal">
      <formula>TRUE</formula>
    </cfRule>
  </conditionalFormatting>
  <conditionalFormatting sqref="I568">
    <cfRule type="cellIs" dxfId="2084" priority="15" operator="equal">
      <formula>TRUE</formula>
    </cfRule>
  </conditionalFormatting>
  <conditionalFormatting sqref="I593">
    <cfRule type="cellIs" dxfId="2083" priority="14" operator="equal">
      <formula>TRUE</formula>
    </cfRule>
  </conditionalFormatting>
  <conditionalFormatting sqref="I594">
    <cfRule type="cellIs" dxfId="2082" priority="13" operator="equal">
      <formula>TRUE</formula>
    </cfRule>
  </conditionalFormatting>
  <conditionalFormatting sqref="I596">
    <cfRule type="cellIs" dxfId="2081" priority="12" operator="equal">
      <formula>TRUE</formula>
    </cfRule>
  </conditionalFormatting>
  <conditionalFormatting sqref="C301:C308">
    <cfRule type="cellIs" dxfId="2080" priority="11" operator="equal">
      <formula>0</formula>
    </cfRule>
  </conditionalFormatting>
  <conditionalFormatting sqref="I599">
    <cfRule type="cellIs" dxfId="2079" priority="10" operator="equal">
      <formula>TRUE</formula>
    </cfRule>
  </conditionalFormatting>
  <conditionalFormatting sqref="H180:H189">
    <cfRule type="cellIs" dxfId="2078" priority="9" operator="equal">
      <formula>0</formula>
    </cfRule>
  </conditionalFormatting>
  <conditionalFormatting sqref="H191:H200">
    <cfRule type="cellIs" dxfId="2077" priority="8" operator="equal">
      <formula>0</formula>
    </cfRule>
  </conditionalFormatting>
  <conditionalFormatting sqref="H157:H166">
    <cfRule type="cellIs" dxfId="2076" priority="7" operator="equal">
      <formula>0</formula>
    </cfRule>
  </conditionalFormatting>
  <conditionalFormatting sqref="H168:H177">
    <cfRule type="cellIs" dxfId="2075" priority="6" operator="equal">
      <formula>0</formula>
    </cfRule>
  </conditionalFormatting>
  <conditionalFormatting sqref="H408:H417">
    <cfRule type="cellIs" dxfId="2074" priority="5" operator="equal">
      <formula>0</formula>
    </cfRule>
  </conditionalFormatting>
  <conditionalFormatting sqref="H419:H428">
    <cfRule type="cellIs" dxfId="2073" priority="3" operator="equal">
      <formula>0</formula>
    </cfRule>
  </conditionalFormatting>
  <conditionalFormatting sqref="G288">
    <cfRule type="cellIs" dxfId="2072" priority="2" operator="equal">
      <formula>0</formula>
    </cfRule>
  </conditionalFormatting>
  <conditionalFormatting sqref="H442:H451">
    <cfRule type="cellIs" dxfId="2071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72"/>
  <sheetViews>
    <sheetView zoomScaleNormal="100" workbookViewId="0">
      <pane ySplit="10" topLeftCell="A361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8.28515625" style="1" customWidth="1"/>
    <col min="5" max="5" width="8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2.5" customHeight="1" x14ac:dyDescent="0.3">
      <c r="A1" s="337" t="s">
        <v>35</v>
      </c>
      <c r="B1" s="337"/>
      <c r="C1" s="337"/>
      <c r="D1" s="338" t="s">
        <v>461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425</v>
      </c>
    </row>
    <row r="5" spans="1:9" x14ac:dyDescent="0.25">
      <c r="A5" s="238" t="s">
        <v>240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11.91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9.2200000000000006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7.67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2">
        <v>1</v>
      </c>
      <c r="H26" s="63">
        <f>ROUNDUP((F26/168*G26),2)</f>
        <v>7.67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59">
        <f>SUM(H48:H67)</f>
        <v>0.39</v>
      </c>
    </row>
    <row r="48" spans="1:8" s="2" customFormat="1" ht="12.75" hidden="1" x14ac:dyDescent="0.2">
      <c r="A48" s="290"/>
      <c r="B48" s="340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61">
        <f>G15</f>
        <v>0</v>
      </c>
      <c r="H48" s="63">
        <f>ROUNDUP((F48*$E$48%)/168*G48,2)</f>
        <v>0</v>
      </c>
    </row>
    <row r="49" spans="1:8" s="2" customFormat="1" ht="12.75" hidden="1" x14ac:dyDescent="0.2">
      <c r="A49" s="290"/>
      <c r="B49" s="34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90"/>
      <c r="B50" s="34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90"/>
      <c r="B51" s="34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90"/>
      <c r="B52" s="34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90"/>
      <c r="B53" s="34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90"/>
      <c r="B58" s="340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1</v>
      </c>
      <c r="H58" s="65">
        <f t="shared" si="6"/>
        <v>0.39</v>
      </c>
    </row>
    <row r="59" spans="1:8" s="2" customFormat="1" ht="12.75" hidden="1" x14ac:dyDescent="0.2">
      <c r="A59" s="290"/>
      <c r="B59" s="34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90"/>
      <c r="B60" s="34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0.39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70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1</v>
      </c>
      <c r="H79" s="65">
        <f t="shared" si="9"/>
        <v>0.39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0.77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70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1</v>
      </c>
      <c r="H100" s="65">
        <f>ROUNDUP((F100*$E$90%)/168*$G$100,2)</f>
        <v>0.77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2.69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2.2999999999999998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0.31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70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1</v>
      </c>
      <c r="H123" s="65">
        <f t="shared" si="20"/>
        <v>0.31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0.08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70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1</v>
      </c>
      <c r="H144" s="65">
        <f t="shared" si="25"/>
        <v>0.08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0.87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0.87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167</v>
      </c>
      <c r="G202" s="53" t="s">
        <v>166</v>
      </c>
      <c r="H202" s="135">
        <f>SUM(H203:H212)</f>
        <v>0.87</v>
      </c>
    </row>
    <row r="203" spans="1:8" s="2" customFormat="1" ht="12.75" x14ac:dyDescent="0.2">
      <c r="A203" s="257"/>
      <c r="B203" s="260"/>
      <c r="C203" s="264" t="s">
        <v>239</v>
      </c>
      <c r="D203" s="265"/>
      <c r="E203" s="293"/>
      <c r="F203" s="90">
        <v>0.87</v>
      </c>
      <c r="G203" s="90">
        <v>1</v>
      </c>
      <c r="H203" s="89">
        <f>ROUND(F203*G203,2)</f>
        <v>0.87</v>
      </c>
    </row>
    <row r="204" spans="1:8" s="2" customFormat="1" ht="12.75" hidden="1" customHeight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12.78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90" t="s">
        <v>45</v>
      </c>
      <c r="B276" s="285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90"/>
      <c r="B277" s="285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90"/>
      <c r="B278" s="285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90"/>
      <c r="B279" s="285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90"/>
      <c r="B280" s="285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90"/>
      <c r="B281" s="285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90"/>
      <c r="B282" s="285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90"/>
      <c r="B283" s="285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90"/>
      <c r="B284" s="285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90"/>
      <c r="B285" s="285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90"/>
      <c r="B286" s="285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90" t="s">
        <v>52</v>
      </c>
      <c r="B287" s="285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90"/>
      <c r="B288" s="285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90"/>
      <c r="B289" s="285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90"/>
      <c r="B290" s="285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90"/>
      <c r="B291" s="285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90"/>
      <c r="B292" s="285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90"/>
      <c r="B293" s="285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90"/>
      <c r="B294" s="285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90"/>
      <c r="B295" s="285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3.5" hidden="1" customHeight="1" x14ac:dyDescent="0.2">
      <c r="A296" s="290"/>
      <c r="B296" s="285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90"/>
      <c r="B297" s="285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90" t="s">
        <v>58</v>
      </c>
      <c r="B340" s="285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90"/>
      <c r="B341" s="285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90"/>
      <c r="B342" s="285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90"/>
      <c r="B343" s="285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90"/>
      <c r="B344" s="285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90"/>
      <c r="B345" s="285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90"/>
      <c r="B346" s="285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90"/>
      <c r="B347" s="285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90"/>
      <c r="B348" s="285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90"/>
      <c r="B349" s="285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90"/>
      <c r="B350" s="285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90"/>
      <c r="B351" s="285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90"/>
      <c r="B352" s="285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90"/>
      <c r="B353" s="285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90"/>
      <c r="B354" s="285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90"/>
      <c r="B355" s="285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90"/>
      <c r="B356" s="285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90"/>
      <c r="B357" s="285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90"/>
      <c r="B358" s="285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90"/>
      <c r="B359" s="285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90"/>
      <c r="B360" s="285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0.81000000000000016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0.05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0.05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v>1.1679999999999999</v>
      </c>
      <c r="H408" s="89">
        <f>ROUNDUP(F408/168*G408,2)</f>
        <v>0.05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0.76000000000000012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384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1.0840000000000001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1.0840000000000001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0.60000000000000009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v>1.0840000000000001</v>
      </c>
      <c r="H453" s="89">
        <f>ROUNDUP(F453/168*G453,2)</f>
        <v>0.55000000000000004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v>1.1679999999999999</v>
      </c>
      <c r="H454" s="91">
        <f t="shared" ref="H454:H462" si="65">ROUNDUP(F454/168*G454,2)</f>
        <v>0.05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0.14000000000000001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0.14000000000000001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0.14000000000000001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1.0840000000000001</v>
      </c>
      <c r="H478" s="63">
        <f>ROUNDUP(F478*$E$478%/12/168*G478,2)</f>
        <v>0.13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2.5100000000000002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15.29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12.78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11.91</v>
      </c>
    </row>
    <row r="540" spans="1:9" hidden="1" x14ac:dyDescent="0.25">
      <c r="A540" s="157">
        <v>1100</v>
      </c>
      <c r="B540" s="118"/>
      <c r="H540" s="121">
        <f ca="1">SUM(H541:H546)</f>
        <v>9.2200000000000006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7.67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0.39</v>
      </c>
    </row>
    <row r="545" spans="1:8" hidden="1" x14ac:dyDescent="0.25">
      <c r="A545" s="1">
        <v>1147</v>
      </c>
      <c r="B545" s="118"/>
      <c r="H545" s="120">
        <f t="shared" ca="1" si="69"/>
        <v>0.39</v>
      </c>
    </row>
    <row r="546" spans="1:8" hidden="1" x14ac:dyDescent="0.25">
      <c r="A546" s="1">
        <v>1148</v>
      </c>
      <c r="B546" s="118"/>
      <c r="H546" s="120">
        <f t="shared" ca="1" si="69"/>
        <v>0.77</v>
      </c>
    </row>
    <row r="547" spans="1:8" hidden="1" x14ac:dyDescent="0.25">
      <c r="A547" s="157">
        <v>1200</v>
      </c>
      <c r="B547" s="118"/>
      <c r="H547" s="121">
        <f ca="1">SUM(H548:H550)</f>
        <v>2.69</v>
      </c>
    </row>
    <row r="548" spans="1:8" hidden="1" x14ac:dyDescent="0.25">
      <c r="A548" s="1">
        <v>1210</v>
      </c>
      <c r="B548" s="118"/>
      <c r="H548" s="120">
        <f ca="1">SUMIF($A$14:$H$260,A548,$H$14:$H$260)</f>
        <v>2.2999999999999998</v>
      </c>
    </row>
    <row r="549" spans="1:8" hidden="1" x14ac:dyDescent="0.25">
      <c r="A549" s="1">
        <v>1221</v>
      </c>
      <c r="B549" s="118"/>
      <c r="H549" s="120">
        <f ca="1">SUMIF($A$14:$H$260,A549,$H$14:$H$260)</f>
        <v>0.31</v>
      </c>
    </row>
    <row r="550" spans="1:8" hidden="1" x14ac:dyDescent="0.25">
      <c r="A550" s="1">
        <v>1228</v>
      </c>
      <c r="B550" s="118"/>
      <c r="H550" s="120">
        <f ca="1">SUMIF($A$14:$H$260,A550,$H$14:$H$260)</f>
        <v>0.08</v>
      </c>
    </row>
    <row r="551" spans="1:8" hidden="1" x14ac:dyDescent="0.25">
      <c r="A551" s="119">
        <v>2000</v>
      </c>
      <c r="B551" s="118"/>
      <c r="H551" s="122">
        <f ca="1">H552+H555+H557</f>
        <v>0.87</v>
      </c>
    </row>
    <row r="552" spans="1:8" hidden="1" x14ac:dyDescent="0.25">
      <c r="A552" s="157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57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57">
        <v>2300</v>
      </c>
      <c r="B557" s="118"/>
      <c r="H557" s="121">
        <f ca="1">SUM(H558:H561)</f>
        <v>0.87</v>
      </c>
    </row>
    <row r="558" spans="1:8" hidden="1" x14ac:dyDescent="0.25">
      <c r="A558" s="1">
        <v>2311</v>
      </c>
      <c r="B558" s="118"/>
      <c r="H558" s="120">
        <f ca="1">SUMIF($A$14:$H$260,A558,$H$14:$H$260)</f>
        <v>0.87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57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2.5100000000000002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0.81000000000000016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0.05</v>
      </c>
    </row>
    <row r="586" spans="1:8" hidden="1" x14ac:dyDescent="0.25">
      <c r="A586" s="1">
        <v>2220</v>
      </c>
      <c r="B586" s="118"/>
      <c r="H586" s="120">
        <f ca="1">SUMIF($A$265:$H$515,A586,$H$265:$H$515)</f>
        <v>0.05</v>
      </c>
    </row>
    <row r="587" spans="1:8" hidden="1" x14ac:dyDescent="0.25">
      <c r="A587" s="143">
        <v>2300</v>
      </c>
      <c r="B587" s="118"/>
      <c r="H587" s="121">
        <f ca="1">SUM(H588:H592)</f>
        <v>0.76000000000000012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0.60000000000000009</v>
      </c>
    </row>
    <row r="593" spans="1:9" hidden="1" x14ac:dyDescent="0.25">
      <c r="A593" s="119">
        <v>5000</v>
      </c>
      <c r="B593" s="118"/>
      <c r="H593" s="122">
        <f ca="1">H594+H596</f>
        <v>0.14000000000000001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0.14000000000000001</v>
      </c>
    </row>
    <row r="597" spans="1:9" hidden="1" x14ac:dyDescent="0.25">
      <c r="A597" s="1">
        <v>5238</v>
      </c>
      <c r="B597" s="118"/>
      <c r="H597" s="120">
        <f ca="1">SUMIF($A$265:$H$515,A597,$H$265:$H$515)</f>
        <v>0.14000000000000001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15.29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</sheetData>
  <mergeCells count="535">
    <mergeCell ref="A1:C1"/>
    <mergeCell ref="D1:H1"/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5:E195"/>
    <mergeCell ref="C196:E196"/>
    <mergeCell ref="A167:A177"/>
    <mergeCell ref="B167:B177"/>
    <mergeCell ref="C167:E167"/>
    <mergeCell ref="C177:E17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54:G154"/>
    <mergeCell ref="B155:G155"/>
    <mergeCell ref="C156:E156"/>
    <mergeCell ref="C157:E157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A156:A166"/>
    <mergeCell ref="B156:B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28:E428"/>
    <mergeCell ref="B429:G429"/>
    <mergeCell ref="I9:I10"/>
    <mergeCell ref="A488:A498"/>
    <mergeCell ref="B488:B498"/>
    <mergeCell ref="D489:D498"/>
    <mergeCell ref="G489:G498"/>
    <mergeCell ref="A465:A475"/>
    <mergeCell ref="B465:B475"/>
    <mergeCell ref="B476:G476"/>
    <mergeCell ref="A477:A487"/>
    <mergeCell ref="B477:B487"/>
    <mergeCell ref="C461:E461"/>
    <mergeCell ref="C462:E462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C436:E436"/>
    <mergeCell ref="C437:E437"/>
    <mergeCell ref="C438:E438"/>
    <mergeCell ref="C439:E439"/>
    <mergeCell ref="C486:D486"/>
    <mergeCell ref="C487:D48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40:E440"/>
    <mergeCell ref="A452:A462"/>
    <mergeCell ref="B452:B462"/>
    <mergeCell ref="C452:E452"/>
    <mergeCell ref="C453:E453"/>
    <mergeCell ref="C454:E454"/>
    <mergeCell ref="A441:A451"/>
    <mergeCell ref="B441:B451"/>
    <mergeCell ref="C441:D441"/>
    <mergeCell ref="C442:D442"/>
    <mergeCell ref="C443:D443"/>
    <mergeCell ref="A499:G499"/>
    <mergeCell ref="A500:G500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</mergeCells>
  <conditionalFormatting sqref="G38:H46">
    <cfRule type="cellIs" dxfId="915" priority="116" operator="equal">
      <formula>0</formula>
    </cfRule>
  </conditionalFormatting>
  <conditionalFormatting sqref="F49:H67">
    <cfRule type="cellIs" dxfId="914" priority="115" operator="equal">
      <formula>0</formula>
    </cfRule>
  </conditionalFormatting>
  <conditionalFormatting sqref="F69:H70 H71:H76 F71:G88">
    <cfRule type="cellIs" dxfId="913" priority="114" operator="equal">
      <formula>0</formula>
    </cfRule>
  </conditionalFormatting>
  <conditionalFormatting sqref="G289:G297">
    <cfRule type="cellIs" dxfId="912" priority="111" operator="equal">
      <formula>0</formula>
    </cfRule>
  </conditionalFormatting>
  <conditionalFormatting sqref="C309 C299:C300">
    <cfRule type="cellIs" dxfId="911" priority="110" operator="equal">
      <formula>0</formula>
    </cfRule>
  </conditionalFormatting>
  <conditionalFormatting sqref="F299:G310">
    <cfRule type="cellIs" dxfId="910" priority="109" operator="equal">
      <formula>0</formula>
    </cfRule>
  </conditionalFormatting>
  <conditionalFormatting sqref="F320:G320">
    <cfRule type="cellIs" dxfId="909" priority="108" operator="equal">
      <formula>0</formula>
    </cfRule>
  </conditionalFormatting>
  <conditionalFormatting sqref="F320:G339">
    <cfRule type="cellIs" dxfId="908" priority="106" operator="equal">
      <formula>0</formula>
    </cfRule>
  </conditionalFormatting>
  <conditionalFormatting sqref="G341:G360">
    <cfRule type="cellIs" dxfId="907" priority="103" operator="equal">
      <formula>0</formula>
    </cfRule>
  </conditionalFormatting>
  <conditionalFormatting sqref="C351:C352 C341:C342">
    <cfRule type="cellIs" dxfId="906" priority="102" operator="equal">
      <formula>0</formula>
    </cfRule>
  </conditionalFormatting>
  <conditionalFormatting sqref="F341:G360">
    <cfRule type="cellIs" dxfId="905" priority="101" operator="equal">
      <formula>0</formula>
    </cfRule>
  </conditionalFormatting>
  <conditionalFormatting sqref="G374:G383 G385:G396">
    <cfRule type="cellIs" dxfId="904" priority="94" operator="equal">
      <formula>0</formula>
    </cfRule>
  </conditionalFormatting>
  <conditionalFormatting sqref="G374:G383 G385:G396">
    <cfRule type="cellIs" dxfId="903" priority="93" operator="equal">
      <formula>0</formula>
    </cfRule>
  </conditionalFormatting>
  <conditionalFormatting sqref="H26:H35">
    <cfRule type="cellIs" dxfId="902" priority="88" operator="equal">
      <formula>0</formula>
    </cfRule>
  </conditionalFormatting>
  <conditionalFormatting sqref="H15:H24">
    <cfRule type="cellIs" dxfId="901" priority="87" operator="equal">
      <formula>0</formula>
    </cfRule>
  </conditionalFormatting>
  <conditionalFormatting sqref="C47:D56 C67:D67">
    <cfRule type="cellIs" dxfId="900" priority="86" operator="equal">
      <formula>0</formula>
    </cfRule>
  </conditionalFormatting>
  <conditionalFormatting sqref="C57:D66">
    <cfRule type="cellIs" dxfId="899" priority="85" operator="equal">
      <formula>0</formula>
    </cfRule>
  </conditionalFormatting>
  <conditionalFormatting sqref="C69:D88">
    <cfRule type="cellIs" dxfId="898" priority="82" operator="equal">
      <formula>0</formula>
    </cfRule>
  </conditionalFormatting>
  <conditionalFormatting sqref="C68:D68">
    <cfRule type="cellIs" dxfId="897" priority="84" operator="equal">
      <formula>0</formula>
    </cfRule>
  </conditionalFormatting>
  <conditionalFormatting sqref="H77:H88">
    <cfRule type="cellIs" dxfId="896" priority="83" operator="equal">
      <formula>0</formula>
    </cfRule>
  </conditionalFormatting>
  <conditionalFormatting sqref="F90:H90 H91:H97 F91:G109">
    <cfRule type="cellIs" dxfId="895" priority="81" operator="equal">
      <formula>0</formula>
    </cfRule>
  </conditionalFormatting>
  <conditionalFormatting sqref="C90:D109">
    <cfRule type="cellIs" dxfId="894" priority="79" operator="equal">
      <formula>0</formula>
    </cfRule>
  </conditionalFormatting>
  <conditionalFormatting sqref="H98:H109">
    <cfRule type="cellIs" dxfId="893" priority="80" operator="equal">
      <formula>0</formula>
    </cfRule>
  </conditionalFormatting>
  <conditionalFormatting sqref="C89:D89">
    <cfRule type="cellIs" dxfId="892" priority="78" operator="equal">
      <formula>0</formula>
    </cfRule>
  </conditionalFormatting>
  <conditionalFormatting sqref="C112:D112">
    <cfRule type="cellIs" dxfId="891" priority="77" operator="equal">
      <formula>0</formula>
    </cfRule>
  </conditionalFormatting>
  <conditionalFormatting sqref="F113:H113 H114:H120 F114:G132">
    <cfRule type="cellIs" dxfId="890" priority="76" operator="equal">
      <formula>0</formula>
    </cfRule>
  </conditionalFormatting>
  <conditionalFormatting sqref="C113:D132">
    <cfRule type="cellIs" dxfId="889" priority="74" operator="equal">
      <formula>0</formula>
    </cfRule>
  </conditionalFormatting>
  <conditionalFormatting sqref="H121:H132">
    <cfRule type="cellIs" dxfId="888" priority="75" operator="equal">
      <formula>0</formula>
    </cfRule>
  </conditionalFormatting>
  <conditionalFormatting sqref="F134:H134 H135:H141 F135:G153">
    <cfRule type="cellIs" dxfId="887" priority="73" operator="equal">
      <formula>0</formula>
    </cfRule>
  </conditionalFormatting>
  <conditionalFormatting sqref="C134:D153">
    <cfRule type="cellIs" dxfId="886" priority="71" operator="equal">
      <formula>0</formula>
    </cfRule>
  </conditionalFormatting>
  <conditionalFormatting sqref="H142:H153">
    <cfRule type="cellIs" dxfId="885" priority="72" operator="equal">
      <formula>0</formula>
    </cfRule>
  </conditionalFormatting>
  <conditionalFormatting sqref="C133:D133">
    <cfRule type="cellIs" dxfId="884" priority="70" operator="equal">
      <formula>0</formula>
    </cfRule>
  </conditionalFormatting>
  <conditionalFormatting sqref="F311:G318">
    <cfRule type="cellIs" dxfId="883" priority="68" operator="equal">
      <formula>0</formula>
    </cfRule>
  </conditionalFormatting>
  <conditionalFormatting sqref="C310:C318">
    <cfRule type="cellIs" dxfId="882" priority="67" operator="equal">
      <formula>0</formula>
    </cfRule>
  </conditionalFormatting>
  <conditionalFormatting sqref="C330 C320:C321">
    <cfRule type="cellIs" dxfId="881" priority="66" operator="equal">
      <formula>0</formula>
    </cfRule>
  </conditionalFormatting>
  <conditionalFormatting sqref="C331">
    <cfRule type="cellIs" dxfId="880" priority="65" operator="equal">
      <formula>0</formula>
    </cfRule>
  </conditionalFormatting>
  <conditionalFormatting sqref="C374:D383">
    <cfRule type="cellIs" dxfId="879" priority="64" operator="equal">
      <formula>0</formula>
    </cfRule>
  </conditionalFormatting>
  <conditionalFormatting sqref="F376:G383">
    <cfRule type="cellIs" dxfId="878" priority="63" operator="equal">
      <formula>0</formula>
    </cfRule>
  </conditionalFormatting>
  <conditionalFormatting sqref="C385:D385">
    <cfRule type="cellIs" dxfId="877" priority="62" operator="equal">
      <formula>0</formula>
    </cfRule>
  </conditionalFormatting>
  <conditionalFormatting sqref="C386:D404">
    <cfRule type="cellIs" dxfId="876" priority="61" operator="equal">
      <formula>0</formula>
    </cfRule>
  </conditionalFormatting>
  <conditionalFormatting sqref="F385:G404">
    <cfRule type="cellIs" dxfId="875" priority="60" operator="equal">
      <formula>0</formula>
    </cfRule>
  </conditionalFormatting>
  <conditionalFormatting sqref="C364:D373">
    <cfRule type="cellIs" dxfId="874" priority="59" operator="equal">
      <formula>0</formula>
    </cfRule>
  </conditionalFormatting>
  <conditionalFormatting sqref="F364:G373">
    <cfRule type="cellIs" dxfId="873" priority="58" operator="equal">
      <formula>0</formula>
    </cfRule>
  </conditionalFormatting>
  <conditionalFormatting sqref="H180:H189">
    <cfRule type="cellIs" dxfId="872" priority="47" operator="equal">
      <formula>0</formula>
    </cfRule>
  </conditionalFormatting>
  <conditionalFormatting sqref="H203:H212">
    <cfRule type="cellIs" dxfId="871" priority="57" operator="equal">
      <formula>0</formula>
    </cfRule>
  </conditionalFormatting>
  <conditionalFormatting sqref="C322:C329">
    <cfRule type="cellIs" dxfId="870" priority="52" operator="equal">
      <formula>0</formula>
    </cfRule>
  </conditionalFormatting>
  <conditionalFormatting sqref="H214:H223">
    <cfRule type="cellIs" dxfId="869" priority="55" operator="equal">
      <formula>0</formula>
    </cfRule>
  </conditionalFormatting>
  <conditionalFormatting sqref="C301:C308">
    <cfRule type="cellIs" dxfId="868" priority="53" operator="equal">
      <formula>0</formula>
    </cfRule>
  </conditionalFormatting>
  <conditionalFormatting sqref="H157:H166">
    <cfRule type="cellIs" dxfId="867" priority="45" operator="equal">
      <formula>0</formula>
    </cfRule>
  </conditionalFormatting>
  <conditionalFormatting sqref="C332:C339">
    <cfRule type="cellIs" dxfId="866" priority="51" operator="equal">
      <formula>0</formula>
    </cfRule>
  </conditionalFormatting>
  <conditionalFormatting sqref="C343:C350">
    <cfRule type="cellIs" dxfId="865" priority="50" operator="equal">
      <formula>0</formula>
    </cfRule>
  </conditionalFormatting>
  <conditionalFormatting sqref="C353:C360">
    <cfRule type="cellIs" dxfId="864" priority="49" operator="equal">
      <formula>0</formula>
    </cfRule>
  </conditionalFormatting>
  <conditionalFormatting sqref="G288">
    <cfRule type="cellIs" dxfId="863" priority="48" operator="equal">
      <formula>0</formula>
    </cfRule>
  </conditionalFormatting>
  <conditionalFormatting sqref="H191:H200">
    <cfRule type="cellIs" dxfId="862" priority="46" operator="equal">
      <formula>0</formula>
    </cfRule>
  </conditionalFormatting>
  <conditionalFormatting sqref="H168:H177">
    <cfRule type="cellIs" dxfId="861" priority="44" operator="equal">
      <formula>0</formula>
    </cfRule>
  </conditionalFormatting>
  <conditionalFormatting sqref="H227:H236 H239:H248 H250:H259">
    <cfRule type="cellIs" dxfId="860" priority="43" operator="equal">
      <formula>0</formula>
    </cfRule>
  </conditionalFormatting>
  <conditionalFormatting sqref="I599">
    <cfRule type="cellIs" dxfId="859" priority="31" operator="equal">
      <formula>TRUE</formula>
    </cfRule>
  </conditionalFormatting>
  <conditionalFormatting sqref="I538 I565:I567">
    <cfRule type="cellIs" dxfId="858" priority="42" operator="equal">
      <formula>TRUE</formula>
    </cfRule>
  </conditionalFormatting>
  <conditionalFormatting sqref="I568">
    <cfRule type="cellIs" dxfId="857" priority="35" operator="equal">
      <formula>TRUE</formula>
    </cfRule>
  </conditionalFormatting>
  <conditionalFormatting sqref="I593">
    <cfRule type="cellIs" dxfId="856" priority="34" operator="equal">
      <formula>TRUE</formula>
    </cfRule>
  </conditionalFormatting>
  <conditionalFormatting sqref="I594">
    <cfRule type="cellIs" dxfId="855" priority="33" operator="equal">
      <formula>TRUE</formula>
    </cfRule>
  </conditionalFormatting>
  <conditionalFormatting sqref="I596">
    <cfRule type="cellIs" dxfId="854" priority="32" operator="equal">
      <formula>TRUE</formula>
    </cfRule>
  </conditionalFormatting>
  <conditionalFormatting sqref="I569:I592 I595 I597:I598">
    <cfRule type="cellIs" dxfId="853" priority="36" operator="equal">
      <formula>TRUE</formula>
    </cfRule>
  </conditionalFormatting>
  <conditionalFormatting sqref="H288:H297">
    <cfRule type="cellIs" dxfId="852" priority="26" operator="equal">
      <formula>0</formula>
    </cfRule>
  </conditionalFormatting>
  <conditionalFormatting sqref="H277:H286">
    <cfRule type="cellIs" dxfId="851" priority="27" operator="equal">
      <formula>0</formula>
    </cfRule>
  </conditionalFormatting>
  <conditionalFormatting sqref="H266:H275">
    <cfRule type="cellIs" dxfId="850" priority="28" operator="equal">
      <formula>0</formula>
    </cfRule>
  </conditionalFormatting>
  <conditionalFormatting sqref="H299:H317">
    <cfRule type="cellIs" dxfId="849" priority="25" operator="equal">
      <formula>0</formula>
    </cfRule>
  </conditionalFormatting>
  <conditionalFormatting sqref="H320">
    <cfRule type="cellIs" dxfId="848" priority="24" operator="equal">
      <formula>0</formula>
    </cfRule>
  </conditionalFormatting>
  <conditionalFormatting sqref="H320:H339">
    <cfRule type="cellIs" dxfId="847" priority="23" operator="equal">
      <formula>0</formula>
    </cfRule>
  </conditionalFormatting>
  <conditionalFormatting sqref="H341">
    <cfRule type="cellIs" dxfId="846" priority="22" operator="equal">
      <formula>0</formula>
    </cfRule>
  </conditionalFormatting>
  <conditionalFormatting sqref="H341">
    <cfRule type="cellIs" dxfId="845" priority="21" operator="equal">
      <formula>0</formula>
    </cfRule>
  </conditionalFormatting>
  <conditionalFormatting sqref="H341:H360">
    <cfRule type="cellIs" dxfId="844" priority="20" operator="equal">
      <formula>0</formula>
    </cfRule>
  </conditionalFormatting>
  <conditionalFormatting sqref="H364:H383">
    <cfRule type="cellIs" dxfId="843" priority="19" operator="equal">
      <formula>0</formula>
    </cfRule>
  </conditionalFormatting>
  <conditionalFormatting sqref="H364:H383">
    <cfRule type="cellIs" dxfId="842" priority="18" operator="equal">
      <formula>0</formula>
    </cfRule>
  </conditionalFormatting>
  <conditionalFormatting sqref="H364:H383">
    <cfRule type="cellIs" dxfId="841" priority="17" operator="equal">
      <formula>0</formula>
    </cfRule>
  </conditionalFormatting>
  <conditionalFormatting sqref="H385:H404">
    <cfRule type="cellIs" dxfId="840" priority="16" operator="equal">
      <formula>0</formula>
    </cfRule>
  </conditionalFormatting>
  <conditionalFormatting sqref="H385:H404">
    <cfRule type="cellIs" dxfId="839" priority="15" operator="equal">
      <formula>0</formula>
    </cfRule>
  </conditionalFormatting>
  <conditionalFormatting sqref="H385:H404">
    <cfRule type="cellIs" dxfId="838" priority="14" operator="equal">
      <formula>0</formula>
    </cfRule>
  </conditionalFormatting>
  <conditionalFormatting sqref="H431:H440">
    <cfRule type="cellIs" dxfId="837" priority="13" operator="equal">
      <formula>0</formula>
    </cfRule>
  </conditionalFormatting>
  <conditionalFormatting sqref="H489:H498">
    <cfRule type="cellIs" dxfId="836" priority="11" operator="equal">
      <formula>0</formula>
    </cfRule>
  </conditionalFormatting>
  <conditionalFormatting sqref="H453:H462">
    <cfRule type="cellIs" dxfId="835" priority="12" operator="equal">
      <formula>0</formula>
    </cfRule>
  </conditionalFormatting>
  <conditionalFormatting sqref="H318">
    <cfRule type="cellIs" dxfId="834" priority="10" operator="equal">
      <formula>0</formula>
    </cfRule>
  </conditionalFormatting>
  <conditionalFormatting sqref="H376:H383">
    <cfRule type="cellIs" dxfId="833" priority="9" operator="equal">
      <formula>0</formula>
    </cfRule>
  </conditionalFormatting>
  <conditionalFormatting sqref="H385:H404">
    <cfRule type="cellIs" dxfId="832" priority="8" operator="equal">
      <formula>0</formula>
    </cfRule>
  </conditionalFormatting>
  <conditionalFormatting sqref="H364:H373">
    <cfRule type="cellIs" dxfId="831" priority="7" operator="equal">
      <formula>0</formula>
    </cfRule>
  </conditionalFormatting>
  <conditionalFormatting sqref="H408:H417">
    <cfRule type="cellIs" dxfId="830" priority="6" operator="equal">
      <formula>0</formula>
    </cfRule>
  </conditionalFormatting>
  <conditionalFormatting sqref="H419:H428">
    <cfRule type="cellIs" dxfId="829" priority="5" operator="equal">
      <formula>0</formula>
    </cfRule>
  </conditionalFormatting>
  <conditionalFormatting sqref="I539:I564">
    <cfRule type="cellIs" dxfId="828" priority="4" operator="equal">
      <formula>TRUE</formula>
    </cfRule>
  </conditionalFormatting>
  <conditionalFormatting sqref="H442:H451">
    <cfRule type="cellIs" dxfId="827" priority="3" operator="equal">
      <formula>0</formula>
    </cfRule>
  </conditionalFormatting>
  <conditionalFormatting sqref="H478:H487">
    <cfRule type="cellIs" dxfId="826" priority="2" operator="equal">
      <formula>0</formula>
    </cfRule>
  </conditionalFormatting>
  <conditionalFormatting sqref="H466:H475">
    <cfRule type="cellIs" dxfId="825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0" orientation="portrait" r:id="rId1"/>
  <rowBreaks count="1" manualBreakCount="1">
    <brk id="40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9"/>
  <sheetViews>
    <sheetView zoomScaleNormal="100" workbookViewId="0">
      <pane ySplit="10" topLeftCell="A408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8.28515625" style="1" customWidth="1"/>
    <col min="5" max="5" width="8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2.5" customHeight="1" x14ac:dyDescent="0.3">
      <c r="A1" s="337" t="s">
        <v>35</v>
      </c>
      <c r="B1" s="337"/>
      <c r="C1" s="337"/>
      <c r="D1" s="338" t="s">
        <v>462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429</v>
      </c>
    </row>
    <row r="5" spans="1:9" x14ac:dyDescent="0.25">
      <c r="A5" s="238" t="s">
        <v>243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23.78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18.41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15.33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4">
        <v>2</v>
      </c>
      <c r="H26" s="63">
        <f>ROUNDUP((F26/168*G26),2)</f>
        <v>15.33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102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157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0.77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102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2</v>
      </c>
      <c r="H58" s="65">
        <f t="shared" si="6"/>
        <v>0.77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0.77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103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2</v>
      </c>
      <c r="H79" s="65">
        <f t="shared" si="9"/>
        <v>0.77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1.54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103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2</v>
      </c>
      <c r="H100" s="65">
        <f>ROUNDUP((F100*$E$90%)/168*$G$100,2)</f>
        <v>1.54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5.37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4.59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0.62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103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2</v>
      </c>
      <c r="H123" s="65">
        <f t="shared" si="20"/>
        <v>0.62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0.16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103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2</v>
      </c>
      <c r="H144" s="65">
        <f t="shared" si="25"/>
        <v>0.16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0.2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0.2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0.2</v>
      </c>
    </row>
    <row r="203" spans="1:8" s="2" customFormat="1" ht="12.75" x14ac:dyDescent="0.2">
      <c r="A203" s="257"/>
      <c r="B203" s="260"/>
      <c r="C203" s="264" t="s">
        <v>363</v>
      </c>
      <c r="D203" s="265"/>
      <c r="E203" s="293"/>
      <c r="F203" s="90">
        <v>0.15</v>
      </c>
      <c r="G203" s="90">
        <v>1</v>
      </c>
      <c r="H203" s="89">
        <f>ROUND(F203*G203,2)</f>
        <v>0.15</v>
      </c>
    </row>
    <row r="204" spans="1:8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1</v>
      </c>
      <c r="H204" s="91">
        <f>ROUND(F204*G204,2)</f>
        <v>0.05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23.98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90" t="s">
        <v>43</v>
      </c>
      <c r="B265" s="285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90"/>
      <c r="B266" s="285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90"/>
      <c r="B267" s="285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90"/>
      <c r="B268" s="285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90"/>
      <c r="B269" s="285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90"/>
      <c r="B270" s="285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90"/>
      <c r="B271" s="285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90"/>
      <c r="B272" s="285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90"/>
      <c r="B273" s="285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90"/>
      <c r="B274" s="285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90"/>
      <c r="B275" s="285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90" t="s">
        <v>45</v>
      </c>
      <c r="B276" s="285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90"/>
      <c r="B277" s="285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90"/>
      <c r="B278" s="285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90"/>
      <c r="B279" s="285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90"/>
      <c r="B280" s="285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90"/>
      <c r="B281" s="285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90"/>
      <c r="B282" s="285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90"/>
      <c r="B283" s="285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90"/>
      <c r="B284" s="285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90"/>
      <c r="B285" s="285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90"/>
      <c r="B286" s="285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90" t="s">
        <v>52</v>
      </c>
      <c r="B287" s="285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90"/>
      <c r="B288" s="285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90"/>
      <c r="B289" s="285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90"/>
      <c r="B290" s="285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90"/>
      <c r="B291" s="285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90"/>
      <c r="B292" s="285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90"/>
      <c r="B293" s="285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90"/>
      <c r="B294" s="285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90"/>
      <c r="B295" s="285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90"/>
      <c r="B296" s="285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90"/>
      <c r="B297" s="285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90" t="s">
        <v>58</v>
      </c>
      <c r="B340" s="285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90"/>
      <c r="B341" s="285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90"/>
      <c r="B342" s="285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90"/>
      <c r="B343" s="285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90"/>
      <c r="B344" s="285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90"/>
      <c r="B345" s="285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90"/>
      <c r="B346" s="285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90"/>
      <c r="B347" s="285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90"/>
      <c r="B348" s="285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90"/>
      <c r="B349" s="285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90"/>
      <c r="B350" s="285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90"/>
      <c r="B351" s="285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90"/>
      <c r="B352" s="285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90"/>
      <c r="B353" s="285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90"/>
      <c r="B354" s="285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90"/>
      <c r="B355" s="285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90"/>
      <c r="B356" s="285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90"/>
      <c r="B357" s="285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90"/>
      <c r="B358" s="285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90"/>
      <c r="B359" s="285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90"/>
      <c r="B360" s="285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1.4400000000000004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0.09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0.09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G26+G266+G277</f>
        <v>2.1040000000000001</v>
      </c>
      <c r="H408" s="89">
        <f>ROUNDUP(F408/168*G408,2)</f>
        <v>0.09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1.3500000000000003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385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0.08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2.0840000000000001</v>
      </c>
      <c r="H442" s="89">
        <f>ROUNDUP(E442/F442/12/168*G442,2)</f>
        <v>0.04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2.0840000000000001</v>
      </c>
      <c r="H443" s="91">
        <f>ROUNDUP(E443/F443/12/168*G443,2)</f>
        <v>0.04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1.1500000000000001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2.0840000000000001</v>
      </c>
      <c r="H453" s="89">
        <f>ROUNDUP(F453/168*G453,2)</f>
        <v>1.06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2.1040000000000001</v>
      </c>
      <c r="H454" s="91">
        <f t="shared" ref="H454:H462" si="65">ROUNDUP(F454/168*G454,2)</f>
        <v>0.09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0.25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0.25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0.25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2.0840000000000001</v>
      </c>
      <c r="H478" s="63">
        <f>ROUNDUP(F478*$E$478%/12/168*G478,2)</f>
        <v>0.24000000000000002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3.2500000000000004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27.23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23.98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23.78</v>
      </c>
    </row>
    <row r="540" spans="1:9" hidden="1" x14ac:dyDescent="0.25">
      <c r="A540" s="157">
        <v>1100</v>
      </c>
      <c r="B540" s="118"/>
      <c r="H540" s="121">
        <f ca="1">SUM(H541:H546)</f>
        <v>18.41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15.33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0.77</v>
      </c>
    </row>
    <row r="545" spans="1:8" hidden="1" x14ac:dyDescent="0.25">
      <c r="A545" s="1">
        <v>1147</v>
      </c>
      <c r="B545" s="118"/>
      <c r="H545" s="120">
        <f t="shared" ca="1" si="69"/>
        <v>0.77</v>
      </c>
    </row>
    <row r="546" spans="1:8" hidden="1" x14ac:dyDescent="0.25">
      <c r="A546" s="1">
        <v>1148</v>
      </c>
      <c r="B546" s="118"/>
      <c r="H546" s="120">
        <f t="shared" ca="1" si="69"/>
        <v>1.54</v>
      </c>
    </row>
    <row r="547" spans="1:8" hidden="1" x14ac:dyDescent="0.25">
      <c r="A547" s="157">
        <v>1200</v>
      </c>
      <c r="B547" s="118"/>
      <c r="H547" s="121">
        <f ca="1">SUM(H548:H550)</f>
        <v>5.37</v>
      </c>
    </row>
    <row r="548" spans="1:8" hidden="1" x14ac:dyDescent="0.25">
      <c r="A548" s="1">
        <v>1210</v>
      </c>
      <c r="B548" s="118"/>
      <c r="H548" s="120">
        <f ca="1">SUMIF($A$14:$H$260,A548,$H$14:$H$260)</f>
        <v>4.59</v>
      </c>
    </row>
    <row r="549" spans="1:8" hidden="1" x14ac:dyDescent="0.25">
      <c r="A549" s="1">
        <v>1221</v>
      </c>
      <c r="B549" s="118"/>
      <c r="H549" s="120">
        <f ca="1">SUMIF($A$14:$H$260,A549,$H$14:$H$260)</f>
        <v>0.62</v>
      </c>
    </row>
    <row r="550" spans="1:8" hidden="1" x14ac:dyDescent="0.25">
      <c r="A550" s="1">
        <v>1228</v>
      </c>
      <c r="B550" s="118"/>
      <c r="H550" s="120">
        <f ca="1">SUMIF($A$14:$H$260,A550,$H$14:$H$260)</f>
        <v>0.16</v>
      </c>
    </row>
    <row r="551" spans="1:8" hidden="1" x14ac:dyDescent="0.25">
      <c r="A551" s="119">
        <v>2000</v>
      </c>
      <c r="B551" s="118"/>
      <c r="H551" s="122">
        <f ca="1">H552+H555+H557</f>
        <v>0.2</v>
      </c>
    </row>
    <row r="552" spans="1:8" hidden="1" x14ac:dyDescent="0.25">
      <c r="A552" s="157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57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57">
        <v>2300</v>
      </c>
      <c r="B557" s="118"/>
      <c r="H557" s="121">
        <f ca="1">SUM(H558:H561)</f>
        <v>0.2</v>
      </c>
    </row>
    <row r="558" spans="1:8" hidden="1" x14ac:dyDescent="0.25">
      <c r="A558" s="1">
        <v>2311</v>
      </c>
      <c r="B558" s="118"/>
      <c r="H558" s="120">
        <f ca="1">SUMIF($A$14:$H$260,A558,$H$14:$H$260)</f>
        <v>0.2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57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3.25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1.4400000000000002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0.09</v>
      </c>
    </row>
    <row r="586" spans="1:8" hidden="1" x14ac:dyDescent="0.25">
      <c r="A586" s="1">
        <v>2220</v>
      </c>
      <c r="B586" s="118"/>
      <c r="H586" s="120">
        <f ca="1">SUMIF($A$265:$H$515,A586,$H$265:$H$515)</f>
        <v>0.09</v>
      </c>
    </row>
    <row r="587" spans="1:8" hidden="1" x14ac:dyDescent="0.25">
      <c r="A587" s="143">
        <v>2300</v>
      </c>
      <c r="B587" s="118"/>
      <c r="H587" s="121">
        <f ca="1">SUM(H588:H592)</f>
        <v>1.35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0.08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1.1500000000000001</v>
      </c>
    </row>
    <row r="593" spans="1:9" hidden="1" x14ac:dyDescent="0.25">
      <c r="A593" s="119">
        <v>5000</v>
      </c>
      <c r="B593" s="118"/>
      <c r="H593" s="122">
        <f ca="1">H594+H596</f>
        <v>0.25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0.25</v>
      </c>
    </row>
    <row r="597" spans="1:9" hidden="1" x14ac:dyDescent="0.25">
      <c r="A597" s="1">
        <v>5238</v>
      </c>
      <c r="B597" s="118"/>
      <c r="H597" s="120">
        <f ca="1">SUMIF($A$265:$H$515,A597,$H$265:$H$515)</f>
        <v>0.25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27.23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</sheetData>
  <mergeCells count="535"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55:E455"/>
    <mergeCell ref="C456:E456"/>
    <mergeCell ref="C457:E457"/>
    <mergeCell ref="C458:E458"/>
    <mergeCell ref="C459:E459"/>
    <mergeCell ref="C460:E460"/>
    <mergeCell ref="A488:A498"/>
    <mergeCell ref="B488:B498"/>
    <mergeCell ref="D489:D498"/>
    <mergeCell ref="A452:A462"/>
    <mergeCell ref="B452:B462"/>
    <mergeCell ref="C452:E452"/>
    <mergeCell ref="C453:E453"/>
    <mergeCell ref="C454:E454"/>
    <mergeCell ref="C461:E461"/>
    <mergeCell ref="C462:E462"/>
    <mergeCell ref="C465:D465"/>
    <mergeCell ref="C466:D466"/>
    <mergeCell ref="E466:E475"/>
    <mergeCell ref="C467:D467"/>
    <mergeCell ref="C468:D468"/>
    <mergeCell ref="B476:G476"/>
    <mergeCell ref="A477:A487"/>
    <mergeCell ref="B477:B487"/>
    <mergeCell ref="A499:G499"/>
    <mergeCell ref="A500:G500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G489:G498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69:D469"/>
    <mergeCell ref="C470:D470"/>
    <mergeCell ref="C471:D471"/>
    <mergeCell ref="C472:D472"/>
    <mergeCell ref="C473:D473"/>
    <mergeCell ref="C474:D474"/>
    <mergeCell ref="C475:D475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63:G463"/>
    <mergeCell ref="B464:G464"/>
  </mergeCells>
  <conditionalFormatting sqref="G38:H46">
    <cfRule type="cellIs" dxfId="824" priority="116" operator="equal">
      <formula>0</formula>
    </cfRule>
  </conditionalFormatting>
  <conditionalFormatting sqref="F49:H67">
    <cfRule type="cellIs" dxfId="823" priority="115" operator="equal">
      <formula>0</formula>
    </cfRule>
  </conditionalFormatting>
  <conditionalFormatting sqref="F69:H70 H71:H76 F71:G88">
    <cfRule type="cellIs" dxfId="822" priority="114" operator="equal">
      <formula>0</formula>
    </cfRule>
  </conditionalFormatting>
  <conditionalFormatting sqref="G289:G297">
    <cfRule type="cellIs" dxfId="821" priority="111" operator="equal">
      <formula>0</formula>
    </cfRule>
  </conditionalFormatting>
  <conditionalFormatting sqref="C309 C299:C300">
    <cfRule type="cellIs" dxfId="820" priority="110" operator="equal">
      <formula>0</formula>
    </cfRule>
  </conditionalFormatting>
  <conditionalFormatting sqref="F299:G310">
    <cfRule type="cellIs" dxfId="819" priority="109" operator="equal">
      <formula>0</formula>
    </cfRule>
  </conditionalFormatting>
  <conditionalFormatting sqref="F320:G320">
    <cfRule type="cellIs" dxfId="818" priority="108" operator="equal">
      <formula>0</formula>
    </cfRule>
  </conditionalFormatting>
  <conditionalFormatting sqref="F320:G339">
    <cfRule type="cellIs" dxfId="817" priority="106" operator="equal">
      <formula>0</formula>
    </cfRule>
  </conditionalFormatting>
  <conditionalFormatting sqref="G341:G360">
    <cfRule type="cellIs" dxfId="816" priority="103" operator="equal">
      <formula>0</formula>
    </cfRule>
  </conditionalFormatting>
  <conditionalFormatting sqref="C351:C352 C341:C342">
    <cfRule type="cellIs" dxfId="815" priority="102" operator="equal">
      <formula>0</formula>
    </cfRule>
  </conditionalFormatting>
  <conditionalFormatting sqref="F341:G360">
    <cfRule type="cellIs" dxfId="814" priority="101" operator="equal">
      <formula>0</formula>
    </cfRule>
  </conditionalFormatting>
  <conditionalFormatting sqref="G374:G383 G385:G396">
    <cfRule type="cellIs" dxfId="813" priority="94" operator="equal">
      <formula>0</formula>
    </cfRule>
  </conditionalFormatting>
  <conditionalFormatting sqref="G374:G383 G385:G396">
    <cfRule type="cellIs" dxfId="812" priority="93" operator="equal">
      <formula>0</formula>
    </cfRule>
  </conditionalFormatting>
  <conditionalFormatting sqref="H26:H35">
    <cfRule type="cellIs" dxfId="811" priority="88" operator="equal">
      <formula>0</formula>
    </cfRule>
  </conditionalFormatting>
  <conditionalFormatting sqref="H15:H24">
    <cfRule type="cellIs" dxfId="810" priority="87" operator="equal">
      <formula>0</formula>
    </cfRule>
  </conditionalFormatting>
  <conditionalFormatting sqref="C47:D56 C67:D67">
    <cfRule type="cellIs" dxfId="809" priority="86" operator="equal">
      <formula>0</formula>
    </cfRule>
  </conditionalFormatting>
  <conditionalFormatting sqref="C57:D66">
    <cfRule type="cellIs" dxfId="808" priority="85" operator="equal">
      <formula>0</formula>
    </cfRule>
  </conditionalFormatting>
  <conditionalFormatting sqref="C69:D88">
    <cfRule type="cellIs" dxfId="807" priority="82" operator="equal">
      <formula>0</formula>
    </cfRule>
  </conditionalFormatting>
  <conditionalFormatting sqref="C68:D68">
    <cfRule type="cellIs" dxfId="806" priority="84" operator="equal">
      <formula>0</formula>
    </cfRule>
  </conditionalFormatting>
  <conditionalFormatting sqref="H77:H88">
    <cfRule type="cellIs" dxfId="805" priority="83" operator="equal">
      <formula>0</formula>
    </cfRule>
  </conditionalFormatting>
  <conditionalFormatting sqref="F90:H90 H91:H97 F91:G109">
    <cfRule type="cellIs" dxfId="804" priority="81" operator="equal">
      <formula>0</formula>
    </cfRule>
  </conditionalFormatting>
  <conditionalFormatting sqref="C90:D109">
    <cfRule type="cellIs" dxfId="803" priority="79" operator="equal">
      <formula>0</formula>
    </cfRule>
  </conditionalFormatting>
  <conditionalFormatting sqref="H98:H109">
    <cfRule type="cellIs" dxfId="802" priority="80" operator="equal">
      <formula>0</formula>
    </cfRule>
  </conditionalFormatting>
  <conditionalFormatting sqref="C89:D89">
    <cfRule type="cellIs" dxfId="801" priority="78" operator="equal">
      <formula>0</formula>
    </cfRule>
  </conditionalFormatting>
  <conditionalFormatting sqref="C112:D112">
    <cfRule type="cellIs" dxfId="800" priority="77" operator="equal">
      <formula>0</formula>
    </cfRule>
  </conditionalFormatting>
  <conditionalFormatting sqref="F113:H113 H114:H120 F114:G132">
    <cfRule type="cellIs" dxfId="799" priority="76" operator="equal">
      <formula>0</formula>
    </cfRule>
  </conditionalFormatting>
  <conditionalFormatting sqref="C113:D132">
    <cfRule type="cellIs" dxfId="798" priority="74" operator="equal">
      <formula>0</formula>
    </cfRule>
  </conditionalFormatting>
  <conditionalFormatting sqref="H121:H132">
    <cfRule type="cellIs" dxfId="797" priority="75" operator="equal">
      <formula>0</formula>
    </cfRule>
  </conditionalFormatting>
  <conditionalFormatting sqref="F134:H134 H135:H141 F135:G153">
    <cfRule type="cellIs" dxfId="796" priority="73" operator="equal">
      <formula>0</formula>
    </cfRule>
  </conditionalFormatting>
  <conditionalFormatting sqref="C134:D153">
    <cfRule type="cellIs" dxfId="795" priority="71" operator="equal">
      <formula>0</formula>
    </cfRule>
  </conditionalFormatting>
  <conditionalFormatting sqref="H142:H153">
    <cfRule type="cellIs" dxfId="794" priority="72" operator="equal">
      <formula>0</formula>
    </cfRule>
  </conditionalFormatting>
  <conditionalFormatting sqref="C133:D133">
    <cfRule type="cellIs" dxfId="793" priority="70" operator="equal">
      <formula>0</formula>
    </cfRule>
  </conditionalFormatting>
  <conditionalFormatting sqref="F311:G318">
    <cfRule type="cellIs" dxfId="792" priority="68" operator="equal">
      <formula>0</formula>
    </cfRule>
  </conditionalFormatting>
  <conditionalFormatting sqref="C310:C318">
    <cfRule type="cellIs" dxfId="791" priority="67" operator="equal">
      <formula>0</formula>
    </cfRule>
  </conditionalFormatting>
  <conditionalFormatting sqref="C330 C320:C321">
    <cfRule type="cellIs" dxfId="790" priority="66" operator="equal">
      <formula>0</formula>
    </cfRule>
  </conditionalFormatting>
  <conditionalFormatting sqref="C331">
    <cfRule type="cellIs" dxfId="789" priority="65" operator="equal">
      <formula>0</formula>
    </cfRule>
  </conditionalFormatting>
  <conditionalFormatting sqref="C374:D383">
    <cfRule type="cellIs" dxfId="788" priority="64" operator="equal">
      <formula>0</formula>
    </cfRule>
  </conditionalFormatting>
  <conditionalFormatting sqref="F376:G383">
    <cfRule type="cellIs" dxfId="787" priority="63" operator="equal">
      <formula>0</formula>
    </cfRule>
  </conditionalFormatting>
  <conditionalFormatting sqref="C385:D385">
    <cfRule type="cellIs" dxfId="786" priority="62" operator="equal">
      <formula>0</formula>
    </cfRule>
  </conditionalFormatting>
  <conditionalFormatting sqref="C386:D404">
    <cfRule type="cellIs" dxfId="785" priority="61" operator="equal">
      <formula>0</formula>
    </cfRule>
  </conditionalFormatting>
  <conditionalFormatting sqref="F385:G404">
    <cfRule type="cellIs" dxfId="784" priority="60" operator="equal">
      <formula>0</formula>
    </cfRule>
  </conditionalFormatting>
  <conditionalFormatting sqref="C364:D373">
    <cfRule type="cellIs" dxfId="783" priority="59" operator="equal">
      <formula>0</formula>
    </cfRule>
  </conditionalFormatting>
  <conditionalFormatting sqref="F364:G373">
    <cfRule type="cellIs" dxfId="782" priority="58" operator="equal">
      <formula>0</formula>
    </cfRule>
  </conditionalFormatting>
  <conditionalFormatting sqref="H180:H189">
    <cfRule type="cellIs" dxfId="781" priority="47" operator="equal">
      <formula>0</formula>
    </cfRule>
  </conditionalFormatting>
  <conditionalFormatting sqref="H203:H212">
    <cfRule type="cellIs" dxfId="780" priority="57" operator="equal">
      <formula>0</formula>
    </cfRule>
  </conditionalFormatting>
  <conditionalFormatting sqref="C322:C329">
    <cfRule type="cellIs" dxfId="779" priority="52" operator="equal">
      <formula>0</formula>
    </cfRule>
  </conditionalFormatting>
  <conditionalFormatting sqref="H214:H223">
    <cfRule type="cellIs" dxfId="778" priority="55" operator="equal">
      <formula>0</formula>
    </cfRule>
  </conditionalFormatting>
  <conditionalFormatting sqref="C301:C308">
    <cfRule type="cellIs" dxfId="777" priority="53" operator="equal">
      <formula>0</formula>
    </cfRule>
  </conditionalFormatting>
  <conditionalFormatting sqref="H157:H166">
    <cfRule type="cellIs" dxfId="776" priority="45" operator="equal">
      <formula>0</formula>
    </cfRule>
  </conditionalFormatting>
  <conditionalFormatting sqref="C332:C339">
    <cfRule type="cellIs" dxfId="775" priority="51" operator="equal">
      <formula>0</formula>
    </cfRule>
  </conditionalFormatting>
  <conditionalFormatting sqref="C343:C350">
    <cfRule type="cellIs" dxfId="774" priority="50" operator="equal">
      <formula>0</formula>
    </cfRule>
  </conditionalFormatting>
  <conditionalFormatting sqref="C353:C360">
    <cfRule type="cellIs" dxfId="773" priority="49" operator="equal">
      <formula>0</formula>
    </cfRule>
  </conditionalFormatting>
  <conditionalFormatting sqref="G288">
    <cfRule type="cellIs" dxfId="772" priority="48" operator="equal">
      <formula>0</formula>
    </cfRule>
  </conditionalFormatting>
  <conditionalFormatting sqref="H191:H200">
    <cfRule type="cellIs" dxfId="771" priority="46" operator="equal">
      <formula>0</formula>
    </cfRule>
  </conditionalFormatting>
  <conditionalFormatting sqref="H168:H177">
    <cfRule type="cellIs" dxfId="770" priority="44" operator="equal">
      <formula>0</formula>
    </cfRule>
  </conditionalFormatting>
  <conditionalFormatting sqref="H227:H236 H239:H248 H250:H259">
    <cfRule type="cellIs" dxfId="769" priority="43" operator="equal">
      <formula>0</formula>
    </cfRule>
  </conditionalFormatting>
  <conditionalFormatting sqref="I599">
    <cfRule type="cellIs" dxfId="768" priority="31" operator="equal">
      <formula>TRUE</formula>
    </cfRule>
  </conditionalFormatting>
  <conditionalFormatting sqref="I538 I565:I567">
    <cfRule type="cellIs" dxfId="767" priority="42" operator="equal">
      <formula>TRUE</formula>
    </cfRule>
  </conditionalFormatting>
  <conditionalFormatting sqref="I568">
    <cfRule type="cellIs" dxfId="766" priority="35" operator="equal">
      <formula>TRUE</formula>
    </cfRule>
  </conditionalFormatting>
  <conditionalFormatting sqref="I593">
    <cfRule type="cellIs" dxfId="765" priority="34" operator="equal">
      <formula>TRUE</formula>
    </cfRule>
  </conditionalFormatting>
  <conditionalFormatting sqref="I594">
    <cfRule type="cellIs" dxfId="764" priority="33" operator="equal">
      <formula>TRUE</formula>
    </cfRule>
  </conditionalFormatting>
  <conditionalFormatting sqref="I596">
    <cfRule type="cellIs" dxfId="763" priority="32" operator="equal">
      <formula>TRUE</formula>
    </cfRule>
  </conditionalFormatting>
  <conditionalFormatting sqref="I569:I592 I595 I597:I598">
    <cfRule type="cellIs" dxfId="762" priority="36" operator="equal">
      <formula>TRUE</formula>
    </cfRule>
  </conditionalFormatting>
  <conditionalFormatting sqref="H288:H297">
    <cfRule type="cellIs" dxfId="761" priority="26" operator="equal">
      <formula>0</formula>
    </cfRule>
  </conditionalFormatting>
  <conditionalFormatting sqref="H277:H286">
    <cfRule type="cellIs" dxfId="760" priority="27" operator="equal">
      <formula>0</formula>
    </cfRule>
  </conditionalFormatting>
  <conditionalFormatting sqref="H266:H275">
    <cfRule type="cellIs" dxfId="759" priority="28" operator="equal">
      <formula>0</formula>
    </cfRule>
  </conditionalFormatting>
  <conditionalFormatting sqref="H299:H317">
    <cfRule type="cellIs" dxfId="758" priority="25" operator="equal">
      <formula>0</formula>
    </cfRule>
  </conditionalFormatting>
  <conditionalFormatting sqref="H320">
    <cfRule type="cellIs" dxfId="757" priority="24" operator="equal">
      <formula>0</formula>
    </cfRule>
  </conditionalFormatting>
  <conditionalFormatting sqref="H320:H339">
    <cfRule type="cellIs" dxfId="756" priority="23" operator="equal">
      <formula>0</formula>
    </cfRule>
  </conditionalFormatting>
  <conditionalFormatting sqref="H341">
    <cfRule type="cellIs" dxfId="755" priority="22" operator="equal">
      <formula>0</formula>
    </cfRule>
  </conditionalFormatting>
  <conditionalFormatting sqref="H341">
    <cfRule type="cellIs" dxfId="754" priority="21" operator="equal">
      <formula>0</formula>
    </cfRule>
  </conditionalFormatting>
  <conditionalFormatting sqref="H341:H360">
    <cfRule type="cellIs" dxfId="753" priority="20" operator="equal">
      <formula>0</formula>
    </cfRule>
  </conditionalFormatting>
  <conditionalFormatting sqref="H364:H383">
    <cfRule type="cellIs" dxfId="752" priority="19" operator="equal">
      <formula>0</formula>
    </cfRule>
  </conditionalFormatting>
  <conditionalFormatting sqref="H364:H383">
    <cfRule type="cellIs" dxfId="751" priority="18" operator="equal">
      <formula>0</formula>
    </cfRule>
  </conditionalFormatting>
  <conditionalFormatting sqref="H364:H383">
    <cfRule type="cellIs" dxfId="750" priority="17" operator="equal">
      <formula>0</formula>
    </cfRule>
  </conditionalFormatting>
  <conditionalFormatting sqref="H385:H404">
    <cfRule type="cellIs" dxfId="749" priority="16" operator="equal">
      <formula>0</formula>
    </cfRule>
  </conditionalFormatting>
  <conditionalFormatting sqref="H385:H404">
    <cfRule type="cellIs" dxfId="748" priority="15" operator="equal">
      <formula>0</formula>
    </cfRule>
  </conditionalFormatting>
  <conditionalFormatting sqref="H385:H404">
    <cfRule type="cellIs" dxfId="747" priority="14" operator="equal">
      <formula>0</formula>
    </cfRule>
  </conditionalFormatting>
  <conditionalFormatting sqref="H431:H440">
    <cfRule type="cellIs" dxfId="746" priority="13" operator="equal">
      <formula>0</formula>
    </cfRule>
  </conditionalFormatting>
  <conditionalFormatting sqref="H489:H498">
    <cfRule type="cellIs" dxfId="745" priority="11" operator="equal">
      <formula>0</formula>
    </cfRule>
  </conditionalFormatting>
  <conditionalFormatting sqref="H453:H462">
    <cfRule type="cellIs" dxfId="744" priority="12" operator="equal">
      <formula>0</formula>
    </cfRule>
  </conditionalFormatting>
  <conditionalFormatting sqref="H318">
    <cfRule type="cellIs" dxfId="743" priority="10" operator="equal">
      <formula>0</formula>
    </cfRule>
  </conditionalFormatting>
  <conditionalFormatting sqref="H376:H383">
    <cfRule type="cellIs" dxfId="742" priority="9" operator="equal">
      <formula>0</formula>
    </cfRule>
  </conditionalFormatting>
  <conditionalFormatting sqref="H385:H404">
    <cfRule type="cellIs" dxfId="741" priority="8" operator="equal">
      <formula>0</formula>
    </cfRule>
  </conditionalFormatting>
  <conditionalFormatting sqref="H364:H373">
    <cfRule type="cellIs" dxfId="740" priority="7" operator="equal">
      <formula>0</formula>
    </cfRule>
  </conditionalFormatting>
  <conditionalFormatting sqref="H408:H417">
    <cfRule type="cellIs" dxfId="739" priority="6" operator="equal">
      <formula>0</formula>
    </cfRule>
  </conditionalFormatting>
  <conditionalFormatting sqref="H419:H428">
    <cfRule type="cellIs" dxfId="738" priority="5" operator="equal">
      <formula>0</formula>
    </cfRule>
  </conditionalFormatting>
  <conditionalFormatting sqref="I539:I564">
    <cfRule type="cellIs" dxfId="737" priority="4" operator="equal">
      <formula>TRUE</formula>
    </cfRule>
  </conditionalFormatting>
  <conditionalFormatting sqref="H442:H451">
    <cfRule type="cellIs" dxfId="736" priority="3" operator="equal">
      <formula>0</formula>
    </cfRule>
  </conditionalFormatting>
  <conditionalFormatting sqref="H478:H487">
    <cfRule type="cellIs" dxfId="735" priority="2" operator="equal">
      <formula>0</formula>
    </cfRule>
  </conditionalFormatting>
  <conditionalFormatting sqref="H466:H475">
    <cfRule type="cellIs" dxfId="73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9" orientation="portrait" r:id="rId1"/>
  <rowBreaks count="1" manualBreakCount="1">
    <brk id="40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6"/>
  <sheetViews>
    <sheetView zoomScaleNormal="100" workbookViewId="0">
      <pane ySplit="10" topLeftCell="A405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5.28515625" style="1" customWidth="1"/>
    <col min="4" max="4" width="10.5703125" style="1" customWidth="1"/>
    <col min="5" max="5" width="8.140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48.75" customHeight="1" x14ac:dyDescent="0.3">
      <c r="A1" s="337" t="s">
        <v>35</v>
      </c>
      <c r="B1" s="337"/>
      <c r="C1" s="337"/>
      <c r="D1" s="338" t="s">
        <v>463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430</v>
      </c>
    </row>
    <row r="5" spans="1:9" x14ac:dyDescent="0.25">
      <c r="A5" s="238" t="s">
        <v>245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35.61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27.59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22.990000000000002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2">
        <v>3</v>
      </c>
      <c r="H26" s="63">
        <f>ROUNDUP((F26/168*G26),2)</f>
        <v>22.990000000000002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157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1.1499999999999999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61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3</v>
      </c>
      <c r="H58" s="65">
        <f t="shared" si="6"/>
        <v>1.1499999999999999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1.1499999999999999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70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3</v>
      </c>
      <c r="H79" s="65">
        <f t="shared" si="9"/>
        <v>1.1499999999999999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2.2999999999999998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70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3</v>
      </c>
      <c r="H100" s="65">
        <f>ROUNDUP((F100*$E$90%)/168*$G$100,2)</f>
        <v>2.2999999999999998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8.02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6.87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0.92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70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3</v>
      </c>
      <c r="H123" s="65">
        <f t="shared" si="20"/>
        <v>0.92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0.23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70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3</v>
      </c>
      <c r="H144" s="65">
        <f t="shared" si="25"/>
        <v>0.23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1.07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1.07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1.07</v>
      </c>
    </row>
    <row r="203" spans="1:8" s="2" customFormat="1" ht="12.75" x14ac:dyDescent="0.2">
      <c r="A203" s="257"/>
      <c r="B203" s="260"/>
      <c r="C203" s="264" t="s">
        <v>239</v>
      </c>
      <c r="D203" s="265"/>
      <c r="E203" s="293"/>
      <c r="F203" s="90">
        <v>0.87</v>
      </c>
      <c r="G203" s="90">
        <v>1</v>
      </c>
      <c r="H203" s="89">
        <f>ROUND(F203*G203,2)</f>
        <v>0.87</v>
      </c>
    </row>
    <row r="204" spans="1:8" s="2" customFormat="1" ht="12.75" customHeight="1" x14ac:dyDescent="0.2">
      <c r="A204" s="257"/>
      <c r="B204" s="260"/>
      <c r="C204" s="264" t="s">
        <v>363</v>
      </c>
      <c r="D204" s="265"/>
      <c r="E204" s="293"/>
      <c r="F204" s="90">
        <v>0.15</v>
      </c>
      <c r="G204" s="90">
        <v>1</v>
      </c>
      <c r="H204" s="91">
        <f>ROUND(F204*G204,2)</f>
        <v>0.15</v>
      </c>
    </row>
    <row r="205" spans="1:8" s="2" customFormat="1" ht="12.75" x14ac:dyDescent="0.2">
      <c r="A205" s="257"/>
      <c r="B205" s="260"/>
      <c r="C205" s="264" t="s">
        <v>172</v>
      </c>
      <c r="D205" s="265"/>
      <c r="E205" s="293"/>
      <c r="F205" s="90">
        <v>0.05</v>
      </c>
      <c r="G205" s="90">
        <v>1</v>
      </c>
      <c r="H205" s="91">
        <f t="shared" ref="H205:H212" si="30">ROUND(F205*G205,2)</f>
        <v>0.05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36.68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90" t="s">
        <v>43</v>
      </c>
      <c r="B265" s="285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90"/>
      <c r="B266" s="285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90"/>
      <c r="B267" s="285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90"/>
      <c r="B268" s="285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90"/>
      <c r="B269" s="285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90"/>
      <c r="B270" s="285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90"/>
      <c r="B271" s="285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90"/>
      <c r="B272" s="285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90"/>
      <c r="B273" s="285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90"/>
      <c r="B274" s="285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90"/>
      <c r="B275" s="285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90" t="s">
        <v>45</v>
      </c>
      <c r="B276" s="285" t="s">
        <v>46</v>
      </c>
      <c r="C276" s="303" t="s">
        <v>157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90"/>
      <c r="B277" s="285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90"/>
      <c r="B278" s="285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90"/>
      <c r="B279" s="285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90"/>
      <c r="B280" s="285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90"/>
      <c r="B281" s="285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90"/>
      <c r="B282" s="285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90"/>
      <c r="B283" s="285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90"/>
      <c r="B284" s="285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90"/>
      <c r="B285" s="285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90"/>
      <c r="B286" s="285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90" t="s">
        <v>52</v>
      </c>
      <c r="B287" s="285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90"/>
      <c r="B288" s="285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90"/>
      <c r="B289" s="285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90"/>
      <c r="B290" s="285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90"/>
      <c r="B291" s="285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90"/>
      <c r="B292" s="285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90"/>
      <c r="B293" s="285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90"/>
      <c r="B294" s="285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90"/>
      <c r="B295" s="285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90"/>
      <c r="B296" s="285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90"/>
      <c r="B297" s="285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90" t="s">
        <v>58</v>
      </c>
      <c r="B340" s="285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90"/>
      <c r="B341" s="285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90"/>
      <c r="B342" s="285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90"/>
      <c r="B343" s="285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90"/>
      <c r="B344" s="285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90"/>
      <c r="B345" s="285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90"/>
      <c r="B346" s="285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90"/>
      <c r="B347" s="285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90"/>
      <c r="B348" s="285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90"/>
      <c r="B349" s="285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90"/>
      <c r="B350" s="285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90"/>
      <c r="B351" s="285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90"/>
      <c r="B352" s="285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90"/>
      <c r="B353" s="285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90"/>
      <c r="B354" s="285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90"/>
      <c r="B355" s="285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90"/>
      <c r="B356" s="285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90"/>
      <c r="B357" s="285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90"/>
      <c r="B358" s="285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90"/>
      <c r="B359" s="285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90"/>
      <c r="B360" s="285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2.0700000000000003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0.14000000000000001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0.14000000000000001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v>3.1680000000000001</v>
      </c>
      <c r="H408" s="89">
        <f>ROUNDUP(F408/168*G408,2)</f>
        <v>0.14000000000000001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1.9300000000000002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384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0.1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3.0840000000000001</v>
      </c>
      <c r="H442" s="89">
        <f>ROUNDUP(E442/F442/12/168*G442,2)</f>
        <v>0.05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3.0840000000000001</v>
      </c>
      <c r="H443" s="91">
        <f>ROUNDUP(E443/F443/12/168*G443,2)</f>
        <v>0.05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1.71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v>3.0840000000000001</v>
      </c>
      <c r="H453" s="89">
        <f>ROUNDUP(F453/168*G453,2)</f>
        <v>1.57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v>3.1680000000000001</v>
      </c>
      <c r="H454" s="91">
        <f t="shared" ref="H454:H462" si="65">ROUNDUP(F454/168*G454,2)</f>
        <v>0.14000000000000001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3.5" hidden="1" customHeight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0.37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0.37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0.37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3.0840000000000001</v>
      </c>
      <c r="H478" s="63">
        <f>ROUNDUP(F478*$E$478%/12/168*G478,2)</f>
        <v>0.36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4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40.68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36.68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35.61</v>
      </c>
    </row>
    <row r="540" spans="1:9" hidden="1" x14ac:dyDescent="0.25">
      <c r="A540" s="157">
        <v>1100</v>
      </c>
      <c r="B540" s="118"/>
      <c r="H540" s="121">
        <f ca="1">SUM(H541:H546)</f>
        <v>27.59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22.990000000000002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1.1499999999999999</v>
      </c>
    </row>
    <row r="545" spans="1:8" hidden="1" x14ac:dyDescent="0.25">
      <c r="A545" s="1">
        <v>1147</v>
      </c>
      <c r="B545" s="118"/>
      <c r="H545" s="120">
        <f t="shared" ca="1" si="69"/>
        <v>1.1499999999999999</v>
      </c>
    </row>
    <row r="546" spans="1:8" hidden="1" x14ac:dyDescent="0.25">
      <c r="A546" s="1">
        <v>1148</v>
      </c>
      <c r="B546" s="118"/>
      <c r="H546" s="120">
        <f t="shared" ca="1" si="69"/>
        <v>2.2999999999999998</v>
      </c>
    </row>
    <row r="547" spans="1:8" hidden="1" x14ac:dyDescent="0.25">
      <c r="A547" s="157">
        <v>1200</v>
      </c>
      <c r="B547" s="118"/>
      <c r="H547" s="121">
        <f ca="1">SUM(H548:H550)</f>
        <v>8.02</v>
      </c>
    </row>
    <row r="548" spans="1:8" hidden="1" x14ac:dyDescent="0.25">
      <c r="A548" s="1">
        <v>1210</v>
      </c>
      <c r="B548" s="118"/>
      <c r="H548" s="120">
        <f ca="1">SUMIF($A$14:$H$260,A548,$H$14:$H$260)</f>
        <v>6.87</v>
      </c>
    </row>
    <row r="549" spans="1:8" hidden="1" x14ac:dyDescent="0.25">
      <c r="A549" s="1">
        <v>1221</v>
      </c>
      <c r="B549" s="118"/>
      <c r="H549" s="120">
        <f ca="1">SUMIF($A$14:$H$260,A549,$H$14:$H$260)</f>
        <v>0.92</v>
      </c>
    </row>
    <row r="550" spans="1:8" hidden="1" x14ac:dyDescent="0.25">
      <c r="A550" s="1">
        <v>1228</v>
      </c>
      <c r="B550" s="118"/>
      <c r="H550" s="120">
        <f ca="1">SUMIF($A$14:$H$260,A550,$H$14:$H$260)</f>
        <v>0.23</v>
      </c>
    </row>
    <row r="551" spans="1:8" hidden="1" x14ac:dyDescent="0.25">
      <c r="A551" s="119">
        <v>2000</v>
      </c>
      <c r="B551" s="118"/>
      <c r="H551" s="122">
        <f ca="1">H552+H555+H557</f>
        <v>1.07</v>
      </c>
    </row>
    <row r="552" spans="1:8" hidden="1" x14ac:dyDescent="0.25">
      <c r="A552" s="157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57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57">
        <v>2300</v>
      </c>
      <c r="B557" s="118"/>
      <c r="H557" s="121">
        <f ca="1">SUM(H558:H561)</f>
        <v>1.07</v>
      </c>
    </row>
    <row r="558" spans="1:8" hidden="1" x14ac:dyDescent="0.25">
      <c r="A558" s="1">
        <v>2311</v>
      </c>
      <c r="B558" s="118"/>
      <c r="H558" s="120">
        <f ca="1">SUMIF($A$14:$H$260,A558,$H$14:$H$260)</f>
        <v>1.07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57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4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2.0699999999999998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0.14000000000000001</v>
      </c>
    </row>
    <row r="586" spans="1:8" hidden="1" x14ac:dyDescent="0.25">
      <c r="A586" s="1">
        <v>2220</v>
      </c>
      <c r="B586" s="118"/>
      <c r="H586" s="120">
        <f ca="1">SUMIF($A$265:$H$515,A586,$H$265:$H$515)</f>
        <v>0.14000000000000001</v>
      </c>
    </row>
    <row r="587" spans="1:8" hidden="1" x14ac:dyDescent="0.25">
      <c r="A587" s="143">
        <v>2300</v>
      </c>
      <c r="B587" s="118"/>
      <c r="H587" s="121">
        <f ca="1">SUM(H588:H592)</f>
        <v>1.93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0.1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1.71</v>
      </c>
    </row>
    <row r="593" spans="1:9" hidden="1" x14ac:dyDescent="0.25">
      <c r="A593" s="119">
        <v>5000</v>
      </c>
      <c r="B593" s="118"/>
      <c r="H593" s="122">
        <f ca="1">H594+H596</f>
        <v>0.37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0.37</v>
      </c>
    </row>
    <row r="597" spans="1:9" hidden="1" x14ac:dyDescent="0.25">
      <c r="A597" s="1">
        <v>5238</v>
      </c>
      <c r="B597" s="118"/>
      <c r="H597" s="120">
        <f ca="1">SUMIF($A$265:$H$515,A597,$H$265:$H$515)</f>
        <v>0.37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40.68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</sheetData>
  <mergeCells count="535"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65:D465"/>
    <mergeCell ref="C466:D466"/>
    <mergeCell ref="B463:G463"/>
    <mergeCell ref="B464:G464"/>
    <mergeCell ref="C455:E455"/>
    <mergeCell ref="C456:E456"/>
    <mergeCell ref="C457:E457"/>
    <mergeCell ref="C458:E458"/>
    <mergeCell ref="C471:D471"/>
    <mergeCell ref="C472:D472"/>
    <mergeCell ref="C473:D473"/>
    <mergeCell ref="C474:D474"/>
    <mergeCell ref="C475:D475"/>
    <mergeCell ref="A488:A498"/>
    <mergeCell ref="B488:B498"/>
    <mergeCell ref="D489:D498"/>
    <mergeCell ref="G489:G49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C459:E459"/>
    <mergeCell ref="C460:E460"/>
    <mergeCell ref="B477:B487"/>
    <mergeCell ref="C477:D477"/>
    <mergeCell ref="C478:D478"/>
  </mergeCells>
  <conditionalFormatting sqref="G38:H46">
    <cfRule type="cellIs" dxfId="733" priority="118" operator="equal">
      <formula>0</formula>
    </cfRule>
  </conditionalFormatting>
  <conditionalFormatting sqref="F49:H67">
    <cfRule type="cellIs" dxfId="732" priority="117" operator="equal">
      <formula>0</formula>
    </cfRule>
  </conditionalFormatting>
  <conditionalFormatting sqref="F69:H70 H71:H76 F71:G88">
    <cfRule type="cellIs" dxfId="731" priority="116" operator="equal">
      <formula>0</formula>
    </cfRule>
  </conditionalFormatting>
  <conditionalFormatting sqref="G289:G297">
    <cfRule type="cellIs" dxfId="730" priority="113" operator="equal">
      <formula>0</formula>
    </cfRule>
  </conditionalFormatting>
  <conditionalFormatting sqref="C309 C299:C300">
    <cfRule type="cellIs" dxfId="729" priority="112" operator="equal">
      <formula>0</formula>
    </cfRule>
  </conditionalFormatting>
  <conditionalFormatting sqref="F299:G310">
    <cfRule type="cellIs" dxfId="728" priority="111" operator="equal">
      <formula>0</formula>
    </cfRule>
  </conditionalFormatting>
  <conditionalFormatting sqref="F320:G320">
    <cfRule type="cellIs" dxfId="727" priority="110" operator="equal">
      <formula>0</formula>
    </cfRule>
  </conditionalFormatting>
  <conditionalFormatting sqref="F320:G339">
    <cfRule type="cellIs" dxfId="726" priority="108" operator="equal">
      <formula>0</formula>
    </cfRule>
  </conditionalFormatting>
  <conditionalFormatting sqref="G341:G360">
    <cfRule type="cellIs" dxfId="725" priority="105" operator="equal">
      <formula>0</formula>
    </cfRule>
  </conditionalFormatting>
  <conditionalFormatting sqref="C351:C352 C341:C342">
    <cfRule type="cellIs" dxfId="724" priority="104" operator="equal">
      <formula>0</formula>
    </cfRule>
  </conditionalFormatting>
  <conditionalFormatting sqref="F341:G360">
    <cfRule type="cellIs" dxfId="723" priority="103" operator="equal">
      <formula>0</formula>
    </cfRule>
  </conditionalFormatting>
  <conditionalFormatting sqref="G374:G383 G385:G396">
    <cfRule type="cellIs" dxfId="722" priority="96" operator="equal">
      <formula>0</formula>
    </cfRule>
  </conditionalFormatting>
  <conditionalFormatting sqref="G374:G383 G385:G396">
    <cfRule type="cellIs" dxfId="721" priority="95" operator="equal">
      <formula>0</formula>
    </cfRule>
  </conditionalFormatting>
  <conditionalFormatting sqref="H26:H35">
    <cfRule type="cellIs" dxfId="720" priority="90" operator="equal">
      <formula>0</formula>
    </cfRule>
  </conditionalFormatting>
  <conditionalFormatting sqref="H15:H24">
    <cfRule type="cellIs" dxfId="719" priority="89" operator="equal">
      <formula>0</formula>
    </cfRule>
  </conditionalFormatting>
  <conditionalFormatting sqref="C47:D56 C67:D67">
    <cfRule type="cellIs" dxfId="718" priority="88" operator="equal">
      <formula>0</formula>
    </cfRule>
  </conditionalFormatting>
  <conditionalFormatting sqref="C57:D66">
    <cfRule type="cellIs" dxfId="717" priority="87" operator="equal">
      <formula>0</formula>
    </cfRule>
  </conditionalFormatting>
  <conditionalFormatting sqref="C69:D88">
    <cfRule type="cellIs" dxfId="716" priority="84" operator="equal">
      <formula>0</formula>
    </cfRule>
  </conditionalFormatting>
  <conditionalFormatting sqref="C68:D68">
    <cfRule type="cellIs" dxfId="715" priority="86" operator="equal">
      <formula>0</formula>
    </cfRule>
  </conditionalFormatting>
  <conditionalFormatting sqref="H77:H88">
    <cfRule type="cellIs" dxfId="714" priority="85" operator="equal">
      <formula>0</formula>
    </cfRule>
  </conditionalFormatting>
  <conditionalFormatting sqref="F90:H90 H91:H97 F91:G109">
    <cfRule type="cellIs" dxfId="713" priority="83" operator="equal">
      <formula>0</formula>
    </cfRule>
  </conditionalFormatting>
  <conditionalFormatting sqref="C90:D109">
    <cfRule type="cellIs" dxfId="712" priority="81" operator="equal">
      <formula>0</formula>
    </cfRule>
  </conditionalFormatting>
  <conditionalFormatting sqref="H98:H109">
    <cfRule type="cellIs" dxfId="711" priority="82" operator="equal">
      <formula>0</formula>
    </cfRule>
  </conditionalFormatting>
  <conditionalFormatting sqref="C89:D89">
    <cfRule type="cellIs" dxfId="710" priority="80" operator="equal">
      <formula>0</formula>
    </cfRule>
  </conditionalFormatting>
  <conditionalFormatting sqref="C112:D112">
    <cfRule type="cellIs" dxfId="709" priority="79" operator="equal">
      <formula>0</formula>
    </cfRule>
  </conditionalFormatting>
  <conditionalFormatting sqref="F113:H113 H114:H120 F114:G132">
    <cfRule type="cellIs" dxfId="708" priority="78" operator="equal">
      <formula>0</formula>
    </cfRule>
  </conditionalFormatting>
  <conditionalFormatting sqref="C113:D132">
    <cfRule type="cellIs" dxfId="707" priority="76" operator="equal">
      <formula>0</formula>
    </cfRule>
  </conditionalFormatting>
  <conditionalFormatting sqref="H121:H132">
    <cfRule type="cellIs" dxfId="706" priority="77" operator="equal">
      <formula>0</formula>
    </cfRule>
  </conditionalFormatting>
  <conditionalFormatting sqref="F134:H134 H135:H141 F135:G153">
    <cfRule type="cellIs" dxfId="705" priority="75" operator="equal">
      <formula>0</formula>
    </cfRule>
  </conditionalFormatting>
  <conditionalFormatting sqref="C134:D153">
    <cfRule type="cellIs" dxfId="704" priority="73" operator="equal">
      <formula>0</formula>
    </cfRule>
  </conditionalFormatting>
  <conditionalFormatting sqref="H142:H153">
    <cfRule type="cellIs" dxfId="703" priority="74" operator="equal">
      <formula>0</formula>
    </cfRule>
  </conditionalFormatting>
  <conditionalFormatting sqref="C133:D133">
    <cfRule type="cellIs" dxfId="702" priority="72" operator="equal">
      <formula>0</formula>
    </cfRule>
  </conditionalFormatting>
  <conditionalFormatting sqref="F311:G318">
    <cfRule type="cellIs" dxfId="701" priority="70" operator="equal">
      <formula>0</formula>
    </cfRule>
  </conditionalFormatting>
  <conditionalFormatting sqref="C310:C318">
    <cfRule type="cellIs" dxfId="700" priority="69" operator="equal">
      <formula>0</formula>
    </cfRule>
  </conditionalFormatting>
  <conditionalFormatting sqref="C330 C320:C321">
    <cfRule type="cellIs" dxfId="699" priority="68" operator="equal">
      <formula>0</formula>
    </cfRule>
  </conditionalFormatting>
  <conditionalFormatting sqref="C331">
    <cfRule type="cellIs" dxfId="698" priority="67" operator="equal">
      <formula>0</formula>
    </cfRule>
  </conditionalFormatting>
  <conditionalFormatting sqref="C374:D383">
    <cfRule type="cellIs" dxfId="697" priority="66" operator="equal">
      <formula>0</formula>
    </cfRule>
  </conditionalFormatting>
  <conditionalFormatting sqref="F376:G383">
    <cfRule type="cellIs" dxfId="696" priority="65" operator="equal">
      <formula>0</formula>
    </cfRule>
  </conditionalFormatting>
  <conditionalFormatting sqref="C385:D385">
    <cfRule type="cellIs" dxfId="695" priority="64" operator="equal">
      <formula>0</formula>
    </cfRule>
  </conditionalFormatting>
  <conditionalFormatting sqref="C386:D404">
    <cfRule type="cellIs" dxfId="694" priority="63" operator="equal">
      <formula>0</formula>
    </cfRule>
  </conditionalFormatting>
  <conditionalFormatting sqref="F385:G404">
    <cfRule type="cellIs" dxfId="693" priority="62" operator="equal">
      <formula>0</formula>
    </cfRule>
  </conditionalFormatting>
  <conditionalFormatting sqref="C364:D373">
    <cfRule type="cellIs" dxfId="692" priority="61" operator="equal">
      <formula>0</formula>
    </cfRule>
  </conditionalFormatting>
  <conditionalFormatting sqref="F364:G373">
    <cfRule type="cellIs" dxfId="691" priority="60" operator="equal">
      <formula>0</formula>
    </cfRule>
  </conditionalFormatting>
  <conditionalFormatting sqref="H180:H189">
    <cfRule type="cellIs" dxfId="690" priority="49" operator="equal">
      <formula>0</formula>
    </cfRule>
  </conditionalFormatting>
  <conditionalFormatting sqref="G288">
    <cfRule type="cellIs" dxfId="689" priority="50" operator="equal">
      <formula>0</formula>
    </cfRule>
  </conditionalFormatting>
  <conditionalFormatting sqref="C343:C350">
    <cfRule type="cellIs" dxfId="688" priority="52" operator="equal">
      <formula>0</formula>
    </cfRule>
  </conditionalFormatting>
  <conditionalFormatting sqref="C301:C308">
    <cfRule type="cellIs" dxfId="687" priority="55" operator="equal">
      <formula>0</formula>
    </cfRule>
  </conditionalFormatting>
  <conditionalFormatting sqref="H191:H200">
    <cfRule type="cellIs" dxfId="686" priority="48" operator="equal">
      <formula>0</formula>
    </cfRule>
  </conditionalFormatting>
  <conditionalFormatting sqref="C322:C329">
    <cfRule type="cellIs" dxfId="685" priority="54" operator="equal">
      <formula>0</formula>
    </cfRule>
  </conditionalFormatting>
  <conditionalFormatting sqref="C332:C339">
    <cfRule type="cellIs" dxfId="684" priority="53" operator="equal">
      <formula>0</formula>
    </cfRule>
  </conditionalFormatting>
  <conditionalFormatting sqref="H203:H212">
    <cfRule type="cellIs" dxfId="683" priority="45" operator="equal">
      <formula>0</formula>
    </cfRule>
  </conditionalFormatting>
  <conditionalFormatting sqref="C353:C360">
    <cfRule type="cellIs" dxfId="682" priority="51" operator="equal">
      <formula>0</formula>
    </cfRule>
  </conditionalFormatting>
  <conditionalFormatting sqref="H214:H223">
    <cfRule type="cellIs" dxfId="681" priority="44" operator="equal">
      <formula>0</formula>
    </cfRule>
  </conditionalFormatting>
  <conditionalFormatting sqref="H157:H166">
    <cfRule type="cellIs" dxfId="680" priority="47" operator="equal">
      <formula>0</formula>
    </cfRule>
  </conditionalFormatting>
  <conditionalFormatting sqref="H168:H177">
    <cfRule type="cellIs" dxfId="679" priority="46" operator="equal">
      <formula>0</formula>
    </cfRule>
  </conditionalFormatting>
  <conditionalFormatting sqref="H227:H236 H239:H248 H250:H259">
    <cfRule type="cellIs" dxfId="678" priority="43" operator="equal">
      <formula>0</formula>
    </cfRule>
  </conditionalFormatting>
  <conditionalFormatting sqref="I599">
    <cfRule type="cellIs" dxfId="677" priority="31" operator="equal">
      <formula>TRUE</formula>
    </cfRule>
  </conditionalFormatting>
  <conditionalFormatting sqref="I538 I565:I567">
    <cfRule type="cellIs" dxfId="676" priority="42" operator="equal">
      <formula>TRUE</formula>
    </cfRule>
  </conditionalFormatting>
  <conditionalFormatting sqref="I568">
    <cfRule type="cellIs" dxfId="675" priority="35" operator="equal">
      <formula>TRUE</formula>
    </cfRule>
  </conditionalFormatting>
  <conditionalFormatting sqref="I593">
    <cfRule type="cellIs" dxfId="674" priority="34" operator="equal">
      <formula>TRUE</formula>
    </cfRule>
  </conditionalFormatting>
  <conditionalFormatting sqref="I594">
    <cfRule type="cellIs" dxfId="673" priority="33" operator="equal">
      <formula>TRUE</formula>
    </cfRule>
  </conditionalFormatting>
  <conditionalFormatting sqref="I596">
    <cfRule type="cellIs" dxfId="672" priority="32" operator="equal">
      <formula>TRUE</formula>
    </cfRule>
  </conditionalFormatting>
  <conditionalFormatting sqref="I569:I592 I595 I597:I598">
    <cfRule type="cellIs" dxfId="671" priority="36" operator="equal">
      <formula>TRUE</formula>
    </cfRule>
  </conditionalFormatting>
  <conditionalFormatting sqref="H288:H297">
    <cfRule type="cellIs" dxfId="670" priority="26" operator="equal">
      <formula>0</formula>
    </cfRule>
  </conditionalFormatting>
  <conditionalFormatting sqref="H277:H286">
    <cfRule type="cellIs" dxfId="669" priority="27" operator="equal">
      <formula>0</formula>
    </cfRule>
  </conditionalFormatting>
  <conditionalFormatting sqref="H266:H275">
    <cfRule type="cellIs" dxfId="668" priority="28" operator="equal">
      <formula>0</formula>
    </cfRule>
  </conditionalFormatting>
  <conditionalFormatting sqref="H299:H317">
    <cfRule type="cellIs" dxfId="667" priority="25" operator="equal">
      <formula>0</formula>
    </cfRule>
  </conditionalFormatting>
  <conditionalFormatting sqref="H320">
    <cfRule type="cellIs" dxfId="666" priority="24" operator="equal">
      <formula>0</formula>
    </cfRule>
  </conditionalFormatting>
  <conditionalFormatting sqref="H320:H339">
    <cfRule type="cellIs" dxfId="665" priority="23" operator="equal">
      <formula>0</formula>
    </cfRule>
  </conditionalFormatting>
  <conditionalFormatting sqref="H341">
    <cfRule type="cellIs" dxfId="664" priority="22" operator="equal">
      <formula>0</formula>
    </cfRule>
  </conditionalFormatting>
  <conditionalFormatting sqref="H341">
    <cfRule type="cellIs" dxfId="663" priority="21" operator="equal">
      <formula>0</formula>
    </cfRule>
  </conditionalFormatting>
  <conditionalFormatting sqref="H341:H360">
    <cfRule type="cellIs" dxfId="662" priority="20" operator="equal">
      <formula>0</formula>
    </cfRule>
  </conditionalFormatting>
  <conditionalFormatting sqref="H364:H383">
    <cfRule type="cellIs" dxfId="661" priority="19" operator="equal">
      <formula>0</formula>
    </cfRule>
  </conditionalFormatting>
  <conditionalFormatting sqref="H364:H383">
    <cfRule type="cellIs" dxfId="660" priority="18" operator="equal">
      <formula>0</formula>
    </cfRule>
  </conditionalFormatting>
  <conditionalFormatting sqref="H364:H383">
    <cfRule type="cellIs" dxfId="659" priority="17" operator="equal">
      <formula>0</formula>
    </cfRule>
  </conditionalFormatting>
  <conditionalFormatting sqref="H385:H404">
    <cfRule type="cellIs" dxfId="658" priority="16" operator="equal">
      <formula>0</formula>
    </cfRule>
  </conditionalFormatting>
  <conditionalFormatting sqref="H385:H404">
    <cfRule type="cellIs" dxfId="657" priority="15" operator="equal">
      <formula>0</formula>
    </cfRule>
  </conditionalFormatting>
  <conditionalFormatting sqref="H385:H404">
    <cfRule type="cellIs" dxfId="656" priority="14" operator="equal">
      <formula>0</formula>
    </cfRule>
  </conditionalFormatting>
  <conditionalFormatting sqref="H431:H440">
    <cfRule type="cellIs" dxfId="655" priority="13" operator="equal">
      <formula>0</formula>
    </cfRule>
  </conditionalFormatting>
  <conditionalFormatting sqref="H489:H498">
    <cfRule type="cellIs" dxfId="654" priority="11" operator="equal">
      <formula>0</formula>
    </cfRule>
  </conditionalFormatting>
  <conditionalFormatting sqref="H453:H462">
    <cfRule type="cellIs" dxfId="653" priority="12" operator="equal">
      <formula>0</formula>
    </cfRule>
  </conditionalFormatting>
  <conditionalFormatting sqref="H318">
    <cfRule type="cellIs" dxfId="652" priority="10" operator="equal">
      <formula>0</formula>
    </cfRule>
  </conditionalFormatting>
  <conditionalFormatting sqref="H376:H383">
    <cfRule type="cellIs" dxfId="651" priority="9" operator="equal">
      <formula>0</formula>
    </cfRule>
  </conditionalFormatting>
  <conditionalFormatting sqref="H385:H404">
    <cfRule type="cellIs" dxfId="650" priority="8" operator="equal">
      <formula>0</formula>
    </cfRule>
  </conditionalFormatting>
  <conditionalFormatting sqref="H364:H373">
    <cfRule type="cellIs" dxfId="649" priority="7" operator="equal">
      <formula>0</formula>
    </cfRule>
  </conditionalFormatting>
  <conditionalFormatting sqref="H408:H417">
    <cfRule type="cellIs" dxfId="648" priority="6" operator="equal">
      <formula>0</formula>
    </cfRule>
  </conditionalFormatting>
  <conditionalFormatting sqref="H419:H428">
    <cfRule type="cellIs" dxfId="647" priority="5" operator="equal">
      <formula>0</formula>
    </cfRule>
  </conditionalFormatting>
  <conditionalFormatting sqref="I539:I564">
    <cfRule type="cellIs" dxfId="646" priority="4" operator="equal">
      <formula>TRUE</formula>
    </cfRule>
  </conditionalFormatting>
  <conditionalFormatting sqref="H442:H451">
    <cfRule type="cellIs" dxfId="645" priority="3" operator="equal">
      <formula>0</formula>
    </cfRule>
  </conditionalFormatting>
  <conditionalFormatting sqref="H478:H487">
    <cfRule type="cellIs" dxfId="644" priority="2" operator="equal">
      <formula>0</formula>
    </cfRule>
  </conditionalFormatting>
  <conditionalFormatting sqref="H466:H475">
    <cfRule type="cellIs" dxfId="643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9" orientation="portrait" r:id="rId1"/>
  <rowBreaks count="1" manualBreakCount="1">
    <brk id="40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97"/>
  <sheetViews>
    <sheetView zoomScaleNormal="100" workbookViewId="0">
      <pane ySplit="10" topLeftCell="A395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8.28515625" style="1" customWidth="1"/>
    <col min="5" max="5" width="8.42578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0.25" customHeight="1" x14ac:dyDescent="0.3">
      <c r="A1" s="337" t="s">
        <v>35</v>
      </c>
      <c r="B1" s="337"/>
      <c r="C1" s="337"/>
      <c r="D1" s="338" t="s">
        <v>464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431</v>
      </c>
    </row>
    <row r="5" spans="1:9" x14ac:dyDescent="0.25">
      <c r="A5" s="238" t="s">
        <v>247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11.91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9.2200000000000006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7.67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2">
        <v>1</v>
      </c>
      <c r="H26" s="63">
        <f>ROUNDUP((F26/168*G26),2)</f>
        <v>7.67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0.39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61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1</v>
      </c>
      <c r="H58" s="65">
        <f t="shared" si="6"/>
        <v>0.39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0.39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70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1</v>
      </c>
      <c r="H79" s="65">
        <f t="shared" si="9"/>
        <v>0.39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0.77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70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1</v>
      </c>
      <c r="H100" s="65">
        <f>ROUNDUP((F100*$E$90%)/168*$G$100,2)</f>
        <v>0.77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2.69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2.2999999999999998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0.31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70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1</v>
      </c>
      <c r="H123" s="65">
        <f t="shared" si="20"/>
        <v>0.31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0.08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70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1</v>
      </c>
      <c r="H144" s="65">
        <f t="shared" si="25"/>
        <v>0.08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0.39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0.39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0.39</v>
      </c>
    </row>
    <row r="203" spans="1:8" s="2" customFormat="1" ht="12.75" x14ac:dyDescent="0.2">
      <c r="A203" s="257"/>
      <c r="B203" s="260"/>
      <c r="C203" s="264" t="s">
        <v>248</v>
      </c>
      <c r="D203" s="265"/>
      <c r="E203" s="293"/>
      <c r="F203" s="90">
        <v>0.34</v>
      </c>
      <c r="G203" s="90">
        <v>1</v>
      </c>
      <c r="H203" s="89">
        <f>ROUND(F203*G203,2)</f>
        <v>0.34</v>
      </c>
    </row>
    <row r="204" spans="1:8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1</v>
      </c>
      <c r="H204" s="91">
        <f>ROUND(F204*G204,2)</f>
        <v>0.05</v>
      </c>
    </row>
    <row r="205" spans="1:8" s="2" customFormat="1" ht="12" hidden="1" customHeight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12.3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57"/>
      <c r="B288" s="260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0.81000000000000016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0.05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0.05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G26+G266+G277</f>
        <v>1.1040000000000001</v>
      </c>
      <c r="H408" s="89">
        <f>ROUNDUP(F408/168*G408,2)</f>
        <v>0.05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0.76000000000000012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385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1.0840000000000001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1.0840000000000001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0.60000000000000009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1.0840000000000001</v>
      </c>
      <c r="H453" s="89">
        <f>ROUNDUP(F453/168*G453,2)</f>
        <v>0.55000000000000004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1.1040000000000001</v>
      </c>
      <c r="H454" s="91">
        <f t="shared" ref="H454:H462" si="65">ROUNDUP(F454/168*G454,2)</f>
        <v>0.05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0.14000000000000001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0.75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0.14000000000000001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0.14000000000000001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1.0840000000000001</v>
      </c>
      <c r="H478" s="63">
        <f>ROUNDUP(F478*$E$478%/12/168*G478,2)</f>
        <v>0.13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2.5100000000000002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14.81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12.3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11.91</v>
      </c>
    </row>
    <row r="540" spans="1:9" hidden="1" x14ac:dyDescent="0.25">
      <c r="A540" s="157">
        <v>1100</v>
      </c>
      <c r="B540" s="118"/>
      <c r="H540" s="121">
        <f ca="1">SUM(H541:H546)</f>
        <v>9.2200000000000006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7.67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0.39</v>
      </c>
    </row>
    <row r="545" spans="1:8" hidden="1" x14ac:dyDescent="0.25">
      <c r="A545" s="1">
        <v>1147</v>
      </c>
      <c r="B545" s="118"/>
      <c r="H545" s="120">
        <f t="shared" ca="1" si="69"/>
        <v>0.39</v>
      </c>
    </row>
    <row r="546" spans="1:8" hidden="1" x14ac:dyDescent="0.25">
      <c r="A546" s="1">
        <v>1148</v>
      </c>
      <c r="B546" s="118"/>
      <c r="H546" s="120">
        <f t="shared" ca="1" si="69"/>
        <v>0.77</v>
      </c>
    </row>
    <row r="547" spans="1:8" hidden="1" x14ac:dyDescent="0.25">
      <c r="A547" s="157">
        <v>1200</v>
      </c>
      <c r="B547" s="118"/>
      <c r="H547" s="121">
        <f ca="1">SUM(H548:H550)</f>
        <v>2.69</v>
      </c>
    </row>
    <row r="548" spans="1:8" hidden="1" x14ac:dyDescent="0.25">
      <c r="A548" s="1">
        <v>1210</v>
      </c>
      <c r="B548" s="118"/>
      <c r="H548" s="120">
        <f ca="1">SUMIF($A$14:$H$260,A548,$H$14:$H$260)</f>
        <v>2.2999999999999998</v>
      </c>
    </row>
    <row r="549" spans="1:8" hidden="1" x14ac:dyDescent="0.25">
      <c r="A549" s="1">
        <v>1221</v>
      </c>
      <c r="B549" s="118"/>
      <c r="H549" s="120">
        <f ca="1">SUMIF($A$14:$H$260,A549,$H$14:$H$260)</f>
        <v>0.31</v>
      </c>
    </row>
    <row r="550" spans="1:8" hidden="1" x14ac:dyDescent="0.25">
      <c r="A550" s="1">
        <v>1228</v>
      </c>
      <c r="B550" s="118"/>
      <c r="H550" s="120">
        <f ca="1">SUMIF($A$14:$H$260,A550,$H$14:$H$260)</f>
        <v>0.08</v>
      </c>
    </row>
    <row r="551" spans="1:8" hidden="1" x14ac:dyDescent="0.25">
      <c r="A551" s="119">
        <v>2000</v>
      </c>
      <c r="B551" s="118"/>
      <c r="H551" s="122">
        <f ca="1">H552+H555+H557</f>
        <v>0.39</v>
      </c>
    </row>
    <row r="552" spans="1:8" hidden="1" x14ac:dyDescent="0.25">
      <c r="A552" s="157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57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57">
        <v>2300</v>
      </c>
      <c r="B557" s="118"/>
      <c r="H557" s="121">
        <f ca="1">SUM(H558:H561)</f>
        <v>0.39</v>
      </c>
    </row>
    <row r="558" spans="1:8" hidden="1" x14ac:dyDescent="0.25">
      <c r="A558" s="1">
        <v>2311</v>
      </c>
      <c r="B558" s="118"/>
      <c r="H558" s="120">
        <f ca="1">SUMIF($A$14:$H$260,A558,$H$14:$H$260)</f>
        <v>0.39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57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2.5100000000000002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0.81000000000000016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0.05</v>
      </c>
    </row>
    <row r="586" spans="1:8" hidden="1" x14ac:dyDescent="0.25">
      <c r="A586" s="1">
        <v>2220</v>
      </c>
      <c r="B586" s="118"/>
      <c r="H586" s="120">
        <f ca="1">SUMIF($A$265:$H$515,A586,$H$265:$H$515)</f>
        <v>0.05</v>
      </c>
    </row>
    <row r="587" spans="1:8" hidden="1" x14ac:dyDescent="0.25">
      <c r="A587" s="143">
        <v>2300</v>
      </c>
      <c r="B587" s="118"/>
      <c r="H587" s="121">
        <f ca="1">SUM(H588:H592)</f>
        <v>0.76000000000000012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0.60000000000000009</v>
      </c>
    </row>
    <row r="593" spans="1:9" hidden="1" x14ac:dyDescent="0.25">
      <c r="A593" s="119">
        <v>5000</v>
      </c>
      <c r="B593" s="118"/>
      <c r="H593" s="122">
        <f ca="1">H594+H596</f>
        <v>0.14000000000000001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0.14000000000000001</v>
      </c>
    </row>
    <row r="597" spans="1:9" hidden="1" x14ac:dyDescent="0.25">
      <c r="A597" s="1">
        <v>5238</v>
      </c>
      <c r="B597" s="118"/>
      <c r="H597" s="120">
        <f ca="1">SUMIF($A$265:$H$515,A597,$H$265:$H$515)</f>
        <v>0.14000000000000001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14.81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</sheetData>
  <mergeCells count="535"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65:D465"/>
    <mergeCell ref="C466:D466"/>
    <mergeCell ref="B463:G463"/>
    <mergeCell ref="B464:G464"/>
    <mergeCell ref="C455:E455"/>
    <mergeCell ref="C456:E456"/>
    <mergeCell ref="C457:E457"/>
    <mergeCell ref="C458:E458"/>
    <mergeCell ref="C471:D471"/>
    <mergeCell ref="C472:D472"/>
    <mergeCell ref="C473:D473"/>
    <mergeCell ref="C474:D474"/>
    <mergeCell ref="C475:D475"/>
    <mergeCell ref="A488:A498"/>
    <mergeCell ref="B488:B498"/>
    <mergeCell ref="D489:D498"/>
    <mergeCell ref="G489:G49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C459:E459"/>
    <mergeCell ref="C460:E460"/>
    <mergeCell ref="B477:B487"/>
    <mergeCell ref="C477:D477"/>
    <mergeCell ref="C478:D478"/>
  </mergeCells>
  <conditionalFormatting sqref="G38:H46">
    <cfRule type="cellIs" dxfId="642" priority="118" operator="equal">
      <formula>0</formula>
    </cfRule>
  </conditionalFormatting>
  <conditionalFormatting sqref="F49:H67">
    <cfRule type="cellIs" dxfId="641" priority="117" operator="equal">
      <formula>0</formula>
    </cfRule>
  </conditionalFormatting>
  <conditionalFormatting sqref="F69:H70 H71:H76 F71:G88">
    <cfRule type="cellIs" dxfId="640" priority="116" operator="equal">
      <formula>0</formula>
    </cfRule>
  </conditionalFormatting>
  <conditionalFormatting sqref="G289:G297">
    <cfRule type="cellIs" dxfId="639" priority="113" operator="equal">
      <formula>0</formula>
    </cfRule>
  </conditionalFormatting>
  <conditionalFormatting sqref="C309 C299:C300">
    <cfRule type="cellIs" dxfId="638" priority="112" operator="equal">
      <formula>0</formula>
    </cfRule>
  </conditionalFormatting>
  <conditionalFormatting sqref="F299:G310">
    <cfRule type="cellIs" dxfId="637" priority="111" operator="equal">
      <formula>0</formula>
    </cfRule>
  </conditionalFormatting>
  <conditionalFormatting sqref="F320:G320">
    <cfRule type="cellIs" dxfId="636" priority="110" operator="equal">
      <formula>0</formula>
    </cfRule>
  </conditionalFormatting>
  <conditionalFormatting sqref="F320:G339">
    <cfRule type="cellIs" dxfId="635" priority="108" operator="equal">
      <formula>0</formula>
    </cfRule>
  </conditionalFormatting>
  <conditionalFormatting sqref="G341:G360">
    <cfRule type="cellIs" dxfId="634" priority="105" operator="equal">
      <formula>0</formula>
    </cfRule>
  </conditionalFormatting>
  <conditionalFormatting sqref="C351:C352 C341:C342">
    <cfRule type="cellIs" dxfId="633" priority="104" operator="equal">
      <formula>0</formula>
    </cfRule>
  </conditionalFormatting>
  <conditionalFormatting sqref="F341:G360">
    <cfRule type="cellIs" dxfId="632" priority="103" operator="equal">
      <formula>0</formula>
    </cfRule>
  </conditionalFormatting>
  <conditionalFormatting sqref="G374:G383 G385:G396">
    <cfRule type="cellIs" dxfId="631" priority="96" operator="equal">
      <formula>0</formula>
    </cfRule>
  </conditionalFormatting>
  <conditionalFormatting sqref="G374:G383 G385:G396">
    <cfRule type="cellIs" dxfId="630" priority="95" operator="equal">
      <formula>0</formula>
    </cfRule>
  </conditionalFormatting>
  <conditionalFormatting sqref="H26:H35">
    <cfRule type="cellIs" dxfId="629" priority="90" operator="equal">
      <formula>0</formula>
    </cfRule>
  </conditionalFormatting>
  <conditionalFormatting sqref="H15:H24">
    <cfRule type="cellIs" dxfId="628" priority="89" operator="equal">
      <formula>0</formula>
    </cfRule>
  </conditionalFormatting>
  <conditionalFormatting sqref="C47:D56 C67:D67">
    <cfRule type="cellIs" dxfId="627" priority="88" operator="equal">
      <formula>0</formula>
    </cfRule>
  </conditionalFormatting>
  <conditionalFormatting sqref="C57:D66">
    <cfRule type="cellIs" dxfId="626" priority="87" operator="equal">
      <formula>0</formula>
    </cfRule>
  </conditionalFormatting>
  <conditionalFormatting sqref="C69:D88">
    <cfRule type="cellIs" dxfId="625" priority="84" operator="equal">
      <formula>0</formula>
    </cfRule>
  </conditionalFormatting>
  <conditionalFormatting sqref="C68:D68">
    <cfRule type="cellIs" dxfId="624" priority="86" operator="equal">
      <formula>0</formula>
    </cfRule>
  </conditionalFormatting>
  <conditionalFormatting sqref="H77:H88">
    <cfRule type="cellIs" dxfId="623" priority="85" operator="equal">
      <formula>0</formula>
    </cfRule>
  </conditionalFormatting>
  <conditionalFormatting sqref="F90:H90 H91:H97 F91:G109">
    <cfRule type="cellIs" dxfId="622" priority="83" operator="equal">
      <formula>0</formula>
    </cfRule>
  </conditionalFormatting>
  <conditionalFormatting sqref="C90:D109">
    <cfRule type="cellIs" dxfId="621" priority="81" operator="equal">
      <formula>0</formula>
    </cfRule>
  </conditionalFormatting>
  <conditionalFormatting sqref="H98:H109">
    <cfRule type="cellIs" dxfId="620" priority="82" operator="equal">
      <formula>0</formula>
    </cfRule>
  </conditionalFormatting>
  <conditionalFormatting sqref="C89:D89">
    <cfRule type="cellIs" dxfId="619" priority="80" operator="equal">
      <formula>0</formula>
    </cfRule>
  </conditionalFormatting>
  <conditionalFormatting sqref="C112:D112">
    <cfRule type="cellIs" dxfId="618" priority="79" operator="equal">
      <formula>0</formula>
    </cfRule>
  </conditionalFormatting>
  <conditionalFormatting sqref="F113:H113 H114:H120 F114:G132">
    <cfRule type="cellIs" dxfId="617" priority="78" operator="equal">
      <formula>0</formula>
    </cfRule>
  </conditionalFormatting>
  <conditionalFormatting sqref="C113:D132">
    <cfRule type="cellIs" dxfId="616" priority="76" operator="equal">
      <formula>0</formula>
    </cfRule>
  </conditionalFormatting>
  <conditionalFormatting sqref="H121:H132">
    <cfRule type="cellIs" dxfId="615" priority="77" operator="equal">
      <formula>0</formula>
    </cfRule>
  </conditionalFormatting>
  <conditionalFormatting sqref="F134:H134 H135:H141 F135:G153">
    <cfRule type="cellIs" dxfId="614" priority="75" operator="equal">
      <formula>0</formula>
    </cfRule>
  </conditionalFormatting>
  <conditionalFormatting sqref="C134:D153">
    <cfRule type="cellIs" dxfId="613" priority="73" operator="equal">
      <formula>0</formula>
    </cfRule>
  </conditionalFormatting>
  <conditionalFormatting sqref="H142:H153">
    <cfRule type="cellIs" dxfId="612" priority="74" operator="equal">
      <formula>0</formula>
    </cfRule>
  </conditionalFormatting>
  <conditionalFormatting sqref="C133:D133">
    <cfRule type="cellIs" dxfId="611" priority="72" operator="equal">
      <formula>0</formula>
    </cfRule>
  </conditionalFormatting>
  <conditionalFormatting sqref="F311:G318">
    <cfRule type="cellIs" dxfId="610" priority="70" operator="equal">
      <formula>0</formula>
    </cfRule>
  </conditionalFormatting>
  <conditionalFormatting sqref="C310:C318">
    <cfRule type="cellIs" dxfId="609" priority="69" operator="equal">
      <formula>0</formula>
    </cfRule>
  </conditionalFormatting>
  <conditionalFormatting sqref="C330 C320:C321">
    <cfRule type="cellIs" dxfId="608" priority="68" operator="equal">
      <formula>0</formula>
    </cfRule>
  </conditionalFormatting>
  <conditionalFormatting sqref="C331">
    <cfRule type="cellIs" dxfId="607" priority="67" operator="equal">
      <formula>0</formula>
    </cfRule>
  </conditionalFormatting>
  <conditionalFormatting sqref="C374:D383">
    <cfRule type="cellIs" dxfId="606" priority="66" operator="equal">
      <formula>0</formula>
    </cfRule>
  </conditionalFormatting>
  <conditionalFormatting sqref="F376:G383">
    <cfRule type="cellIs" dxfId="605" priority="65" operator="equal">
      <formula>0</formula>
    </cfRule>
  </conditionalFormatting>
  <conditionalFormatting sqref="C385:D385">
    <cfRule type="cellIs" dxfId="604" priority="64" operator="equal">
      <formula>0</formula>
    </cfRule>
  </conditionalFormatting>
  <conditionalFormatting sqref="C386:D404">
    <cfRule type="cellIs" dxfId="603" priority="63" operator="equal">
      <formula>0</formula>
    </cfRule>
  </conditionalFormatting>
  <conditionalFormatting sqref="F385:G404">
    <cfRule type="cellIs" dxfId="602" priority="62" operator="equal">
      <formula>0</formula>
    </cfRule>
  </conditionalFormatting>
  <conditionalFormatting sqref="C364:D373">
    <cfRule type="cellIs" dxfId="601" priority="61" operator="equal">
      <formula>0</formula>
    </cfRule>
  </conditionalFormatting>
  <conditionalFormatting sqref="F364:G373">
    <cfRule type="cellIs" dxfId="600" priority="60" operator="equal">
      <formula>0</formula>
    </cfRule>
  </conditionalFormatting>
  <conditionalFormatting sqref="H180:H189">
    <cfRule type="cellIs" dxfId="599" priority="49" operator="equal">
      <formula>0</formula>
    </cfRule>
  </conditionalFormatting>
  <conditionalFormatting sqref="G288">
    <cfRule type="cellIs" dxfId="598" priority="50" operator="equal">
      <formula>0</formula>
    </cfRule>
  </conditionalFormatting>
  <conditionalFormatting sqref="C343:C350">
    <cfRule type="cellIs" dxfId="597" priority="52" operator="equal">
      <formula>0</formula>
    </cfRule>
  </conditionalFormatting>
  <conditionalFormatting sqref="C301:C308">
    <cfRule type="cellIs" dxfId="596" priority="55" operator="equal">
      <formula>0</formula>
    </cfRule>
  </conditionalFormatting>
  <conditionalFormatting sqref="H191:H200">
    <cfRule type="cellIs" dxfId="595" priority="48" operator="equal">
      <formula>0</formula>
    </cfRule>
  </conditionalFormatting>
  <conditionalFormatting sqref="C322:C329">
    <cfRule type="cellIs" dxfId="594" priority="54" operator="equal">
      <formula>0</formula>
    </cfRule>
  </conditionalFormatting>
  <conditionalFormatting sqref="C332:C339">
    <cfRule type="cellIs" dxfId="593" priority="53" operator="equal">
      <formula>0</formula>
    </cfRule>
  </conditionalFormatting>
  <conditionalFormatting sqref="H203:H212">
    <cfRule type="cellIs" dxfId="592" priority="45" operator="equal">
      <formula>0</formula>
    </cfRule>
  </conditionalFormatting>
  <conditionalFormatting sqref="C353:C360">
    <cfRule type="cellIs" dxfId="591" priority="51" operator="equal">
      <formula>0</formula>
    </cfRule>
  </conditionalFormatting>
  <conditionalFormatting sqref="H157:H166">
    <cfRule type="cellIs" dxfId="590" priority="47" operator="equal">
      <formula>0</formula>
    </cfRule>
  </conditionalFormatting>
  <conditionalFormatting sqref="H168:H177">
    <cfRule type="cellIs" dxfId="589" priority="46" operator="equal">
      <formula>0</formula>
    </cfRule>
  </conditionalFormatting>
  <conditionalFormatting sqref="H214:H223">
    <cfRule type="cellIs" dxfId="588" priority="44" operator="equal">
      <formula>0</formula>
    </cfRule>
  </conditionalFormatting>
  <conditionalFormatting sqref="H227:H236 H239:H248 H250:H259">
    <cfRule type="cellIs" dxfId="587" priority="43" operator="equal">
      <formula>0</formula>
    </cfRule>
  </conditionalFormatting>
  <conditionalFormatting sqref="I599">
    <cfRule type="cellIs" dxfId="586" priority="31" operator="equal">
      <formula>TRUE</formula>
    </cfRule>
  </conditionalFormatting>
  <conditionalFormatting sqref="I538 I565:I567">
    <cfRule type="cellIs" dxfId="585" priority="42" operator="equal">
      <formula>TRUE</formula>
    </cfRule>
  </conditionalFormatting>
  <conditionalFormatting sqref="I568">
    <cfRule type="cellIs" dxfId="584" priority="35" operator="equal">
      <formula>TRUE</formula>
    </cfRule>
  </conditionalFormatting>
  <conditionalFormatting sqref="I593">
    <cfRule type="cellIs" dxfId="583" priority="34" operator="equal">
      <formula>TRUE</formula>
    </cfRule>
  </conditionalFormatting>
  <conditionalFormatting sqref="I594">
    <cfRule type="cellIs" dxfId="582" priority="33" operator="equal">
      <formula>TRUE</formula>
    </cfRule>
  </conditionalFormatting>
  <conditionalFormatting sqref="I596">
    <cfRule type="cellIs" dxfId="581" priority="32" operator="equal">
      <formula>TRUE</formula>
    </cfRule>
  </conditionalFormatting>
  <conditionalFormatting sqref="I569:I592 I595 I597:I598">
    <cfRule type="cellIs" dxfId="580" priority="36" operator="equal">
      <formula>TRUE</formula>
    </cfRule>
  </conditionalFormatting>
  <conditionalFormatting sqref="H288:H297">
    <cfRule type="cellIs" dxfId="579" priority="26" operator="equal">
      <formula>0</formula>
    </cfRule>
  </conditionalFormatting>
  <conditionalFormatting sqref="H277:H286">
    <cfRule type="cellIs" dxfId="578" priority="27" operator="equal">
      <formula>0</formula>
    </cfRule>
  </conditionalFormatting>
  <conditionalFormatting sqref="H266:H275">
    <cfRule type="cellIs" dxfId="577" priority="28" operator="equal">
      <formula>0</formula>
    </cfRule>
  </conditionalFormatting>
  <conditionalFormatting sqref="H299:H317">
    <cfRule type="cellIs" dxfId="576" priority="25" operator="equal">
      <formula>0</formula>
    </cfRule>
  </conditionalFormatting>
  <conditionalFormatting sqref="H320">
    <cfRule type="cellIs" dxfId="575" priority="24" operator="equal">
      <formula>0</formula>
    </cfRule>
  </conditionalFormatting>
  <conditionalFormatting sqref="H320:H339">
    <cfRule type="cellIs" dxfId="574" priority="23" operator="equal">
      <formula>0</formula>
    </cfRule>
  </conditionalFormatting>
  <conditionalFormatting sqref="H341">
    <cfRule type="cellIs" dxfId="573" priority="22" operator="equal">
      <formula>0</formula>
    </cfRule>
  </conditionalFormatting>
  <conditionalFormatting sqref="H341">
    <cfRule type="cellIs" dxfId="572" priority="21" operator="equal">
      <formula>0</formula>
    </cfRule>
  </conditionalFormatting>
  <conditionalFormatting sqref="H341:H360">
    <cfRule type="cellIs" dxfId="571" priority="20" operator="equal">
      <formula>0</formula>
    </cfRule>
  </conditionalFormatting>
  <conditionalFormatting sqref="H364:H383">
    <cfRule type="cellIs" dxfId="570" priority="19" operator="equal">
      <formula>0</formula>
    </cfRule>
  </conditionalFormatting>
  <conditionalFormatting sqref="H364:H383">
    <cfRule type="cellIs" dxfId="569" priority="18" operator="equal">
      <formula>0</formula>
    </cfRule>
  </conditionalFormatting>
  <conditionalFormatting sqref="H364:H383">
    <cfRule type="cellIs" dxfId="568" priority="17" operator="equal">
      <formula>0</formula>
    </cfRule>
  </conditionalFormatting>
  <conditionalFormatting sqref="H385:H404">
    <cfRule type="cellIs" dxfId="567" priority="16" operator="equal">
      <formula>0</formula>
    </cfRule>
  </conditionalFormatting>
  <conditionalFormatting sqref="H385:H404">
    <cfRule type="cellIs" dxfId="566" priority="15" operator="equal">
      <formula>0</formula>
    </cfRule>
  </conditionalFormatting>
  <conditionalFormatting sqref="H385:H404">
    <cfRule type="cellIs" dxfId="565" priority="14" operator="equal">
      <formula>0</formula>
    </cfRule>
  </conditionalFormatting>
  <conditionalFormatting sqref="H431:H440">
    <cfRule type="cellIs" dxfId="564" priority="13" operator="equal">
      <formula>0</formula>
    </cfRule>
  </conditionalFormatting>
  <conditionalFormatting sqref="H489:H498">
    <cfRule type="cellIs" dxfId="563" priority="11" operator="equal">
      <formula>0</formula>
    </cfRule>
  </conditionalFormatting>
  <conditionalFormatting sqref="H453:H462">
    <cfRule type="cellIs" dxfId="562" priority="12" operator="equal">
      <formula>0</formula>
    </cfRule>
  </conditionalFormatting>
  <conditionalFormatting sqref="H318">
    <cfRule type="cellIs" dxfId="561" priority="10" operator="equal">
      <formula>0</formula>
    </cfRule>
  </conditionalFormatting>
  <conditionalFormatting sqref="H376:H383">
    <cfRule type="cellIs" dxfId="560" priority="9" operator="equal">
      <formula>0</formula>
    </cfRule>
  </conditionalFormatting>
  <conditionalFormatting sqref="H385:H404">
    <cfRule type="cellIs" dxfId="559" priority="8" operator="equal">
      <formula>0</formula>
    </cfRule>
  </conditionalFormatting>
  <conditionalFormatting sqref="H364:H373">
    <cfRule type="cellIs" dxfId="558" priority="7" operator="equal">
      <formula>0</formula>
    </cfRule>
  </conditionalFormatting>
  <conditionalFormatting sqref="H408:H417">
    <cfRule type="cellIs" dxfId="557" priority="6" operator="equal">
      <formula>0</formula>
    </cfRule>
  </conditionalFormatting>
  <conditionalFormatting sqref="H419:H428">
    <cfRule type="cellIs" dxfId="556" priority="5" operator="equal">
      <formula>0</formula>
    </cfRule>
  </conditionalFormatting>
  <conditionalFormatting sqref="I539:I564">
    <cfRule type="cellIs" dxfId="555" priority="4" operator="equal">
      <formula>TRUE</formula>
    </cfRule>
  </conditionalFormatting>
  <conditionalFormatting sqref="H442:H451">
    <cfRule type="cellIs" dxfId="554" priority="3" operator="equal">
      <formula>0</formula>
    </cfRule>
  </conditionalFormatting>
  <conditionalFormatting sqref="H478:H487">
    <cfRule type="cellIs" dxfId="553" priority="2" operator="equal">
      <formula>0</formula>
    </cfRule>
  </conditionalFormatting>
  <conditionalFormatting sqref="H466:H475">
    <cfRule type="cellIs" dxfId="552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9" orientation="portrait" r:id="rId1"/>
  <rowBreaks count="1" manualBreakCount="1">
    <brk id="40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6"/>
  <sheetViews>
    <sheetView zoomScaleNormal="100" workbookViewId="0">
      <pane ySplit="10" topLeftCell="A408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8.28515625" style="1" customWidth="1"/>
    <col min="5" max="5" width="6.5703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1.75" customHeight="1" x14ac:dyDescent="0.3">
      <c r="A1" s="337" t="s">
        <v>35</v>
      </c>
      <c r="B1" s="337"/>
      <c r="C1" s="337"/>
      <c r="D1" s="338" t="s">
        <v>465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432</v>
      </c>
    </row>
    <row r="5" spans="1:9" x14ac:dyDescent="0.25">
      <c r="A5" s="238" t="s">
        <v>243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11.91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9.2200000000000006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customHeight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7.67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4">
        <v>1</v>
      </c>
      <c r="H26" s="63">
        <f>ROUNDUP((F26/168*G26),2)</f>
        <v>7.67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102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0.39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102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103">
        <f>G26</f>
        <v>1</v>
      </c>
      <c r="H58" s="65">
        <f t="shared" si="6"/>
        <v>0.39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0.39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103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103">
        <f>G26</f>
        <v>1</v>
      </c>
      <c r="H79" s="65">
        <f t="shared" si="9"/>
        <v>0.39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0.77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103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103">
        <f t="shared" si="17"/>
        <v>1</v>
      </c>
      <c r="H100" s="65">
        <f>ROUNDUP((F100*$E$90%)/168*$G$100,2)</f>
        <v>0.77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2.69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2.2999999999999998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0.31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103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103">
        <f t="shared" si="22"/>
        <v>1</v>
      </c>
      <c r="H123" s="65">
        <f t="shared" si="20"/>
        <v>0.31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0.08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103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103">
        <f t="shared" si="27"/>
        <v>1</v>
      </c>
      <c r="H144" s="65">
        <f t="shared" si="25"/>
        <v>0.08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6.0000000000000005E-2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6.0000000000000005E-2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6.0000000000000005E-2</v>
      </c>
    </row>
    <row r="203" spans="1:8" s="2" customFormat="1" ht="12.75" x14ac:dyDescent="0.2">
      <c r="A203" s="257"/>
      <c r="B203" s="260"/>
      <c r="C203" s="264" t="s">
        <v>225</v>
      </c>
      <c r="D203" s="265"/>
      <c r="E203" s="293"/>
      <c r="F203" s="90">
        <v>0.01</v>
      </c>
      <c r="G203" s="90">
        <v>1</v>
      </c>
      <c r="H203" s="89">
        <f>ROUND(F203*G203,2)</f>
        <v>0.01</v>
      </c>
    </row>
    <row r="204" spans="1:8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1</v>
      </c>
      <c r="H204" s="91">
        <f>ROUND(F204*G204,2)</f>
        <v>0.05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11.97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157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57"/>
      <c r="B288" s="260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customHeight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0.81000000000000016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0.05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0.05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G26+G266+G277</f>
        <v>1.1040000000000001</v>
      </c>
      <c r="H408" s="89">
        <f>ROUNDUP(F408/168*G408,2)</f>
        <v>0.05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0.76000000000000012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385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1.0840000000000001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1.0840000000000001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0.60000000000000009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1.0840000000000001</v>
      </c>
      <c r="H453" s="89">
        <f>ROUNDUP(F453/168*G453,2)</f>
        <v>0.55000000000000004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1.1040000000000001</v>
      </c>
      <c r="H454" s="91">
        <f t="shared" ref="H454:H462" si="65">ROUNDUP(F454/168*G454,2)</f>
        <v>0.05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0.14000000000000001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38.2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0.14000000000000001</v>
      </c>
    </row>
    <row r="477" spans="1:8" s="2" customFormat="1" ht="38.2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0.14000000000000001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1.0840000000000001</v>
      </c>
      <c r="H478" s="63">
        <f>ROUNDUP(F478*$E$478%/12/168*G478,2)</f>
        <v>0.13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2.5100000000000002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14.48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11.97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11.91</v>
      </c>
    </row>
    <row r="540" spans="1:9" hidden="1" x14ac:dyDescent="0.25">
      <c r="A540" s="157">
        <v>1100</v>
      </c>
      <c r="B540" s="118"/>
      <c r="H540" s="121">
        <f ca="1">SUM(H541:H546)</f>
        <v>9.2200000000000006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7.67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0.39</v>
      </c>
    </row>
    <row r="545" spans="1:8" hidden="1" x14ac:dyDescent="0.25">
      <c r="A545" s="1">
        <v>1147</v>
      </c>
      <c r="B545" s="118"/>
      <c r="H545" s="120">
        <f t="shared" ca="1" si="69"/>
        <v>0.39</v>
      </c>
    </row>
    <row r="546" spans="1:8" hidden="1" x14ac:dyDescent="0.25">
      <c r="A546" s="1">
        <v>1148</v>
      </c>
      <c r="B546" s="118"/>
      <c r="H546" s="120">
        <f t="shared" ca="1" si="69"/>
        <v>0.77</v>
      </c>
    </row>
    <row r="547" spans="1:8" hidden="1" x14ac:dyDescent="0.25">
      <c r="A547" s="157">
        <v>1200</v>
      </c>
      <c r="B547" s="118"/>
      <c r="H547" s="121">
        <f ca="1">SUM(H548:H550)</f>
        <v>2.69</v>
      </c>
    </row>
    <row r="548" spans="1:8" hidden="1" x14ac:dyDescent="0.25">
      <c r="A548" s="1">
        <v>1210</v>
      </c>
      <c r="B548" s="118"/>
      <c r="H548" s="120">
        <f ca="1">SUMIF($A$14:$H$260,A548,$H$14:$H$260)</f>
        <v>2.2999999999999998</v>
      </c>
    </row>
    <row r="549" spans="1:8" hidden="1" x14ac:dyDescent="0.25">
      <c r="A549" s="1">
        <v>1221</v>
      </c>
      <c r="B549" s="118"/>
      <c r="H549" s="120">
        <f ca="1">SUMIF($A$14:$H$260,A549,$H$14:$H$260)</f>
        <v>0.31</v>
      </c>
    </row>
    <row r="550" spans="1:8" hidden="1" x14ac:dyDescent="0.25">
      <c r="A550" s="1">
        <v>1228</v>
      </c>
      <c r="B550" s="118"/>
      <c r="H550" s="120">
        <f ca="1">SUMIF($A$14:$H$260,A550,$H$14:$H$260)</f>
        <v>0.08</v>
      </c>
    </row>
    <row r="551" spans="1:8" hidden="1" x14ac:dyDescent="0.25">
      <c r="A551" s="119">
        <v>2000</v>
      </c>
      <c r="B551" s="118"/>
      <c r="H551" s="122">
        <f ca="1">H552+H555+H557</f>
        <v>6.0000000000000005E-2</v>
      </c>
    </row>
    <row r="552" spans="1:8" hidden="1" x14ac:dyDescent="0.25">
      <c r="A552" s="157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57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57">
        <v>2300</v>
      </c>
      <c r="B557" s="118"/>
      <c r="H557" s="121">
        <f ca="1">SUM(H558:H561)</f>
        <v>6.0000000000000005E-2</v>
      </c>
    </row>
    <row r="558" spans="1:8" hidden="1" x14ac:dyDescent="0.25">
      <c r="A558" s="1">
        <v>2311</v>
      </c>
      <c r="B558" s="118"/>
      <c r="H558" s="120">
        <f ca="1">SUMIF($A$14:$H$260,A558,$H$14:$H$260)</f>
        <v>6.0000000000000005E-2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57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2.5100000000000002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0.81000000000000016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0.05</v>
      </c>
    </row>
    <row r="586" spans="1:8" hidden="1" x14ac:dyDescent="0.25">
      <c r="A586" s="1">
        <v>2220</v>
      </c>
      <c r="B586" s="118"/>
      <c r="H586" s="120">
        <f ca="1">SUMIF($A$265:$H$515,A586,$H$265:$H$515)</f>
        <v>0.05</v>
      </c>
    </row>
    <row r="587" spans="1:8" hidden="1" x14ac:dyDescent="0.25">
      <c r="A587" s="143">
        <v>2300</v>
      </c>
      <c r="B587" s="118"/>
      <c r="H587" s="121">
        <f ca="1">SUM(H588:H592)</f>
        <v>0.76000000000000012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0.60000000000000009</v>
      </c>
    </row>
    <row r="593" spans="1:9" hidden="1" x14ac:dyDescent="0.25">
      <c r="A593" s="119">
        <v>5000</v>
      </c>
      <c r="B593" s="118"/>
      <c r="H593" s="122">
        <f ca="1">H594+H596</f>
        <v>0.14000000000000001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0.14000000000000001</v>
      </c>
    </row>
    <row r="597" spans="1:9" hidden="1" x14ac:dyDescent="0.25">
      <c r="A597" s="1">
        <v>5238</v>
      </c>
      <c r="B597" s="118"/>
      <c r="H597" s="120">
        <f ca="1">SUMIF($A$265:$H$515,A597,$H$265:$H$515)</f>
        <v>0.14000000000000001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14.48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</sheetData>
  <mergeCells count="535"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65:D465"/>
    <mergeCell ref="C466:D466"/>
    <mergeCell ref="B463:G463"/>
    <mergeCell ref="B464:G464"/>
    <mergeCell ref="C455:E455"/>
    <mergeCell ref="C456:E456"/>
    <mergeCell ref="C457:E457"/>
    <mergeCell ref="C458:E458"/>
    <mergeCell ref="C471:D471"/>
    <mergeCell ref="C472:D472"/>
    <mergeCell ref="C473:D473"/>
    <mergeCell ref="C474:D474"/>
    <mergeCell ref="C475:D475"/>
    <mergeCell ref="A488:A498"/>
    <mergeCell ref="B488:B498"/>
    <mergeCell ref="D489:D498"/>
    <mergeCell ref="G489:G49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C459:E459"/>
    <mergeCell ref="C460:E460"/>
    <mergeCell ref="B477:B487"/>
    <mergeCell ref="C477:D477"/>
    <mergeCell ref="C478:D478"/>
  </mergeCells>
  <conditionalFormatting sqref="G38:H46">
    <cfRule type="cellIs" dxfId="551" priority="118" operator="equal">
      <formula>0</formula>
    </cfRule>
  </conditionalFormatting>
  <conditionalFormatting sqref="F49:H67">
    <cfRule type="cellIs" dxfId="550" priority="117" operator="equal">
      <formula>0</formula>
    </cfRule>
  </conditionalFormatting>
  <conditionalFormatting sqref="F69:H70 H71:H76 F71:G88">
    <cfRule type="cellIs" dxfId="549" priority="116" operator="equal">
      <formula>0</formula>
    </cfRule>
  </conditionalFormatting>
  <conditionalFormatting sqref="G289:G297">
    <cfRule type="cellIs" dxfId="548" priority="113" operator="equal">
      <formula>0</formula>
    </cfRule>
  </conditionalFormatting>
  <conditionalFormatting sqref="C309 C299:C300">
    <cfRule type="cellIs" dxfId="547" priority="112" operator="equal">
      <formula>0</formula>
    </cfRule>
  </conditionalFormatting>
  <conditionalFormatting sqref="F299:G310">
    <cfRule type="cellIs" dxfId="546" priority="111" operator="equal">
      <formula>0</formula>
    </cfRule>
  </conditionalFormatting>
  <conditionalFormatting sqref="F320:G320">
    <cfRule type="cellIs" dxfId="545" priority="110" operator="equal">
      <formula>0</formula>
    </cfRule>
  </conditionalFormatting>
  <conditionalFormatting sqref="F320:G339">
    <cfRule type="cellIs" dxfId="544" priority="108" operator="equal">
      <formula>0</formula>
    </cfRule>
  </conditionalFormatting>
  <conditionalFormatting sqref="G341:G360">
    <cfRule type="cellIs" dxfId="543" priority="105" operator="equal">
      <formula>0</formula>
    </cfRule>
  </conditionalFormatting>
  <conditionalFormatting sqref="C351:C352 C341:C342">
    <cfRule type="cellIs" dxfId="542" priority="104" operator="equal">
      <formula>0</formula>
    </cfRule>
  </conditionalFormatting>
  <conditionalFormatting sqref="F341:G360">
    <cfRule type="cellIs" dxfId="541" priority="103" operator="equal">
      <formula>0</formula>
    </cfRule>
  </conditionalFormatting>
  <conditionalFormatting sqref="G374:G383 G385:G396">
    <cfRule type="cellIs" dxfId="540" priority="96" operator="equal">
      <formula>0</formula>
    </cfRule>
  </conditionalFormatting>
  <conditionalFormatting sqref="G374:G383 G385:G396">
    <cfRule type="cellIs" dxfId="539" priority="95" operator="equal">
      <formula>0</formula>
    </cfRule>
  </conditionalFormatting>
  <conditionalFormatting sqref="H26:H35">
    <cfRule type="cellIs" dxfId="538" priority="90" operator="equal">
      <formula>0</formula>
    </cfRule>
  </conditionalFormatting>
  <conditionalFormatting sqref="H15:H24">
    <cfRule type="cellIs" dxfId="537" priority="89" operator="equal">
      <formula>0</formula>
    </cfRule>
  </conditionalFormatting>
  <conditionalFormatting sqref="C47:D56 C67:D67">
    <cfRule type="cellIs" dxfId="536" priority="88" operator="equal">
      <formula>0</formula>
    </cfRule>
  </conditionalFormatting>
  <conditionalFormatting sqref="C57:D66">
    <cfRule type="cellIs" dxfId="535" priority="87" operator="equal">
      <formula>0</formula>
    </cfRule>
  </conditionalFormatting>
  <conditionalFormatting sqref="C69:D88">
    <cfRule type="cellIs" dxfId="534" priority="84" operator="equal">
      <formula>0</formula>
    </cfRule>
  </conditionalFormatting>
  <conditionalFormatting sqref="C68:D68">
    <cfRule type="cellIs" dxfId="533" priority="86" operator="equal">
      <formula>0</formula>
    </cfRule>
  </conditionalFormatting>
  <conditionalFormatting sqref="H77:H88">
    <cfRule type="cellIs" dxfId="532" priority="85" operator="equal">
      <formula>0</formula>
    </cfRule>
  </conditionalFormatting>
  <conditionalFormatting sqref="F90:H90 H91:H97 F91:G109">
    <cfRule type="cellIs" dxfId="531" priority="83" operator="equal">
      <formula>0</formula>
    </cfRule>
  </conditionalFormatting>
  <conditionalFormatting sqref="C90:D109">
    <cfRule type="cellIs" dxfId="530" priority="81" operator="equal">
      <formula>0</formula>
    </cfRule>
  </conditionalFormatting>
  <conditionalFormatting sqref="H98:H109">
    <cfRule type="cellIs" dxfId="529" priority="82" operator="equal">
      <formula>0</formula>
    </cfRule>
  </conditionalFormatting>
  <conditionalFormatting sqref="C89:D89">
    <cfRule type="cellIs" dxfId="528" priority="80" operator="equal">
      <formula>0</formula>
    </cfRule>
  </conditionalFormatting>
  <conditionalFormatting sqref="C112:D112">
    <cfRule type="cellIs" dxfId="527" priority="79" operator="equal">
      <formula>0</formula>
    </cfRule>
  </conditionalFormatting>
  <conditionalFormatting sqref="F113:H113 H114:H120 F114:G132">
    <cfRule type="cellIs" dxfId="526" priority="78" operator="equal">
      <formula>0</formula>
    </cfRule>
  </conditionalFormatting>
  <conditionalFormatting sqref="C113:D132">
    <cfRule type="cellIs" dxfId="525" priority="76" operator="equal">
      <formula>0</formula>
    </cfRule>
  </conditionalFormatting>
  <conditionalFormatting sqref="H121:H132">
    <cfRule type="cellIs" dxfId="524" priority="77" operator="equal">
      <formula>0</formula>
    </cfRule>
  </conditionalFormatting>
  <conditionalFormatting sqref="F134:H134 H135:H141 F135:G153">
    <cfRule type="cellIs" dxfId="523" priority="75" operator="equal">
      <formula>0</formula>
    </cfRule>
  </conditionalFormatting>
  <conditionalFormatting sqref="C134:D153">
    <cfRule type="cellIs" dxfId="522" priority="73" operator="equal">
      <formula>0</formula>
    </cfRule>
  </conditionalFormatting>
  <conditionalFormatting sqref="H142:H153">
    <cfRule type="cellIs" dxfId="521" priority="74" operator="equal">
      <formula>0</formula>
    </cfRule>
  </conditionalFormatting>
  <conditionalFormatting sqref="C133:D133">
    <cfRule type="cellIs" dxfId="520" priority="72" operator="equal">
      <formula>0</formula>
    </cfRule>
  </conditionalFormatting>
  <conditionalFormatting sqref="F311:G318">
    <cfRule type="cellIs" dxfId="519" priority="70" operator="equal">
      <formula>0</formula>
    </cfRule>
  </conditionalFormatting>
  <conditionalFormatting sqref="C310:C318">
    <cfRule type="cellIs" dxfId="518" priority="69" operator="equal">
      <formula>0</formula>
    </cfRule>
  </conditionalFormatting>
  <conditionalFormatting sqref="C330 C320:C321">
    <cfRule type="cellIs" dxfId="517" priority="68" operator="equal">
      <formula>0</formula>
    </cfRule>
  </conditionalFormatting>
  <conditionalFormatting sqref="C331">
    <cfRule type="cellIs" dxfId="516" priority="67" operator="equal">
      <formula>0</formula>
    </cfRule>
  </conditionalFormatting>
  <conditionalFormatting sqref="C374:D383">
    <cfRule type="cellIs" dxfId="515" priority="66" operator="equal">
      <formula>0</formula>
    </cfRule>
  </conditionalFormatting>
  <conditionalFormatting sqref="F376:G383">
    <cfRule type="cellIs" dxfId="514" priority="65" operator="equal">
      <formula>0</formula>
    </cfRule>
  </conditionalFormatting>
  <conditionalFormatting sqref="C385:D385">
    <cfRule type="cellIs" dxfId="513" priority="64" operator="equal">
      <formula>0</formula>
    </cfRule>
  </conditionalFormatting>
  <conditionalFormatting sqref="C386:D404">
    <cfRule type="cellIs" dxfId="512" priority="63" operator="equal">
      <formula>0</formula>
    </cfRule>
  </conditionalFormatting>
  <conditionalFormatting sqref="F385:G404">
    <cfRule type="cellIs" dxfId="511" priority="62" operator="equal">
      <formula>0</formula>
    </cfRule>
  </conditionalFormatting>
  <conditionalFormatting sqref="C364:D373">
    <cfRule type="cellIs" dxfId="510" priority="61" operator="equal">
      <formula>0</formula>
    </cfRule>
  </conditionalFormatting>
  <conditionalFormatting sqref="F364:G373">
    <cfRule type="cellIs" dxfId="509" priority="60" operator="equal">
      <formula>0</formula>
    </cfRule>
  </conditionalFormatting>
  <conditionalFormatting sqref="H180:H189">
    <cfRule type="cellIs" dxfId="508" priority="49" operator="equal">
      <formula>0</formula>
    </cfRule>
  </conditionalFormatting>
  <conditionalFormatting sqref="G288">
    <cfRule type="cellIs" dxfId="507" priority="50" operator="equal">
      <formula>0</formula>
    </cfRule>
  </conditionalFormatting>
  <conditionalFormatting sqref="C343:C350">
    <cfRule type="cellIs" dxfId="506" priority="52" operator="equal">
      <formula>0</formula>
    </cfRule>
  </conditionalFormatting>
  <conditionalFormatting sqref="C301:C308">
    <cfRule type="cellIs" dxfId="505" priority="55" operator="equal">
      <formula>0</formula>
    </cfRule>
  </conditionalFormatting>
  <conditionalFormatting sqref="H191:H200">
    <cfRule type="cellIs" dxfId="504" priority="48" operator="equal">
      <formula>0</formula>
    </cfRule>
  </conditionalFormatting>
  <conditionalFormatting sqref="C322:C329">
    <cfRule type="cellIs" dxfId="503" priority="54" operator="equal">
      <formula>0</formula>
    </cfRule>
  </conditionalFormatting>
  <conditionalFormatting sqref="C332:C339">
    <cfRule type="cellIs" dxfId="502" priority="53" operator="equal">
      <formula>0</formula>
    </cfRule>
  </conditionalFormatting>
  <conditionalFormatting sqref="H203:H212">
    <cfRule type="cellIs" dxfId="501" priority="45" operator="equal">
      <formula>0</formula>
    </cfRule>
  </conditionalFormatting>
  <conditionalFormatting sqref="C353:C360">
    <cfRule type="cellIs" dxfId="500" priority="51" operator="equal">
      <formula>0</formula>
    </cfRule>
  </conditionalFormatting>
  <conditionalFormatting sqref="H157:H166">
    <cfRule type="cellIs" dxfId="499" priority="47" operator="equal">
      <formula>0</formula>
    </cfRule>
  </conditionalFormatting>
  <conditionalFormatting sqref="H168:H177">
    <cfRule type="cellIs" dxfId="498" priority="46" operator="equal">
      <formula>0</formula>
    </cfRule>
  </conditionalFormatting>
  <conditionalFormatting sqref="H214:H223">
    <cfRule type="cellIs" dxfId="497" priority="44" operator="equal">
      <formula>0</formula>
    </cfRule>
  </conditionalFormatting>
  <conditionalFormatting sqref="H227:H236 H239:H248 H250:H259">
    <cfRule type="cellIs" dxfId="496" priority="43" operator="equal">
      <formula>0</formula>
    </cfRule>
  </conditionalFormatting>
  <conditionalFormatting sqref="I599">
    <cfRule type="cellIs" dxfId="495" priority="31" operator="equal">
      <formula>TRUE</formula>
    </cfRule>
  </conditionalFormatting>
  <conditionalFormatting sqref="I538 I565:I567">
    <cfRule type="cellIs" dxfId="494" priority="42" operator="equal">
      <formula>TRUE</formula>
    </cfRule>
  </conditionalFormatting>
  <conditionalFormatting sqref="I568">
    <cfRule type="cellIs" dxfId="493" priority="35" operator="equal">
      <formula>TRUE</formula>
    </cfRule>
  </conditionalFormatting>
  <conditionalFormatting sqref="I593">
    <cfRule type="cellIs" dxfId="492" priority="34" operator="equal">
      <formula>TRUE</formula>
    </cfRule>
  </conditionalFormatting>
  <conditionalFormatting sqref="I594">
    <cfRule type="cellIs" dxfId="491" priority="33" operator="equal">
      <formula>TRUE</formula>
    </cfRule>
  </conditionalFormatting>
  <conditionalFormatting sqref="I596">
    <cfRule type="cellIs" dxfId="490" priority="32" operator="equal">
      <formula>TRUE</formula>
    </cfRule>
  </conditionalFormatting>
  <conditionalFormatting sqref="I569:I592 I595 I597:I598">
    <cfRule type="cellIs" dxfId="489" priority="36" operator="equal">
      <formula>TRUE</formula>
    </cfRule>
  </conditionalFormatting>
  <conditionalFormatting sqref="H288:H297">
    <cfRule type="cellIs" dxfId="488" priority="26" operator="equal">
      <formula>0</formula>
    </cfRule>
  </conditionalFormatting>
  <conditionalFormatting sqref="H277:H286">
    <cfRule type="cellIs" dxfId="487" priority="27" operator="equal">
      <formula>0</formula>
    </cfRule>
  </conditionalFormatting>
  <conditionalFormatting sqref="H266:H275">
    <cfRule type="cellIs" dxfId="486" priority="28" operator="equal">
      <formula>0</formula>
    </cfRule>
  </conditionalFormatting>
  <conditionalFormatting sqref="H299:H317">
    <cfRule type="cellIs" dxfId="485" priority="25" operator="equal">
      <formula>0</formula>
    </cfRule>
  </conditionalFormatting>
  <conditionalFormatting sqref="H320">
    <cfRule type="cellIs" dxfId="484" priority="24" operator="equal">
      <formula>0</formula>
    </cfRule>
  </conditionalFormatting>
  <conditionalFormatting sqref="H320:H339">
    <cfRule type="cellIs" dxfId="483" priority="23" operator="equal">
      <formula>0</formula>
    </cfRule>
  </conditionalFormatting>
  <conditionalFormatting sqref="H341">
    <cfRule type="cellIs" dxfId="482" priority="22" operator="equal">
      <formula>0</formula>
    </cfRule>
  </conditionalFormatting>
  <conditionalFormatting sqref="H341">
    <cfRule type="cellIs" dxfId="481" priority="21" operator="equal">
      <formula>0</formula>
    </cfRule>
  </conditionalFormatting>
  <conditionalFormatting sqref="H341:H360">
    <cfRule type="cellIs" dxfId="480" priority="20" operator="equal">
      <formula>0</formula>
    </cfRule>
  </conditionalFormatting>
  <conditionalFormatting sqref="H364:H383">
    <cfRule type="cellIs" dxfId="479" priority="19" operator="equal">
      <formula>0</formula>
    </cfRule>
  </conditionalFormatting>
  <conditionalFormatting sqref="H364:H383">
    <cfRule type="cellIs" dxfId="478" priority="18" operator="equal">
      <formula>0</formula>
    </cfRule>
  </conditionalFormatting>
  <conditionalFormatting sqref="H364:H383">
    <cfRule type="cellIs" dxfId="477" priority="17" operator="equal">
      <formula>0</formula>
    </cfRule>
  </conditionalFormatting>
  <conditionalFormatting sqref="H385:H404">
    <cfRule type="cellIs" dxfId="476" priority="16" operator="equal">
      <formula>0</formula>
    </cfRule>
  </conditionalFormatting>
  <conditionalFormatting sqref="H385:H404">
    <cfRule type="cellIs" dxfId="475" priority="15" operator="equal">
      <formula>0</formula>
    </cfRule>
  </conditionalFormatting>
  <conditionalFormatting sqref="H385:H404">
    <cfRule type="cellIs" dxfId="474" priority="14" operator="equal">
      <formula>0</formula>
    </cfRule>
  </conditionalFormatting>
  <conditionalFormatting sqref="H431:H440">
    <cfRule type="cellIs" dxfId="473" priority="13" operator="equal">
      <formula>0</formula>
    </cfRule>
  </conditionalFormatting>
  <conditionalFormatting sqref="H489:H498">
    <cfRule type="cellIs" dxfId="472" priority="11" operator="equal">
      <formula>0</formula>
    </cfRule>
  </conditionalFormatting>
  <conditionalFormatting sqref="H453:H462">
    <cfRule type="cellIs" dxfId="471" priority="12" operator="equal">
      <formula>0</formula>
    </cfRule>
  </conditionalFormatting>
  <conditionalFormatting sqref="H318">
    <cfRule type="cellIs" dxfId="470" priority="10" operator="equal">
      <formula>0</formula>
    </cfRule>
  </conditionalFormatting>
  <conditionalFormatting sqref="H376:H383">
    <cfRule type="cellIs" dxfId="469" priority="9" operator="equal">
      <formula>0</formula>
    </cfRule>
  </conditionalFormatting>
  <conditionalFormatting sqref="H385:H404">
    <cfRule type="cellIs" dxfId="468" priority="8" operator="equal">
      <formula>0</formula>
    </cfRule>
  </conditionalFormatting>
  <conditionalFormatting sqref="H364:H373">
    <cfRule type="cellIs" dxfId="467" priority="7" operator="equal">
      <formula>0</formula>
    </cfRule>
  </conditionalFormatting>
  <conditionalFormatting sqref="H408:H417">
    <cfRule type="cellIs" dxfId="466" priority="6" operator="equal">
      <formula>0</formula>
    </cfRule>
  </conditionalFormatting>
  <conditionalFormatting sqref="H419:H428">
    <cfRule type="cellIs" dxfId="465" priority="5" operator="equal">
      <formula>0</formula>
    </cfRule>
  </conditionalFormatting>
  <conditionalFormatting sqref="I539:I564">
    <cfRule type="cellIs" dxfId="464" priority="4" operator="equal">
      <formula>TRUE</formula>
    </cfRule>
  </conditionalFormatting>
  <conditionalFormatting sqref="H442:H451">
    <cfRule type="cellIs" dxfId="463" priority="3" operator="equal">
      <formula>0</formula>
    </cfRule>
  </conditionalFormatting>
  <conditionalFormatting sqref="H478:H487">
    <cfRule type="cellIs" dxfId="462" priority="2" operator="equal">
      <formula>0</formula>
    </cfRule>
  </conditionalFormatting>
  <conditionalFormatting sqref="H466:H475">
    <cfRule type="cellIs" dxfId="461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9" orientation="portrait" r:id="rId1"/>
  <rowBreaks count="1" manualBreakCount="1">
    <brk id="40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29"/>
  <sheetViews>
    <sheetView zoomScaleNormal="100" workbookViewId="0">
      <pane ySplit="10" topLeftCell="A405" activePane="bottomLeft" state="frozen"/>
      <selection activeCell="H263" sqref="H263:H489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8.5703125" style="1" customWidth="1"/>
    <col min="4" max="4" width="8.28515625" style="1" customWidth="1"/>
    <col min="5" max="5" width="8.140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4" customHeight="1" x14ac:dyDescent="0.3">
      <c r="A1" s="337" t="s">
        <v>35</v>
      </c>
      <c r="B1" s="337"/>
      <c r="C1" s="337"/>
      <c r="D1" s="338" t="s">
        <v>466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433</v>
      </c>
    </row>
    <row r="5" spans="1:9" x14ac:dyDescent="0.25">
      <c r="A5" s="238" t="s">
        <v>251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23.78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18.41</v>
      </c>
    </row>
    <row r="14" spans="1:9" s="2" customFormat="1" ht="25.5" hidden="1" x14ac:dyDescent="0.2">
      <c r="A14" s="256" t="s">
        <v>43</v>
      </c>
      <c r="B14" s="344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57"/>
      <c r="B15" s="345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x14ac:dyDescent="0.2">
      <c r="A16" s="257"/>
      <c r="B16" s="345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x14ac:dyDescent="0.2">
      <c r="A17" s="257"/>
      <c r="B17" s="345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x14ac:dyDescent="0.2">
      <c r="A18" s="257"/>
      <c r="B18" s="345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x14ac:dyDescent="0.2">
      <c r="A19" s="257"/>
      <c r="B19" s="345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15.33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2">
        <v>2</v>
      </c>
      <c r="H26" s="63">
        <f>ROUNDUP((F26/168*G26),2)</f>
        <v>15.33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0.77</v>
      </c>
    </row>
    <row r="48" spans="1:8" s="2" customFormat="1" ht="12.75" hidden="1" x14ac:dyDescent="0.2">
      <c r="A48" s="257"/>
      <c r="B48" s="366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61">
        <f>G15</f>
        <v>0</v>
      </c>
      <c r="H48" s="63">
        <f>ROUNDUP((F48*$E$48%)/168*G48,2)</f>
        <v>0</v>
      </c>
    </row>
    <row r="49" spans="1:8" s="2" customFormat="1" ht="12.75" hidden="1" x14ac:dyDescent="0.2">
      <c r="A49" s="257"/>
      <c r="B49" s="36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57"/>
      <c r="B50" s="36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57"/>
      <c r="B51" s="36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57"/>
      <c r="B52" s="36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366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2</v>
      </c>
      <c r="H58" s="65">
        <f t="shared" si="6"/>
        <v>0.77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0.77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70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2</v>
      </c>
      <c r="H79" s="65">
        <f t="shared" si="9"/>
        <v>0.77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1.54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70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2</v>
      </c>
      <c r="H100" s="65">
        <f>ROUNDUP((F100*$E$90%)/168*$G$100,2)</f>
        <v>1.54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5.37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4.59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0.62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70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2</v>
      </c>
      <c r="H123" s="65">
        <f t="shared" si="20"/>
        <v>0.62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0.16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70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2</v>
      </c>
      <c r="H144" s="65">
        <f t="shared" si="25"/>
        <v>0.16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0.79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0.79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0.79</v>
      </c>
    </row>
    <row r="203" spans="1:8" s="2" customFormat="1" ht="12.75" x14ac:dyDescent="0.2">
      <c r="A203" s="257"/>
      <c r="B203" s="260"/>
      <c r="C203" s="264" t="s">
        <v>248</v>
      </c>
      <c r="D203" s="265"/>
      <c r="E203" s="293"/>
      <c r="F203" s="90">
        <v>0.68</v>
      </c>
      <c r="G203" s="90">
        <v>1</v>
      </c>
      <c r="H203" s="89">
        <f>ROUND(F203*G203,2)</f>
        <v>0.68</v>
      </c>
    </row>
    <row r="204" spans="1:8" s="2" customFormat="1" ht="12.75" customHeight="1" x14ac:dyDescent="0.2">
      <c r="A204" s="257"/>
      <c r="B204" s="260"/>
      <c r="C204" s="264" t="s">
        <v>225</v>
      </c>
      <c r="D204" s="265"/>
      <c r="E204" s="293"/>
      <c r="F204" s="90">
        <v>0.01</v>
      </c>
      <c r="G204" s="90">
        <v>1</v>
      </c>
      <c r="H204" s="91">
        <f>ROUND(F204*G204,2)</f>
        <v>0.01</v>
      </c>
    </row>
    <row r="205" spans="1:8" s="2" customFormat="1" ht="12.75" x14ac:dyDescent="0.2">
      <c r="A205" s="257"/>
      <c r="B205" s="260"/>
      <c r="C205" s="264" t="s">
        <v>172</v>
      </c>
      <c r="D205" s="265"/>
      <c r="E205" s="293"/>
      <c r="F205" s="90">
        <v>0.05</v>
      </c>
      <c r="G205" s="90">
        <v>2</v>
      </c>
      <c r="H205" s="91">
        <f t="shared" ref="H205:H212" si="30">ROUND(F205*G205,2)</f>
        <v>0.1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24.57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57"/>
      <c r="B288" s="260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1.4600000000000004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9.9999999999999992E-2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9.9999999999999992E-2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v>2.1680000000000001</v>
      </c>
      <c r="H408" s="89">
        <f>ROUNDUP(F408/168*G408,2)</f>
        <v>9.9999999999999992E-2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1.3600000000000003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385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0.08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</f>
        <v>2.0840000000000001</v>
      </c>
      <c r="H442" s="89">
        <f>ROUNDUP(E442/F442/12/168*G442,2)</f>
        <v>0.04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2.0840000000000001</v>
      </c>
      <c r="H443" s="91">
        <f>ROUNDUP(E443/F443/12/168*G443,2)</f>
        <v>0.04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1.1600000000000001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v>2.0840000000000001</v>
      </c>
      <c r="H453" s="89">
        <f>ROUNDUP(F453/168*G453,2)</f>
        <v>1.06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v>2.1680000000000001</v>
      </c>
      <c r="H454" s="91">
        <f t="shared" ref="H454:H462" si="65">ROUNDUP(F454/168*G454,2)</f>
        <v>9.9999999999999992E-2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0.25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0.25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0.25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2.0840000000000001</v>
      </c>
      <c r="H478" s="63">
        <f>ROUNDUP(F478*$E$478%/12/168*G478,2)</f>
        <v>0.24000000000000002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3.2700000000000005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27.84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24.57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23.78</v>
      </c>
    </row>
    <row r="540" spans="1:9" hidden="1" x14ac:dyDescent="0.25">
      <c r="A540" s="157">
        <v>1100</v>
      </c>
      <c r="B540" s="118"/>
      <c r="H540" s="121">
        <f ca="1">SUM(H541:H546)</f>
        <v>18.41</v>
      </c>
    </row>
    <row r="541" spans="1:9" hidden="1" x14ac:dyDescent="0.25">
      <c r="A541" s="1">
        <v>1116</v>
      </c>
      <c r="B541" s="118"/>
      <c r="H541" s="120">
        <f t="shared" ref="H541:H546" ca="1" si="69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ca="1" si="69"/>
        <v>15.33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0.77</v>
      </c>
    </row>
    <row r="545" spans="1:8" hidden="1" x14ac:dyDescent="0.25">
      <c r="A545" s="1">
        <v>1147</v>
      </c>
      <c r="B545" s="118"/>
      <c r="H545" s="120">
        <f t="shared" ca="1" si="69"/>
        <v>0.77</v>
      </c>
    </row>
    <row r="546" spans="1:8" hidden="1" x14ac:dyDescent="0.25">
      <c r="A546" s="1">
        <v>1148</v>
      </c>
      <c r="B546" s="118"/>
      <c r="H546" s="120">
        <f t="shared" ca="1" si="69"/>
        <v>1.54</v>
      </c>
    </row>
    <row r="547" spans="1:8" hidden="1" x14ac:dyDescent="0.25">
      <c r="A547" s="157">
        <v>1200</v>
      </c>
      <c r="B547" s="118"/>
      <c r="H547" s="121">
        <f ca="1">SUM(H548:H550)</f>
        <v>5.37</v>
      </c>
    </row>
    <row r="548" spans="1:8" hidden="1" x14ac:dyDescent="0.25">
      <c r="A548" s="1">
        <v>1210</v>
      </c>
      <c r="B548" s="118"/>
      <c r="H548" s="120">
        <f ca="1">SUMIF($A$14:$H$260,A548,$H$14:$H$260)</f>
        <v>4.59</v>
      </c>
    </row>
    <row r="549" spans="1:8" hidden="1" x14ac:dyDescent="0.25">
      <c r="A549" s="1">
        <v>1221</v>
      </c>
      <c r="B549" s="118"/>
      <c r="H549" s="120">
        <f ca="1">SUMIF($A$14:$H$260,A549,$H$14:$H$260)</f>
        <v>0.62</v>
      </c>
    </row>
    <row r="550" spans="1:8" hidden="1" x14ac:dyDescent="0.25">
      <c r="A550" s="1">
        <v>1228</v>
      </c>
      <c r="B550" s="118"/>
      <c r="H550" s="120">
        <f ca="1">SUMIF($A$14:$H$260,A550,$H$14:$H$260)</f>
        <v>0.16</v>
      </c>
    </row>
    <row r="551" spans="1:8" hidden="1" x14ac:dyDescent="0.25">
      <c r="A551" s="119">
        <v>2000</v>
      </c>
      <c r="B551" s="118"/>
      <c r="H551" s="122">
        <f ca="1">H552+H555+H557</f>
        <v>0.79</v>
      </c>
    </row>
    <row r="552" spans="1:8" hidden="1" x14ac:dyDescent="0.25">
      <c r="A552" s="157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57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57">
        <v>2300</v>
      </c>
      <c r="B557" s="118"/>
      <c r="H557" s="121">
        <f ca="1">SUM(H558:H561)</f>
        <v>0.79</v>
      </c>
    </row>
    <row r="558" spans="1:8" hidden="1" x14ac:dyDescent="0.25">
      <c r="A558" s="1">
        <v>2311</v>
      </c>
      <c r="B558" s="118"/>
      <c r="H558" s="120">
        <f ca="1">SUMIF($A$14:$H$260,A558,$H$14:$H$260)</f>
        <v>0.79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2">
        <f t="shared" ref="H562" ca="1" si="70">SUMIF($A$14:$H$260,A562,$H$14:$H$260)</f>
        <v>0</v>
      </c>
    </row>
    <row r="563" spans="1:9" hidden="1" x14ac:dyDescent="0.25">
      <c r="A563" s="157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3.2700000000000005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1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1"/>
        <v>0.6</v>
      </c>
    </row>
    <row r="573" spans="1:9" hidden="1" x14ac:dyDescent="0.25">
      <c r="A573" s="1">
        <v>1143</v>
      </c>
      <c r="B573" s="118"/>
      <c r="H573" s="120">
        <f t="shared" ca="1" si="71"/>
        <v>0.02</v>
      </c>
    </row>
    <row r="574" spans="1:9" hidden="1" x14ac:dyDescent="0.25">
      <c r="A574" s="1">
        <v>1146</v>
      </c>
      <c r="B574" s="118"/>
      <c r="H574" s="120">
        <f t="shared" ca="1" si="71"/>
        <v>0.05</v>
      </c>
    </row>
    <row r="575" spans="1:9" hidden="1" x14ac:dyDescent="0.25">
      <c r="A575" s="1">
        <v>1147</v>
      </c>
      <c r="B575" s="118"/>
      <c r="H575" s="120">
        <f t="shared" ca="1" si="71"/>
        <v>0.05</v>
      </c>
    </row>
    <row r="576" spans="1:9" hidden="1" x14ac:dyDescent="0.25">
      <c r="A576" s="1">
        <v>1148</v>
      </c>
      <c r="B576" s="118"/>
      <c r="H576" s="120">
        <f t="shared" ca="1" si="71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1.4600000000000002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9.9999999999999992E-2</v>
      </c>
    </row>
    <row r="586" spans="1:8" hidden="1" x14ac:dyDescent="0.25">
      <c r="A586" s="1">
        <v>2220</v>
      </c>
      <c r="B586" s="118"/>
      <c r="H586" s="120">
        <f ca="1">SUMIF($A$265:$H$515,A586,$H$265:$H$515)</f>
        <v>9.9999999999999992E-2</v>
      </c>
    </row>
    <row r="587" spans="1:8" hidden="1" x14ac:dyDescent="0.25">
      <c r="A587" s="143">
        <v>2300</v>
      </c>
      <c r="B587" s="118"/>
      <c r="H587" s="121">
        <f ca="1">SUM(H588:H592)</f>
        <v>1.36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0.08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1.1600000000000001</v>
      </c>
    </row>
    <row r="593" spans="1:9" hidden="1" x14ac:dyDescent="0.25">
      <c r="A593" s="119">
        <v>5000</v>
      </c>
      <c r="B593" s="118"/>
      <c r="H593" s="122">
        <f ca="1">H594+H596</f>
        <v>0.25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0.25</v>
      </c>
    </row>
    <row r="597" spans="1:9" hidden="1" x14ac:dyDescent="0.25">
      <c r="A597" s="1">
        <v>5238</v>
      </c>
      <c r="B597" s="118"/>
      <c r="H597" s="120">
        <f ca="1">SUMIF($A$265:$H$515,A597,$H$265:$H$515)</f>
        <v>0.25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27.84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</sheetData>
  <mergeCells count="535"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A499:G499"/>
    <mergeCell ref="A500:G500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88:A498"/>
    <mergeCell ref="B488:B498"/>
    <mergeCell ref="D489:D498"/>
    <mergeCell ref="G489:G498"/>
    <mergeCell ref="A452:A462"/>
    <mergeCell ref="B452:B462"/>
    <mergeCell ref="C452:E452"/>
    <mergeCell ref="C453:E453"/>
    <mergeCell ref="C454:E454"/>
    <mergeCell ref="C461:E461"/>
    <mergeCell ref="C462:E462"/>
    <mergeCell ref="C465:D465"/>
    <mergeCell ref="C466:D466"/>
    <mergeCell ref="E466:E475"/>
    <mergeCell ref="B476:G476"/>
    <mergeCell ref="A477:A487"/>
    <mergeCell ref="B477:B487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69:D469"/>
    <mergeCell ref="C470:D470"/>
    <mergeCell ref="C471:D471"/>
    <mergeCell ref="C472:D472"/>
    <mergeCell ref="C473:D473"/>
    <mergeCell ref="C474:D474"/>
    <mergeCell ref="C475:D475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C467:D467"/>
    <mergeCell ref="C468:D468"/>
  </mergeCells>
  <conditionalFormatting sqref="G38:H46">
    <cfRule type="cellIs" dxfId="460" priority="118" operator="equal">
      <formula>0</formula>
    </cfRule>
  </conditionalFormatting>
  <conditionalFormatting sqref="F49:H67">
    <cfRule type="cellIs" dxfId="459" priority="117" operator="equal">
      <formula>0</formula>
    </cfRule>
  </conditionalFormatting>
  <conditionalFormatting sqref="F69:H70 H71:H76 F71:G88">
    <cfRule type="cellIs" dxfId="458" priority="116" operator="equal">
      <formula>0</formula>
    </cfRule>
  </conditionalFormatting>
  <conditionalFormatting sqref="G289:G297">
    <cfRule type="cellIs" dxfId="457" priority="113" operator="equal">
      <formula>0</formula>
    </cfRule>
  </conditionalFormatting>
  <conditionalFormatting sqref="C309 C299:C300">
    <cfRule type="cellIs" dxfId="456" priority="112" operator="equal">
      <formula>0</formula>
    </cfRule>
  </conditionalFormatting>
  <conditionalFormatting sqref="F299:G310">
    <cfRule type="cellIs" dxfId="455" priority="111" operator="equal">
      <formula>0</formula>
    </cfRule>
  </conditionalFormatting>
  <conditionalFormatting sqref="F320:G320">
    <cfRule type="cellIs" dxfId="454" priority="110" operator="equal">
      <formula>0</formula>
    </cfRule>
  </conditionalFormatting>
  <conditionalFormatting sqref="F320:G339">
    <cfRule type="cellIs" dxfId="453" priority="108" operator="equal">
      <formula>0</formula>
    </cfRule>
  </conditionalFormatting>
  <conditionalFormatting sqref="G341:G360">
    <cfRule type="cellIs" dxfId="452" priority="105" operator="equal">
      <formula>0</formula>
    </cfRule>
  </conditionalFormatting>
  <conditionalFormatting sqref="C351:C352 C341:C342">
    <cfRule type="cellIs" dxfId="451" priority="104" operator="equal">
      <formula>0</formula>
    </cfRule>
  </conditionalFormatting>
  <conditionalFormatting sqref="F341:G360">
    <cfRule type="cellIs" dxfId="450" priority="103" operator="equal">
      <formula>0</formula>
    </cfRule>
  </conditionalFormatting>
  <conditionalFormatting sqref="G374:G383 G385:G396">
    <cfRule type="cellIs" dxfId="449" priority="96" operator="equal">
      <formula>0</formula>
    </cfRule>
  </conditionalFormatting>
  <conditionalFormatting sqref="G374:G383 G385:G396">
    <cfRule type="cellIs" dxfId="448" priority="95" operator="equal">
      <formula>0</formula>
    </cfRule>
  </conditionalFormatting>
  <conditionalFormatting sqref="H26:H35">
    <cfRule type="cellIs" dxfId="447" priority="90" operator="equal">
      <formula>0</formula>
    </cfRule>
  </conditionalFormatting>
  <conditionalFormatting sqref="H15:H24">
    <cfRule type="cellIs" dxfId="446" priority="89" operator="equal">
      <formula>0</formula>
    </cfRule>
  </conditionalFormatting>
  <conditionalFormatting sqref="C47:D56 C67:D67">
    <cfRule type="cellIs" dxfId="445" priority="88" operator="equal">
      <formula>0</formula>
    </cfRule>
  </conditionalFormatting>
  <conditionalFormatting sqref="C57:D66">
    <cfRule type="cellIs" dxfId="444" priority="87" operator="equal">
      <formula>0</formula>
    </cfRule>
  </conditionalFormatting>
  <conditionalFormatting sqref="C69:D88">
    <cfRule type="cellIs" dxfId="443" priority="84" operator="equal">
      <formula>0</formula>
    </cfRule>
  </conditionalFormatting>
  <conditionalFormatting sqref="C68:D68">
    <cfRule type="cellIs" dxfId="442" priority="86" operator="equal">
      <formula>0</formula>
    </cfRule>
  </conditionalFormatting>
  <conditionalFormatting sqref="H77:H88">
    <cfRule type="cellIs" dxfId="441" priority="85" operator="equal">
      <formula>0</formula>
    </cfRule>
  </conditionalFormatting>
  <conditionalFormatting sqref="F90:H90 H91:H97 F91:G109">
    <cfRule type="cellIs" dxfId="440" priority="83" operator="equal">
      <formula>0</formula>
    </cfRule>
  </conditionalFormatting>
  <conditionalFormatting sqref="C90:D109">
    <cfRule type="cellIs" dxfId="439" priority="81" operator="equal">
      <formula>0</formula>
    </cfRule>
  </conditionalFormatting>
  <conditionalFormatting sqref="H98:H109">
    <cfRule type="cellIs" dxfId="438" priority="82" operator="equal">
      <formula>0</formula>
    </cfRule>
  </conditionalFormatting>
  <conditionalFormatting sqref="C89:D89">
    <cfRule type="cellIs" dxfId="437" priority="80" operator="equal">
      <formula>0</formula>
    </cfRule>
  </conditionalFormatting>
  <conditionalFormatting sqref="C112:D112">
    <cfRule type="cellIs" dxfId="436" priority="79" operator="equal">
      <formula>0</formula>
    </cfRule>
  </conditionalFormatting>
  <conditionalFormatting sqref="F113:H113 H114:H120 F114:G132">
    <cfRule type="cellIs" dxfId="435" priority="78" operator="equal">
      <formula>0</formula>
    </cfRule>
  </conditionalFormatting>
  <conditionalFormatting sqref="C113:D132">
    <cfRule type="cellIs" dxfId="434" priority="76" operator="equal">
      <formula>0</formula>
    </cfRule>
  </conditionalFormatting>
  <conditionalFormatting sqref="H121:H132">
    <cfRule type="cellIs" dxfId="433" priority="77" operator="equal">
      <formula>0</formula>
    </cfRule>
  </conditionalFormatting>
  <conditionalFormatting sqref="F134:H134 H135:H141 F135:G153">
    <cfRule type="cellIs" dxfId="432" priority="75" operator="equal">
      <formula>0</formula>
    </cfRule>
  </conditionalFormatting>
  <conditionalFormatting sqref="C134:D153">
    <cfRule type="cellIs" dxfId="431" priority="73" operator="equal">
      <formula>0</formula>
    </cfRule>
  </conditionalFormatting>
  <conditionalFormatting sqref="H142:H153">
    <cfRule type="cellIs" dxfId="430" priority="74" operator="equal">
      <formula>0</formula>
    </cfRule>
  </conditionalFormatting>
  <conditionalFormatting sqref="C133:D133">
    <cfRule type="cellIs" dxfId="429" priority="72" operator="equal">
      <formula>0</formula>
    </cfRule>
  </conditionalFormatting>
  <conditionalFormatting sqref="F311:G318">
    <cfRule type="cellIs" dxfId="428" priority="70" operator="equal">
      <formula>0</formula>
    </cfRule>
  </conditionalFormatting>
  <conditionalFormatting sqref="C310:C318">
    <cfRule type="cellIs" dxfId="427" priority="69" operator="equal">
      <formula>0</formula>
    </cfRule>
  </conditionalFormatting>
  <conditionalFormatting sqref="C330 C320:C321">
    <cfRule type="cellIs" dxfId="426" priority="68" operator="equal">
      <formula>0</formula>
    </cfRule>
  </conditionalFormatting>
  <conditionalFormatting sqref="C331">
    <cfRule type="cellIs" dxfId="425" priority="67" operator="equal">
      <formula>0</formula>
    </cfRule>
  </conditionalFormatting>
  <conditionalFormatting sqref="C374:D383">
    <cfRule type="cellIs" dxfId="424" priority="66" operator="equal">
      <formula>0</formula>
    </cfRule>
  </conditionalFormatting>
  <conditionalFormatting sqref="F376:G383">
    <cfRule type="cellIs" dxfId="423" priority="65" operator="equal">
      <formula>0</formula>
    </cfRule>
  </conditionalFormatting>
  <conditionalFormatting sqref="C385:D385">
    <cfRule type="cellIs" dxfId="422" priority="64" operator="equal">
      <formula>0</formula>
    </cfRule>
  </conditionalFormatting>
  <conditionalFormatting sqref="C386:D404">
    <cfRule type="cellIs" dxfId="421" priority="63" operator="equal">
      <formula>0</formula>
    </cfRule>
  </conditionalFormatting>
  <conditionalFormatting sqref="F385:G404">
    <cfRule type="cellIs" dxfId="420" priority="62" operator="equal">
      <formula>0</formula>
    </cfRule>
  </conditionalFormatting>
  <conditionalFormatting sqref="C364:D373">
    <cfRule type="cellIs" dxfId="419" priority="61" operator="equal">
      <formula>0</formula>
    </cfRule>
  </conditionalFormatting>
  <conditionalFormatting sqref="F364:G373">
    <cfRule type="cellIs" dxfId="418" priority="60" operator="equal">
      <formula>0</formula>
    </cfRule>
  </conditionalFormatting>
  <conditionalFormatting sqref="H180:H189">
    <cfRule type="cellIs" dxfId="417" priority="49" operator="equal">
      <formula>0</formula>
    </cfRule>
  </conditionalFormatting>
  <conditionalFormatting sqref="G288">
    <cfRule type="cellIs" dxfId="416" priority="50" operator="equal">
      <formula>0</formula>
    </cfRule>
  </conditionalFormatting>
  <conditionalFormatting sqref="C343:C350">
    <cfRule type="cellIs" dxfId="415" priority="52" operator="equal">
      <formula>0</formula>
    </cfRule>
  </conditionalFormatting>
  <conditionalFormatting sqref="C301:C308">
    <cfRule type="cellIs" dxfId="414" priority="55" operator="equal">
      <formula>0</formula>
    </cfRule>
  </conditionalFormatting>
  <conditionalFormatting sqref="H191:H200">
    <cfRule type="cellIs" dxfId="413" priority="48" operator="equal">
      <formula>0</formula>
    </cfRule>
  </conditionalFormatting>
  <conditionalFormatting sqref="C322:C329">
    <cfRule type="cellIs" dxfId="412" priority="54" operator="equal">
      <formula>0</formula>
    </cfRule>
  </conditionalFormatting>
  <conditionalFormatting sqref="C332:C339">
    <cfRule type="cellIs" dxfId="411" priority="53" operator="equal">
      <formula>0</formula>
    </cfRule>
  </conditionalFormatting>
  <conditionalFormatting sqref="H203:H212">
    <cfRule type="cellIs" dxfId="410" priority="45" operator="equal">
      <formula>0</formula>
    </cfRule>
  </conditionalFormatting>
  <conditionalFormatting sqref="C353:C360">
    <cfRule type="cellIs" dxfId="409" priority="51" operator="equal">
      <formula>0</formula>
    </cfRule>
  </conditionalFormatting>
  <conditionalFormatting sqref="H157:H166">
    <cfRule type="cellIs" dxfId="408" priority="47" operator="equal">
      <formula>0</formula>
    </cfRule>
  </conditionalFormatting>
  <conditionalFormatting sqref="H168:H177">
    <cfRule type="cellIs" dxfId="407" priority="46" operator="equal">
      <formula>0</formula>
    </cfRule>
  </conditionalFormatting>
  <conditionalFormatting sqref="H214:H223">
    <cfRule type="cellIs" dxfId="406" priority="44" operator="equal">
      <formula>0</formula>
    </cfRule>
  </conditionalFormatting>
  <conditionalFormatting sqref="H227:H236 H239:H248 H250:H259">
    <cfRule type="cellIs" dxfId="405" priority="43" operator="equal">
      <formula>0</formula>
    </cfRule>
  </conditionalFormatting>
  <conditionalFormatting sqref="I599">
    <cfRule type="cellIs" dxfId="404" priority="31" operator="equal">
      <formula>TRUE</formula>
    </cfRule>
  </conditionalFormatting>
  <conditionalFormatting sqref="I538 I565:I567">
    <cfRule type="cellIs" dxfId="403" priority="42" operator="equal">
      <formula>TRUE</formula>
    </cfRule>
  </conditionalFormatting>
  <conditionalFormatting sqref="I568">
    <cfRule type="cellIs" dxfId="402" priority="35" operator="equal">
      <formula>TRUE</formula>
    </cfRule>
  </conditionalFormatting>
  <conditionalFormatting sqref="I593">
    <cfRule type="cellIs" dxfId="401" priority="34" operator="equal">
      <formula>TRUE</formula>
    </cfRule>
  </conditionalFormatting>
  <conditionalFormatting sqref="I594">
    <cfRule type="cellIs" dxfId="400" priority="33" operator="equal">
      <formula>TRUE</formula>
    </cfRule>
  </conditionalFormatting>
  <conditionalFormatting sqref="I596">
    <cfRule type="cellIs" dxfId="399" priority="32" operator="equal">
      <formula>TRUE</formula>
    </cfRule>
  </conditionalFormatting>
  <conditionalFormatting sqref="I569:I592 I595 I597:I598">
    <cfRule type="cellIs" dxfId="398" priority="36" operator="equal">
      <formula>TRUE</formula>
    </cfRule>
  </conditionalFormatting>
  <conditionalFormatting sqref="H288:H297">
    <cfRule type="cellIs" dxfId="397" priority="26" operator="equal">
      <formula>0</formula>
    </cfRule>
  </conditionalFormatting>
  <conditionalFormatting sqref="H277:H286">
    <cfRule type="cellIs" dxfId="396" priority="27" operator="equal">
      <formula>0</formula>
    </cfRule>
  </conditionalFormatting>
  <conditionalFormatting sqref="H266:H275">
    <cfRule type="cellIs" dxfId="395" priority="28" operator="equal">
      <formula>0</formula>
    </cfRule>
  </conditionalFormatting>
  <conditionalFormatting sqref="H299:H317">
    <cfRule type="cellIs" dxfId="394" priority="25" operator="equal">
      <formula>0</formula>
    </cfRule>
  </conditionalFormatting>
  <conditionalFormatting sqref="H320">
    <cfRule type="cellIs" dxfId="393" priority="24" operator="equal">
      <formula>0</formula>
    </cfRule>
  </conditionalFormatting>
  <conditionalFormatting sqref="H320:H339">
    <cfRule type="cellIs" dxfId="392" priority="23" operator="equal">
      <formula>0</formula>
    </cfRule>
  </conditionalFormatting>
  <conditionalFormatting sqref="H341">
    <cfRule type="cellIs" dxfId="391" priority="22" operator="equal">
      <formula>0</formula>
    </cfRule>
  </conditionalFormatting>
  <conditionalFormatting sqref="H341">
    <cfRule type="cellIs" dxfId="390" priority="21" operator="equal">
      <formula>0</formula>
    </cfRule>
  </conditionalFormatting>
  <conditionalFormatting sqref="H341:H360">
    <cfRule type="cellIs" dxfId="389" priority="20" operator="equal">
      <formula>0</formula>
    </cfRule>
  </conditionalFormatting>
  <conditionalFormatting sqref="H364:H383">
    <cfRule type="cellIs" dxfId="388" priority="19" operator="equal">
      <formula>0</formula>
    </cfRule>
  </conditionalFormatting>
  <conditionalFormatting sqref="H364:H383">
    <cfRule type="cellIs" dxfId="387" priority="18" operator="equal">
      <formula>0</formula>
    </cfRule>
  </conditionalFormatting>
  <conditionalFormatting sqref="H364:H383">
    <cfRule type="cellIs" dxfId="386" priority="17" operator="equal">
      <formula>0</formula>
    </cfRule>
  </conditionalFormatting>
  <conditionalFormatting sqref="H385:H404">
    <cfRule type="cellIs" dxfId="385" priority="16" operator="equal">
      <formula>0</formula>
    </cfRule>
  </conditionalFormatting>
  <conditionalFormatting sqref="H385:H404">
    <cfRule type="cellIs" dxfId="384" priority="15" operator="equal">
      <formula>0</formula>
    </cfRule>
  </conditionalFormatting>
  <conditionalFormatting sqref="H385:H404">
    <cfRule type="cellIs" dxfId="383" priority="14" operator="equal">
      <formula>0</formula>
    </cfRule>
  </conditionalFormatting>
  <conditionalFormatting sqref="H431:H440">
    <cfRule type="cellIs" dxfId="382" priority="13" operator="equal">
      <formula>0</formula>
    </cfRule>
  </conditionalFormatting>
  <conditionalFormatting sqref="H489:H498">
    <cfRule type="cellIs" dxfId="381" priority="11" operator="equal">
      <formula>0</formula>
    </cfRule>
  </conditionalFormatting>
  <conditionalFormatting sqref="H453:H462">
    <cfRule type="cellIs" dxfId="380" priority="12" operator="equal">
      <formula>0</formula>
    </cfRule>
  </conditionalFormatting>
  <conditionalFormatting sqref="H318">
    <cfRule type="cellIs" dxfId="379" priority="10" operator="equal">
      <formula>0</formula>
    </cfRule>
  </conditionalFormatting>
  <conditionalFormatting sqref="H376:H383">
    <cfRule type="cellIs" dxfId="378" priority="9" operator="equal">
      <formula>0</formula>
    </cfRule>
  </conditionalFormatting>
  <conditionalFormatting sqref="H385:H404">
    <cfRule type="cellIs" dxfId="377" priority="8" operator="equal">
      <formula>0</formula>
    </cfRule>
  </conditionalFormatting>
  <conditionalFormatting sqref="H364:H373">
    <cfRule type="cellIs" dxfId="376" priority="7" operator="equal">
      <formula>0</formula>
    </cfRule>
  </conditionalFormatting>
  <conditionalFormatting sqref="H408:H417">
    <cfRule type="cellIs" dxfId="375" priority="6" operator="equal">
      <formula>0</formula>
    </cfRule>
  </conditionalFormatting>
  <conditionalFormatting sqref="H419:H428">
    <cfRule type="cellIs" dxfId="374" priority="5" operator="equal">
      <formula>0</formula>
    </cfRule>
  </conditionalFormatting>
  <conditionalFormatting sqref="I539:I564">
    <cfRule type="cellIs" dxfId="373" priority="4" operator="equal">
      <formula>TRUE</formula>
    </cfRule>
  </conditionalFormatting>
  <conditionalFormatting sqref="H442:H451">
    <cfRule type="cellIs" dxfId="372" priority="3" operator="equal">
      <formula>0</formula>
    </cfRule>
  </conditionalFormatting>
  <conditionalFormatting sqref="H478:H487">
    <cfRule type="cellIs" dxfId="371" priority="2" operator="equal">
      <formula>0</formula>
    </cfRule>
  </conditionalFormatting>
  <conditionalFormatting sqref="H466:H475">
    <cfRule type="cellIs" dxfId="370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9" orientation="portrait" r:id="rId1"/>
  <rowBreaks count="1" manualBreakCount="1">
    <brk id="40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177"/>
  <sheetViews>
    <sheetView zoomScaleNormal="100" workbookViewId="0">
      <pane ySplit="10" topLeftCell="A405" activePane="bottomLeft" state="frozen"/>
      <selection activeCell="I562" sqref="I562"/>
      <selection pane="bottomLeft" activeCell="H362" sqref="H362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6.42578125" style="1" customWidth="1"/>
    <col min="4" max="4" width="10.85546875" style="1" customWidth="1"/>
    <col min="5" max="5" width="8.42578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49.5" customHeight="1" x14ac:dyDescent="0.3">
      <c r="A1" s="337" t="s">
        <v>35</v>
      </c>
      <c r="B1" s="337"/>
      <c r="C1" s="337"/>
      <c r="D1" s="338" t="s">
        <v>467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421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434</v>
      </c>
    </row>
    <row r="5" spans="1:9" x14ac:dyDescent="0.25">
      <c r="A5" s="238" t="s">
        <v>257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80.38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62.39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48.8</v>
      </c>
    </row>
    <row r="15" spans="1:9" s="2" customFormat="1" ht="12.75" x14ac:dyDescent="0.2">
      <c r="A15" s="257"/>
      <c r="B15" s="260"/>
      <c r="C15" s="264" t="s">
        <v>252</v>
      </c>
      <c r="D15" s="293"/>
      <c r="E15" s="100">
        <v>14</v>
      </c>
      <c r="F15" s="101">
        <v>2048</v>
      </c>
      <c r="G15" s="74">
        <v>1</v>
      </c>
      <c r="H15" s="63">
        <f>ROUNDUP((F15/168*G15),2)</f>
        <v>12.2</v>
      </c>
    </row>
    <row r="16" spans="1:9" s="2" customFormat="1" ht="12.75" x14ac:dyDescent="0.2">
      <c r="A16" s="257"/>
      <c r="B16" s="260"/>
      <c r="C16" s="291" t="s">
        <v>254</v>
      </c>
      <c r="D16" s="292"/>
      <c r="E16" s="79">
        <v>11</v>
      </c>
      <c r="F16" s="75">
        <v>1675</v>
      </c>
      <c r="G16" s="74">
        <v>1</v>
      </c>
      <c r="H16" s="65">
        <f t="shared" ref="H16:H24" si="0">ROUNDUP((F16/168*G16),2)</f>
        <v>9.98</v>
      </c>
    </row>
    <row r="17" spans="1:9" s="2" customFormat="1" ht="12.75" x14ac:dyDescent="0.2">
      <c r="A17" s="257"/>
      <c r="B17" s="260"/>
      <c r="C17" s="291" t="s">
        <v>258</v>
      </c>
      <c r="D17" s="292"/>
      <c r="E17" s="79">
        <v>11</v>
      </c>
      <c r="F17" s="75">
        <v>1675</v>
      </c>
      <c r="G17" s="74">
        <v>1</v>
      </c>
      <c r="H17" s="65">
        <f t="shared" si="0"/>
        <v>9.98</v>
      </c>
    </row>
    <row r="18" spans="1:9" s="2" customFormat="1" ht="12.75" x14ac:dyDescent="0.2">
      <c r="A18" s="257"/>
      <c r="B18" s="260"/>
      <c r="C18" s="291" t="s">
        <v>364</v>
      </c>
      <c r="D18" s="292"/>
      <c r="E18" s="168">
        <v>9</v>
      </c>
      <c r="F18" s="169">
        <v>1397</v>
      </c>
      <c r="G18" s="190">
        <v>1</v>
      </c>
      <c r="H18" s="191">
        <f t="shared" si="0"/>
        <v>8.32</v>
      </c>
      <c r="I18" s="2" t="s">
        <v>253</v>
      </c>
    </row>
    <row r="19" spans="1:9" s="2" customFormat="1" ht="12.75" x14ac:dyDescent="0.2">
      <c r="A19" s="257"/>
      <c r="B19" s="260"/>
      <c r="C19" s="291" t="s">
        <v>255</v>
      </c>
      <c r="D19" s="292"/>
      <c r="E19" s="79">
        <v>9</v>
      </c>
      <c r="F19" s="75">
        <v>1397</v>
      </c>
      <c r="G19" s="74">
        <v>1</v>
      </c>
      <c r="H19" s="65">
        <f t="shared" si="0"/>
        <v>8.32</v>
      </c>
    </row>
    <row r="20" spans="1:9" s="2" customFormat="1" ht="12.75" hidden="1" customHeight="1" x14ac:dyDescent="0.2">
      <c r="A20" s="257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9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9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9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9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9" s="2" customFormat="1" ht="25.5" hidden="1" x14ac:dyDescent="0.2">
      <c r="A25" s="256" t="s">
        <v>45</v>
      </c>
      <c r="B25" s="259" t="s">
        <v>46</v>
      </c>
      <c r="C25" s="303" t="s">
        <v>157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0</v>
      </c>
    </row>
    <row r="26" spans="1:9" s="2" customFormat="1" ht="12.75" hidden="1" x14ac:dyDescent="0.2">
      <c r="A26" s="257"/>
      <c r="B26" s="260"/>
      <c r="C26" s="305"/>
      <c r="D26" s="306"/>
      <c r="E26" s="78"/>
      <c r="F26" s="73"/>
      <c r="G26" s="72"/>
      <c r="H26" s="63">
        <f>ROUNDUP((F26/168*G26),2)</f>
        <v>0</v>
      </c>
    </row>
    <row r="27" spans="1:9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9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9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9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9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9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3.7900000000000005</v>
      </c>
    </row>
    <row r="37" spans="1:8" s="2" customFormat="1" ht="12.75" x14ac:dyDescent="0.2">
      <c r="A37" s="257"/>
      <c r="B37" s="260"/>
      <c r="C37" s="283" t="s">
        <v>179</v>
      </c>
      <c r="D37" s="311"/>
      <c r="E37" s="284"/>
      <c r="F37" s="64">
        <v>135</v>
      </c>
      <c r="G37" s="61">
        <f t="shared" ref="G37:G46" si="2">G15</f>
        <v>1</v>
      </c>
      <c r="H37" s="63">
        <f>ROUNDUP((F37/168*G37),2)</f>
        <v>0.81</v>
      </c>
    </row>
    <row r="38" spans="1:8" s="2" customFormat="1" ht="12.75" customHeight="1" x14ac:dyDescent="0.2">
      <c r="A38" s="257"/>
      <c r="B38" s="260"/>
      <c r="C38" s="283" t="s">
        <v>179</v>
      </c>
      <c r="D38" s="311"/>
      <c r="E38" s="284"/>
      <c r="F38" s="64">
        <v>135</v>
      </c>
      <c r="G38" s="64">
        <f t="shared" si="2"/>
        <v>1</v>
      </c>
      <c r="H38" s="65">
        <f t="shared" ref="H38:H46" si="3">ROUNDUP((F38/168*G38),2)</f>
        <v>0.81</v>
      </c>
    </row>
    <row r="39" spans="1:8" s="2" customFormat="1" ht="12.75" customHeight="1" x14ac:dyDescent="0.2">
      <c r="A39" s="257"/>
      <c r="B39" s="260"/>
      <c r="C39" s="283" t="s">
        <v>179</v>
      </c>
      <c r="D39" s="311"/>
      <c r="E39" s="284"/>
      <c r="F39" s="64">
        <v>135</v>
      </c>
      <c r="G39" s="64">
        <f t="shared" si="2"/>
        <v>1</v>
      </c>
      <c r="H39" s="65">
        <f t="shared" si="3"/>
        <v>0.81</v>
      </c>
    </row>
    <row r="40" spans="1:8" s="2" customFormat="1" ht="12.75" customHeight="1" x14ac:dyDescent="0.2">
      <c r="A40" s="257"/>
      <c r="B40" s="260"/>
      <c r="C40" s="283" t="s">
        <v>161</v>
      </c>
      <c r="D40" s="311"/>
      <c r="E40" s="284"/>
      <c r="F40" s="192">
        <v>120</v>
      </c>
      <c r="G40" s="192">
        <f t="shared" si="2"/>
        <v>1</v>
      </c>
      <c r="H40" s="191">
        <f t="shared" si="3"/>
        <v>0.72</v>
      </c>
    </row>
    <row r="41" spans="1:8" s="2" customFormat="1" ht="12.75" customHeight="1" x14ac:dyDescent="0.2">
      <c r="A41" s="257"/>
      <c r="B41" s="260"/>
      <c r="C41" s="283" t="s">
        <v>186</v>
      </c>
      <c r="D41" s="311"/>
      <c r="E41" s="284"/>
      <c r="F41" s="64">
        <v>106</v>
      </c>
      <c r="G41" s="64">
        <f t="shared" si="2"/>
        <v>1</v>
      </c>
      <c r="H41" s="65">
        <f t="shared" si="3"/>
        <v>0.64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259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2.4499999999999997</v>
      </c>
    </row>
    <row r="48" spans="1:8" s="2" customFormat="1" ht="12.75" x14ac:dyDescent="0.2">
      <c r="A48" s="257"/>
      <c r="B48" s="260"/>
      <c r="C48" s="305" t="str">
        <f t="shared" ref="C48:C57" si="4">C15</f>
        <v>Direktora vietnieks</v>
      </c>
      <c r="D48" s="306"/>
      <c r="E48" s="298">
        <v>5</v>
      </c>
      <c r="F48" s="61">
        <f>F15</f>
        <v>2048</v>
      </c>
      <c r="G48" s="61">
        <f>G15</f>
        <v>1</v>
      </c>
      <c r="H48" s="63">
        <f>ROUNDUP((F48*$E$48%)/168*G48,2)</f>
        <v>0.61</v>
      </c>
    </row>
    <row r="49" spans="1:8" s="2" customFormat="1" ht="12.75" x14ac:dyDescent="0.2">
      <c r="A49" s="257"/>
      <c r="B49" s="260"/>
      <c r="C49" s="291" t="str">
        <f t="shared" si="4"/>
        <v>Tiesību zinātnes un projektu pārvaldības katedras vadītājs</v>
      </c>
      <c r="D49" s="292"/>
      <c r="E49" s="299"/>
      <c r="F49" s="70">
        <f t="shared" ref="F49:G57" si="5">F16</f>
        <v>1675</v>
      </c>
      <c r="G49" s="70">
        <f t="shared" si="5"/>
        <v>1</v>
      </c>
      <c r="H49" s="65">
        <f t="shared" ref="H49:H67" si="6">ROUNDUP((F49*$E$48%)/168*G49,2)</f>
        <v>0.5</v>
      </c>
    </row>
    <row r="50" spans="1:8" s="2" customFormat="1" ht="12.75" x14ac:dyDescent="0.2">
      <c r="A50" s="257"/>
      <c r="B50" s="260"/>
      <c r="C50" s="291" t="str">
        <f t="shared" si="4"/>
        <v>Policijas tiesību katedrs vadītājs</v>
      </c>
      <c r="D50" s="292"/>
      <c r="E50" s="299"/>
      <c r="F50" s="70">
        <f t="shared" si="5"/>
        <v>1675</v>
      </c>
      <c r="G50" s="70">
        <f t="shared" si="5"/>
        <v>1</v>
      </c>
      <c r="H50" s="65">
        <f t="shared" si="6"/>
        <v>0.5</v>
      </c>
    </row>
    <row r="51" spans="1:8" s="2" customFormat="1" ht="12.75" x14ac:dyDescent="0.2">
      <c r="A51" s="257"/>
      <c r="B51" s="260"/>
      <c r="C51" s="291" t="str">
        <f t="shared" si="4"/>
        <v>Tiesību zinātnes un projektu pārvaldības katedras lektors (ar SDP)</v>
      </c>
      <c r="D51" s="292"/>
      <c r="E51" s="299"/>
      <c r="F51" s="70">
        <f t="shared" si="5"/>
        <v>1397</v>
      </c>
      <c r="G51" s="70">
        <f t="shared" si="5"/>
        <v>1</v>
      </c>
      <c r="H51" s="65">
        <f t="shared" si="6"/>
        <v>0.42</v>
      </c>
    </row>
    <row r="52" spans="1:8" s="2" customFormat="1" ht="12.75" x14ac:dyDescent="0.2">
      <c r="A52" s="257"/>
      <c r="B52" s="260"/>
      <c r="C52" s="291" t="str">
        <f t="shared" si="4"/>
        <v>Izglītības koordinācijas nodaļas vadītāja</v>
      </c>
      <c r="D52" s="292"/>
      <c r="E52" s="299"/>
      <c r="F52" s="70">
        <f t="shared" si="5"/>
        <v>1397</v>
      </c>
      <c r="G52" s="70">
        <f t="shared" si="5"/>
        <v>1</v>
      </c>
      <c r="H52" s="65">
        <f t="shared" si="6"/>
        <v>0.42</v>
      </c>
    </row>
    <row r="53" spans="1:8" s="2" customFormat="1" ht="12.75" hidden="1" customHeight="1" x14ac:dyDescent="0.2">
      <c r="A53" s="257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57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57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57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57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customHeight="1" x14ac:dyDescent="0.2">
      <c r="A58" s="257"/>
      <c r="B58" s="260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customHeight="1" x14ac:dyDescent="0.2">
      <c r="A59" s="257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57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57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57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57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57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57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57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58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2.4499999999999997</v>
      </c>
    </row>
    <row r="69" spans="1:8" s="2" customFormat="1" ht="12.75" x14ac:dyDescent="0.2">
      <c r="A69" s="257"/>
      <c r="B69" s="260"/>
      <c r="C69" s="291" t="str">
        <f>C15</f>
        <v>Direktora vietnieks</v>
      </c>
      <c r="D69" s="292"/>
      <c r="E69" s="298">
        <v>5</v>
      </c>
      <c r="F69" s="70">
        <f>F15</f>
        <v>2048</v>
      </c>
      <c r="G69" s="70">
        <f>G15</f>
        <v>1</v>
      </c>
      <c r="H69" s="65">
        <f>ROUNDUP((F69*$E$69%)/168*G69,2)</f>
        <v>0.61</v>
      </c>
    </row>
    <row r="70" spans="1:8" s="2" customFormat="1" ht="12.75" x14ac:dyDescent="0.2">
      <c r="A70" s="257"/>
      <c r="B70" s="260"/>
      <c r="C70" s="291" t="str">
        <f>C16</f>
        <v>Tiesību zinātnes un projektu pārvaldības katedras vadītājs</v>
      </c>
      <c r="D70" s="292"/>
      <c r="E70" s="299"/>
      <c r="F70" s="70">
        <f>F16</f>
        <v>1675</v>
      </c>
      <c r="G70" s="70">
        <f>G16</f>
        <v>1</v>
      </c>
      <c r="H70" s="65">
        <f t="shared" ref="H70:H88" si="9">ROUNDUP((F70*$E$69%)/168*G70,2)</f>
        <v>0.5</v>
      </c>
    </row>
    <row r="71" spans="1:8" s="2" customFormat="1" ht="12.75" customHeight="1" x14ac:dyDescent="0.2">
      <c r="A71" s="257"/>
      <c r="B71" s="260"/>
      <c r="C71" s="291" t="str">
        <f t="shared" ref="C71:C81" si="10">C17</f>
        <v>Policijas tiesību katedrs vadītājs</v>
      </c>
      <c r="D71" s="292"/>
      <c r="E71" s="299"/>
      <c r="F71" s="70">
        <f t="shared" ref="F71:G78" si="11">F17</f>
        <v>1675</v>
      </c>
      <c r="G71" s="70">
        <f t="shared" si="11"/>
        <v>1</v>
      </c>
      <c r="H71" s="65">
        <f t="shared" si="9"/>
        <v>0.5</v>
      </c>
    </row>
    <row r="72" spans="1:8" s="2" customFormat="1" ht="12.75" x14ac:dyDescent="0.2">
      <c r="A72" s="257"/>
      <c r="B72" s="260"/>
      <c r="C72" s="291" t="str">
        <f t="shared" si="10"/>
        <v>Tiesību zinātnes un projektu pārvaldības katedras lektors (ar SDP)</v>
      </c>
      <c r="D72" s="292"/>
      <c r="E72" s="299"/>
      <c r="F72" s="70">
        <f t="shared" si="11"/>
        <v>1397</v>
      </c>
      <c r="G72" s="70">
        <f t="shared" si="11"/>
        <v>1</v>
      </c>
      <c r="H72" s="65">
        <f t="shared" si="9"/>
        <v>0.42</v>
      </c>
    </row>
    <row r="73" spans="1:8" s="2" customFormat="1" ht="12.75" x14ac:dyDescent="0.2">
      <c r="A73" s="257"/>
      <c r="B73" s="260"/>
      <c r="C73" s="291" t="str">
        <f t="shared" si="10"/>
        <v>Izglītības koordinācijas nodaļas vadītāja</v>
      </c>
      <c r="D73" s="292"/>
      <c r="E73" s="299"/>
      <c r="F73" s="70">
        <f t="shared" si="11"/>
        <v>1397</v>
      </c>
      <c r="G73" s="70">
        <f t="shared" si="11"/>
        <v>1</v>
      </c>
      <c r="H73" s="65">
        <f t="shared" si="9"/>
        <v>0.42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hidden="1" x14ac:dyDescent="0.2">
      <c r="A79" s="257"/>
      <c r="B79" s="260"/>
      <c r="C79" s="291">
        <f>C26</f>
        <v>0</v>
      </c>
      <c r="D79" s="292"/>
      <c r="E79" s="299"/>
      <c r="F79" s="70">
        <f>F26</f>
        <v>0</v>
      </c>
      <c r="G79" s="70">
        <f>G26</f>
        <v>0</v>
      </c>
      <c r="H79" s="65">
        <f t="shared" si="9"/>
        <v>0</v>
      </c>
    </row>
    <row r="80" spans="1:8" s="2" customFormat="1" ht="12.75" hidden="1" x14ac:dyDescent="0.2">
      <c r="A80" s="257"/>
      <c r="B80" s="260"/>
      <c r="C80" s="291">
        <f t="shared" si="10"/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4.8999999999999995</v>
      </c>
    </row>
    <row r="90" spans="1:8" s="2" customFormat="1" ht="12.75" x14ac:dyDescent="0.2">
      <c r="A90" s="257"/>
      <c r="B90" s="260"/>
      <c r="C90" s="291" t="str">
        <f t="shared" ref="C90:C99" si="13">C15</f>
        <v>Direktora vietnieks</v>
      </c>
      <c r="D90" s="292"/>
      <c r="E90" s="298">
        <v>10</v>
      </c>
      <c r="F90" s="70">
        <f t="shared" ref="F90:G99" si="14">F15</f>
        <v>2048</v>
      </c>
      <c r="G90" s="70">
        <f t="shared" si="14"/>
        <v>1</v>
      </c>
      <c r="H90" s="65">
        <f>ROUNDUP((F90*$E$90%)/168*$G$90,2)</f>
        <v>1.22</v>
      </c>
    </row>
    <row r="91" spans="1:8" s="2" customFormat="1" ht="12.75" x14ac:dyDescent="0.2">
      <c r="A91" s="257"/>
      <c r="B91" s="260"/>
      <c r="C91" s="291" t="str">
        <f t="shared" si="13"/>
        <v>Tiesību zinātnes un projektu pārvaldības katedras vadītājs</v>
      </c>
      <c r="D91" s="292"/>
      <c r="E91" s="299"/>
      <c r="F91" s="70">
        <f t="shared" si="14"/>
        <v>1675</v>
      </c>
      <c r="G91" s="70">
        <f t="shared" si="14"/>
        <v>1</v>
      </c>
      <c r="H91" s="65">
        <f t="shared" ref="H91:H109" si="15">ROUNDUP((F91*$E$90%)/168*$G$90,2)</f>
        <v>1</v>
      </c>
    </row>
    <row r="92" spans="1:8" s="2" customFormat="1" ht="12.75" x14ac:dyDescent="0.2">
      <c r="A92" s="257"/>
      <c r="B92" s="260"/>
      <c r="C92" s="291" t="str">
        <f t="shared" si="13"/>
        <v>Policijas tiesību katedrs vadītājs</v>
      </c>
      <c r="D92" s="292"/>
      <c r="E92" s="299"/>
      <c r="F92" s="70">
        <f t="shared" si="14"/>
        <v>1675</v>
      </c>
      <c r="G92" s="70">
        <f t="shared" si="14"/>
        <v>1</v>
      </c>
      <c r="H92" s="65">
        <f t="shared" si="15"/>
        <v>1</v>
      </c>
    </row>
    <row r="93" spans="1:8" s="2" customFormat="1" ht="12.75" customHeight="1" x14ac:dyDescent="0.2">
      <c r="A93" s="257"/>
      <c r="B93" s="260"/>
      <c r="C93" s="291" t="str">
        <f t="shared" si="13"/>
        <v>Tiesību zinātnes un projektu pārvaldības katedras lektors (ar SDP)</v>
      </c>
      <c r="D93" s="292"/>
      <c r="E93" s="299"/>
      <c r="F93" s="70">
        <f t="shared" si="14"/>
        <v>1397</v>
      </c>
      <c r="G93" s="70">
        <f t="shared" si="14"/>
        <v>1</v>
      </c>
      <c r="H93" s="65">
        <f t="shared" si="15"/>
        <v>0.84</v>
      </c>
    </row>
    <row r="94" spans="1:8" s="2" customFormat="1" ht="12.75" x14ac:dyDescent="0.2">
      <c r="A94" s="257"/>
      <c r="B94" s="260"/>
      <c r="C94" s="291" t="str">
        <f t="shared" si="13"/>
        <v>Izglītības koordinācijas nodaļas vadītāja</v>
      </c>
      <c r="D94" s="292"/>
      <c r="E94" s="299"/>
      <c r="F94" s="70">
        <f t="shared" si="14"/>
        <v>1397</v>
      </c>
      <c r="G94" s="70">
        <f t="shared" si="14"/>
        <v>1</v>
      </c>
      <c r="H94" s="65">
        <f t="shared" si="15"/>
        <v>0.84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hidden="1" x14ac:dyDescent="0.2">
      <c r="A100" s="257"/>
      <c r="B100" s="260"/>
      <c r="C100" s="291">
        <f t="shared" ref="C100:C109" si="16">C26</f>
        <v>0</v>
      </c>
      <c r="D100" s="292"/>
      <c r="E100" s="299"/>
      <c r="F100" s="70">
        <f t="shared" ref="F100:G109" si="17">F26</f>
        <v>0</v>
      </c>
      <c r="G100" s="70">
        <f t="shared" si="17"/>
        <v>0</v>
      </c>
      <c r="H100" s="65">
        <f t="shared" si="15"/>
        <v>0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17.990000000000002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15.51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1.9700000000000002</v>
      </c>
    </row>
    <row r="113" spans="1:8" s="2" customFormat="1" ht="12.75" x14ac:dyDescent="0.2">
      <c r="A113" s="257"/>
      <c r="B113" s="326"/>
      <c r="C113" s="291" t="str">
        <f t="shared" ref="C113:C122" si="18">C15</f>
        <v>Direktora vietnieks</v>
      </c>
      <c r="D113" s="292"/>
      <c r="E113" s="298">
        <v>4</v>
      </c>
      <c r="F113" s="70">
        <f t="shared" ref="F113:G122" si="19">F15</f>
        <v>2048</v>
      </c>
      <c r="G113" s="70">
        <f t="shared" si="19"/>
        <v>1</v>
      </c>
      <c r="H113" s="65">
        <f>ROUNDUP((F113*$E$113%)/168*G113,2)</f>
        <v>0.49</v>
      </c>
    </row>
    <row r="114" spans="1:8" s="2" customFormat="1" ht="12.75" x14ac:dyDescent="0.2">
      <c r="A114" s="257"/>
      <c r="B114" s="326"/>
      <c r="C114" s="291" t="str">
        <f t="shared" si="18"/>
        <v>Tiesību zinātnes un projektu pārvaldības katedras vadītājs</v>
      </c>
      <c r="D114" s="292"/>
      <c r="E114" s="299"/>
      <c r="F114" s="70">
        <f t="shared" si="19"/>
        <v>1675</v>
      </c>
      <c r="G114" s="70">
        <f t="shared" si="19"/>
        <v>1</v>
      </c>
      <c r="H114" s="65">
        <f t="shared" ref="H114:H132" si="20">ROUNDUP((F114*$E$113%)/168*G114,2)</f>
        <v>0.4</v>
      </c>
    </row>
    <row r="115" spans="1:8" s="2" customFormat="1" ht="12.75" x14ac:dyDescent="0.2">
      <c r="A115" s="257"/>
      <c r="B115" s="326"/>
      <c r="C115" s="291" t="str">
        <f t="shared" si="18"/>
        <v>Policijas tiesību katedrs vadītājs</v>
      </c>
      <c r="D115" s="292"/>
      <c r="E115" s="299"/>
      <c r="F115" s="70">
        <f t="shared" si="19"/>
        <v>1675</v>
      </c>
      <c r="G115" s="70">
        <f t="shared" si="19"/>
        <v>1</v>
      </c>
      <c r="H115" s="65">
        <f t="shared" si="20"/>
        <v>0.4</v>
      </c>
    </row>
    <row r="116" spans="1:8" s="2" customFormat="1" ht="12.75" x14ac:dyDescent="0.2">
      <c r="A116" s="257"/>
      <c r="B116" s="326"/>
      <c r="C116" s="291" t="str">
        <f t="shared" si="18"/>
        <v>Tiesību zinātnes un projektu pārvaldības katedras lektors (ar SDP)</v>
      </c>
      <c r="D116" s="292"/>
      <c r="E116" s="299"/>
      <c r="F116" s="70">
        <f t="shared" si="19"/>
        <v>1397</v>
      </c>
      <c r="G116" s="70">
        <f t="shared" si="19"/>
        <v>1</v>
      </c>
      <c r="H116" s="65">
        <f t="shared" si="20"/>
        <v>0.34</v>
      </c>
    </row>
    <row r="117" spans="1:8" s="2" customFormat="1" ht="12.75" x14ac:dyDescent="0.2">
      <c r="A117" s="257"/>
      <c r="B117" s="326"/>
      <c r="C117" s="291" t="str">
        <f t="shared" si="18"/>
        <v>Izglītības koordinācijas nodaļas vadītāja</v>
      </c>
      <c r="D117" s="292"/>
      <c r="E117" s="299"/>
      <c r="F117" s="70">
        <f t="shared" si="19"/>
        <v>1397</v>
      </c>
      <c r="G117" s="70">
        <f t="shared" si="19"/>
        <v>1</v>
      </c>
      <c r="H117" s="65">
        <f t="shared" si="20"/>
        <v>0.34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hidden="1" x14ac:dyDescent="0.2">
      <c r="A123" s="257"/>
      <c r="B123" s="326"/>
      <c r="C123" s="291">
        <f t="shared" ref="C123:C132" si="21">C26</f>
        <v>0</v>
      </c>
      <c r="D123" s="292"/>
      <c r="E123" s="299"/>
      <c r="F123" s="70">
        <f t="shared" ref="F123:G132" si="22">F26</f>
        <v>0</v>
      </c>
      <c r="G123" s="70">
        <f t="shared" si="22"/>
        <v>0</v>
      </c>
      <c r="H123" s="65">
        <f t="shared" si="20"/>
        <v>0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0.5099999999999999</v>
      </c>
    </row>
    <row r="134" spans="1:8" s="2" customFormat="1" ht="12.75" x14ac:dyDescent="0.2">
      <c r="A134" s="257"/>
      <c r="B134" s="363"/>
      <c r="C134" s="291" t="str">
        <f t="shared" ref="C134:C143" si="23">C15</f>
        <v>Direktora vietnieks</v>
      </c>
      <c r="D134" s="292"/>
      <c r="E134" s="298">
        <v>1</v>
      </c>
      <c r="F134" s="70">
        <f t="shared" ref="F134:G143" si="24">F15</f>
        <v>2048</v>
      </c>
      <c r="G134" s="70">
        <f t="shared" si="24"/>
        <v>1</v>
      </c>
      <c r="H134" s="65">
        <f>ROUNDUP((F134*$E$134%)/168*G134,2)</f>
        <v>0.13</v>
      </c>
    </row>
    <row r="135" spans="1:8" s="2" customFormat="1" ht="12.75" x14ac:dyDescent="0.2">
      <c r="A135" s="257"/>
      <c r="B135" s="363"/>
      <c r="C135" s="291" t="str">
        <f t="shared" si="23"/>
        <v>Tiesību zinātnes un projektu pārvaldības katedras vadītājs</v>
      </c>
      <c r="D135" s="292"/>
      <c r="E135" s="299"/>
      <c r="F135" s="70">
        <f t="shared" si="24"/>
        <v>1675</v>
      </c>
      <c r="G135" s="70">
        <f t="shared" si="24"/>
        <v>1</v>
      </c>
      <c r="H135" s="65">
        <f t="shared" ref="H135:H153" si="25">ROUNDUP((F135*$E$134%)/168*G135,2)</f>
        <v>9.9999999999999992E-2</v>
      </c>
    </row>
    <row r="136" spans="1:8" s="2" customFormat="1" ht="12.75" x14ac:dyDescent="0.2">
      <c r="A136" s="257"/>
      <c r="B136" s="363"/>
      <c r="C136" s="291" t="str">
        <f t="shared" si="23"/>
        <v>Policijas tiesību katedrs vadītājs</v>
      </c>
      <c r="D136" s="292"/>
      <c r="E136" s="299"/>
      <c r="F136" s="70">
        <f t="shared" si="24"/>
        <v>1675</v>
      </c>
      <c r="G136" s="70">
        <f t="shared" si="24"/>
        <v>1</v>
      </c>
      <c r="H136" s="65">
        <f t="shared" si="25"/>
        <v>9.9999999999999992E-2</v>
      </c>
    </row>
    <row r="137" spans="1:8" s="2" customFormat="1" ht="12.75" x14ac:dyDescent="0.2">
      <c r="A137" s="257"/>
      <c r="B137" s="363"/>
      <c r="C137" s="291" t="str">
        <f t="shared" si="23"/>
        <v>Tiesību zinātnes un projektu pārvaldības katedras lektors (ar SDP)</v>
      </c>
      <c r="D137" s="292"/>
      <c r="E137" s="299"/>
      <c r="F137" s="70">
        <f t="shared" si="24"/>
        <v>1397</v>
      </c>
      <c r="G137" s="70">
        <f t="shared" si="24"/>
        <v>1</v>
      </c>
      <c r="H137" s="65">
        <f t="shared" si="25"/>
        <v>0.09</v>
      </c>
    </row>
    <row r="138" spans="1:8" s="2" customFormat="1" ht="12.75" x14ac:dyDescent="0.2">
      <c r="A138" s="257"/>
      <c r="B138" s="363"/>
      <c r="C138" s="291" t="str">
        <f t="shared" si="23"/>
        <v>Izglītības koordinācijas nodaļas vadītāja</v>
      </c>
      <c r="D138" s="292"/>
      <c r="E138" s="299"/>
      <c r="F138" s="70">
        <f t="shared" si="24"/>
        <v>1397</v>
      </c>
      <c r="G138" s="70">
        <f t="shared" si="24"/>
        <v>1</v>
      </c>
      <c r="H138" s="65">
        <f t="shared" si="25"/>
        <v>0.09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hidden="1" x14ac:dyDescent="0.2">
      <c r="A144" s="257"/>
      <c r="B144" s="363"/>
      <c r="C144" s="291">
        <f t="shared" ref="C144:C153" si="26">C26</f>
        <v>0</v>
      </c>
      <c r="D144" s="292"/>
      <c r="E144" s="299"/>
      <c r="F144" s="70">
        <f t="shared" ref="F144:G153" si="27">F26</f>
        <v>0</v>
      </c>
      <c r="G144" s="70">
        <f t="shared" si="27"/>
        <v>0</v>
      </c>
      <c r="H144" s="65">
        <f t="shared" si="25"/>
        <v>0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0.03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0.03</v>
      </c>
    </row>
    <row r="202" spans="1:8" s="2" customFormat="1" ht="12.75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59">
        <f>SUM(H203:H212)</f>
        <v>0.03</v>
      </c>
    </row>
    <row r="203" spans="1:8" s="2" customFormat="1" ht="12.75" x14ac:dyDescent="0.2">
      <c r="A203" s="257"/>
      <c r="B203" s="260"/>
      <c r="C203" s="264" t="s">
        <v>225</v>
      </c>
      <c r="D203" s="265"/>
      <c r="E203" s="293"/>
      <c r="F203" s="90">
        <v>0.01</v>
      </c>
      <c r="G203" s="90">
        <v>3</v>
      </c>
      <c r="H203" s="89">
        <f>ROUND(F203*G203,2)</f>
        <v>0.03</v>
      </c>
    </row>
    <row r="204" spans="1:8" s="2" customFormat="1" ht="12.75" hidden="1" customHeight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80.41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1.56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1.1900000000000002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57"/>
      <c r="B288" s="260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0.05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0.05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0.37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0.05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0.02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1.0900000000000001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0.22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0.22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G15+G16+G17+G18+G19+G266+G277</f>
        <v>5.1039999999999992</v>
      </c>
      <c r="H408" s="89">
        <f>ROUNDUP(F408/168*G408,2)</f>
        <v>0.22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/>
      <c r="D418" s="267"/>
      <c r="E418" s="307"/>
      <c r="F418" s="60"/>
      <c r="G418" s="53"/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0.87000000000000011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383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G19+G277</f>
        <v>1.0840000000000001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1.0840000000000001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0.77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1.0840000000000001</v>
      </c>
      <c r="H453" s="89">
        <f>ROUNDUP(F453/168*G453,2)</f>
        <v>0.55000000000000004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5.1039999999999992</v>
      </c>
      <c r="H454" s="91">
        <f t="shared" ref="H454:H462" si="65">ROUNDUP(F454/168*G454,2)</f>
        <v>0.22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0.14000000000000001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" hidden="1" customHeight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0.14000000000000001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0.14000000000000001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1.0840000000000001</v>
      </c>
      <c r="H478" s="63">
        <f>ROUNDUP(F478*$E$478%/12/168*G478,2)</f>
        <v>0.13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294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295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295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295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295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295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295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295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295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296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2.79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83.2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80.41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80.38</v>
      </c>
    </row>
    <row r="540" spans="1:9" hidden="1" x14ac:dyDescent="0.25">
      <c r="A540" s="143">
        <v>1100</v>
      </c>
      <c r="B540" s="118"/>
      <c r="H540" s="121">
        <f ca="1">SUM(H541:H546)</f>
        <v>62.39</v>
      </c>
    </row>
    <row r="541" spans="1:9" hidden="1" x14ac:dyDescent="0.25">
      <c r="A541" s="1">
        <v>1116</v>
      </c>
      <c r="B541" s="118"/>
      <c r="H541" s="120">
        <f ca="1">SUMIF($A$14:$H$260,A541,$H$14:$H$260)</f>
        <v>48.8</v>
      </c>
    </row>
    <row r="542" spans="1:9" hidden="1" x14ac:dyDescent="0.25">
      <c r="A542" s="1">
        <v>1119</v>
      </c>
      <c r="B542" s="118"/>
      <c r="H542" s="120">
        <f t="shared" ref="H542:H546" ca="1" si="69">SUMIF($A$14:$H$260,A542,$H$14:$H$260)</f>
        <v>0</v>
      </c>
    </row>
    <row r="543" spans="1:9" hidden="1" x14ac:dyDescent="0.25">
      <c r="A543" s="1">
        <v>1143</v>
      </c>
      <c r="B543" s="118"/>
      <c r="H543" s="120">
        <f t="shared" ca="1" si="69"/>
        <v>3.7900000000000005</v>
      </c>
    </row>
    <row r="544" spans="1:9" hidden="1" x14ac:dyDescent="0.25">
      <c r="A544" s="1">
        <v>1146</v>
      </c>
      <c r="B544" s="118"/>
      <c r="H544" s="120">
        <f t="shared" ca="1" si="69"/>
        <v>2.4499999999999997</v>
      </c>
    </row>
    <row r="545" spans="1:8" hidden="1" x14ac:dyDescent="0.25">
      <c r="A545" s="1">
        <v>1147</v>
      </c>
      <c r="B545" s="118"/>
      <c r="H545" s="120">
        <f t="shared" ca="1" si="69"/>
        <v>2.4499999999999997</v>
      </c>
    </row>
    <row r="546" spans="1:8" hidden="1" x14ac:dyDescent="0.25">
      <c r="A546" s="1">
        <v>1148</v>
      </c>
      <c r="B546" s="118"/>
      <c r="H546" s="120">
        <f t="shared" ca="1" si="69"/>
        <v>4.8999999999999995</v>
      </c>
    </row>
    <row r="547" spans="1:8" hidden="1" x14ac:dyDescent="0.25">
      <c r="A547" s="143">
        <v>1200</v>
      </c>
      <c r="B547" s="118"/>
      <c r="H547" s="121">
        <f ca="1">SUM(H548:H550)</f>
        <v>17.990000000000002</v>
      </c>
    </row>
    <row r="548" spans="1:8" hidden="1" x14ac:dyDescent="0.25">
      <c r="A548" s="1">
        <v>1210</v>
      </c>
      <c r="B548" s="118"/>
      <c r="H548" s="120">
        <f t="shared" ref="H548:H550" ca="1" si="70">SUMIF($A$14:$H$260,A548,$H$14:$H$260)</f>
        <v>15.51</v>
      </c>
    </row>
    <row r="549" spans="1:8" hidden="1" x14ac:dyDescent="0.25">
      <c r="A549" s="1">
        <v>1221</v>
      </c>
      <c r="B549" s="118"/>
      <c r="H549" s="120">
        <f t="shared" ca="1" si="70"/>
        <v>1.9700000000000002</v>
      </c>
    </row>
    <row r="550" spans="1:8" hidden="1" x14ac:dyDescent="0.25">
      <c r="A550" s="1">
        <v>1228</v>
      </c>
      <c r="B550" s="118"/>
      <c r="H550" s="120">
        <f t="shared" ca="1" si="70"/>
        <v>0.5099999999999999</v>
      </c>
    </row>
    <row r="551" spans="1:8" hidden="1" x14ac:dyDescent="0.25">
      <c r="A551" s="119">
        <v>2000</v>
      </c>
      <c r="B551" s="118"/>
      <c r="H551" s="122">
        <f ca="1">H552+H555+H557</f>
        <v>0.03</v>
      </c>
    </row>
    <row r="552" spans="1:8" hidden="1" x14ac:dyDescent="0.25">
      <c r="A552" s="143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t="shared" ref="H553:H554" ca="1" si="71">SUMIF($A$14:$H$260,A553,$H$14:$H$260)</f>
        <v>0</v>
      </c>
    </row>
    <row r="554" spans="1:8" hidden="1" x14ac:dyDescent="0.25">
      <c r="A554" s="1">
        <v>2112</v>
      </c>
      <c r="B554" s="118"/>
      <c r="H554" s="120">
        <f t="shared" ca="1" si="71"/>
        <v>0</v>
      </c>
    </row>
    <row r="555" spans="1:8" hidden="1" x14ac:dyDescent="0.25">
      <c r="A555" s="143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43">
        <v>2300</v>
      </c>
      <c r="B557" s="118"/>
      <c r="H557" s="121">
        <f ca="1">SUM(H558:H561)</f>
        <v>0.03</v>
      </c>
    </row>
    <row r="558" spans="1:8" hidden="1" x14ac:dyDescent="0.25">
      <c r="A558" s="1">
        <v>2311</v>
      </c>
      <c r="B558" s="118"/>
      <c r="H558" s="120">
        <f t="shared" ref="H558:H561" ca="1" si="72">SUMIF($A$14:$H$260,A558,$H$14:$H$260)</f>
        <v>0.03</v>
      </c>
    </row>
    <row r="559" spans="1:8" hidden="1" x14ac:dyDescent="0.25">
      <c r="A559" s="1">
        <v>2322</v>
      </c>
      <c r="B559" s="118"/>
      <c r="H559" s="120">
        <f t="shared" ca="1" si="72"/>
        <v>0</v>
      </c>
    </row>
    <row r="560" spans="1:8" hidden="1" x14ac:dyDescent="0.25">
      <c r="A560" s="1">
        <v>2329</v>
      </c>
      <c r="B560" s="118"/>
      <c r="H560" s="120">
        <f t="shared" ca="1" si="72"/>
        <v>0</v>
      </c>
    </row>
    <row r="561" spans="1:9" hidden="1" x14ac:dyDescent="0.25">
      <c r="A561" s="1">
        <v>2350</v>
      </c>
      <c r="B561" s="118"/>
      <c r="H561" s="120">
        <f t="shared" ca="1" si="72"/>
        <v>0</v>
      </c>
    </row>
    <row r="562" spans="1:9" hidden="1" x14ac:dyDescent="0.25">
      <c r="A562" s="119">
        <v>5000</v>
      </c>
      <c r="B562" s="118"/>
      <c r="H562" s="122">
        <f t="shared" ref="H562" ca="1" si="73">SUMIF($A$14:$H$260,A562,$H$14:$H$260)</f>
        <v>0</v>
      </c>
    </row>
    <row r="563" spans="1:9" hidden="1" x14ac:dyDescent="0.25">
      <c r="A563" s="143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2.7900000000000005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1.56</v>
      </c>
    </row>
    <row r="570" spans="1:9" hidden="1" x14ac:dyDescent="0.25">
      <c r="A570" s="143">
        <v>1100</v>
      </c>
      <c r="B570" s="118"/>
      <c r="H570" s="121">
        <f ca="1">SUM(H571:H576)</f>
        <v>1.1900000000000002</v>
      </c>
    </row>
    <row r="571" spans="1:9" hidden="1" x14ac:dyDescent="0.25">
      <c r="A571" s="1">
        <v>1116</v>
      </c>
      <c r="B571" s="118"/>
      <c r="H571" s="120">
        <f t="shared" ref="H571:H576" ca="1" si="74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4"/>
        <v>0.6</v>
      </c>
    </row>
    <row r="573" spans="1:9" hidden="1" x14ac:dyDescent="0.25">
      <c r="A573" s="1">
        <v>1143</v>
      </c>
      <c r="B573" s="118"/>
      <c r="H573" s="120">
        <f t="shared" ca="1" si="74"/>
        <v>0.02</v>
      </c>
    </row>
    <row r="574" spans="1:9" hidden="1" x14ac:dyDescent="0.25">
      <c r="A574" s="1">
        <v>1146</v>
      </c>
      <c r="B574" s="118"/>
      <c r="H574" s="120">
        <f t="shared" ca="1" si="74"/>
        <v>0.05</v>
      </c>
    </row>
    <row r="575" spans="1:9" hidden="1" x14ac:dyDescent="0.25">
      <c r="A575" s="1">
        <v>1147</v>
      </c>
      <c r="B575" s="118"/>
      <c r="H575" s="120">
        <f t="shared" ca="1" si="74"/>
        <v>0.05</v>
      </c>
    </row>
    <row r="576" spans="1:9" hidden="1" x14ac:dyDescent="0.25">
      <c r="A576" s="1">
        <v>1148</v>
      </c>
      <c r="B576" s="118"/>
      <c r="H576" s="120">
        <f t="shared" ca="1" si="74"/>
        <v>0.1</v>
      </c>
    </row>
    <row r="577" spans="1:8" hidden="1" x14ac:dyDescent="0.25">
      <c r="A577" s="143">
        <v>1200</v>
      </c>
      <c r="B577" s="118"/>
      <c r="H577" s="121">
        <f ca="1">SUM(H578:H580)</f>
        <v>0.37</v>
      </c>
    </row>
    <row r="578" spans="1:8" hidden="1" x14ac:dyDescent="0.25">
      <c r="A578" s="1">
        <v>1210</v>
      </c>
      <c r="B578" s="118"/>
      <c r="H578" s="120">
        <f ca="1">SUMIF($A$265:$H$515,A578,$H$265:$H$515)</f>
        <v>0.3</v>
      </c>
    </row>
    <row r="579" spans="1:8" hidden="1" x14ac:dyDescent="0.25">
      <c r="A579" s="1">
        <v>1221</v>
      </c>
      <c r="B579" s="118"/>
      <c r="H579" s="120">
        <f ca="1">SUMIF($A$265:$H$515,A579,$H$265:$H$515)</f>
        <v>0.05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1.0900000000000001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0.22</v>
      </c>
    </row>
    <row r="586" spans="1:8" hidden="1" x14ac:dyDescent="0.25">
      <c r="A586" s="1">
        <v>2220</v>
      </c>
      <c r="B586" s="118"/>
      <c r="H586" s="120">
        <f ca="1">SUMIF($A$265:$H$515,A586,$H$265:$H$515)</f>
        <v>0.22</v>
      </c>
    </row>
    <row r="587" spans="1:8" hidden="1" x14ac:dyDescent="0.25">
      <c r="A587" s="143">
        <v>2300</v>
      </c>
      <c r="B587" s="118"/>
      <c r="H587" s="121">
        <f ca="1">SUM(H588:H592)</f>
        <v>0.87</v>
      </c>
    </row>
    <row r="588" spans="1:8" hidden="1" x14ac:dyDescent="0.25">
      <c r="A588" s="1">
        <v>2311</v>
      </c>
      <c r="B588" s="118"/>
      <c r="H588" s="120">
        <f ca="1">SUMIF($A$265:$H$515,A588,$H$265:$H$515)</f>
        <v>6.0000000000000005E-2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0.77</v>
      </c>
    </row>
    <row r="593" spans="1:9" hidden="1" x14ac:dyDescent="0.25">
      <c r="A593" s="119">
        <v>5000</v>
      </c>
      <c r="B593" s="118"/>
      <c r="H593" s="122">
        <f ca="1">H594+H596</f>
        <v>0.14000000000000001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0.14000000000000001</v>
      </c>
    </row>
    <row r="597" spans="1:9" hidden="1" x14ac:dyDescent="0.25">
      <c r="A597" s="1">
        <v>5238</v>
      </c>
      <c r="B597" s="118"/>
      <c r="H597" s="120">
        <f ca="1">SUMIF($A$265:$H$515,A597,$H$265:$H$515)</f>
        <v>0.14000000000000001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83.2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</sheetData>
  <mergeCells count="535"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20:E420"/>
    <mergeCell ref="C421:E421"/>
    <mergeCell ref="C422:E422"/>
    <mergeCell ref="C423:E423"/>
    <mergeCell ref="C424:E424"/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387:D387"/>
    <mergeCell ref="C388:D388"/>
    <mergeCell ref="C389:D389"/>
    <mergeCell ref="C390:D390"/>
    <mergeCell ref="C403:D403"/>
    <mergeCell ref="C404:D404"/>
    <mergeCell ref="A384:A404"/>
    <mergeCell ref="B384:B404"/>
    <mergeCell ref="C384:D384"/>
    <mergeCell ref="C385:D385"/>
    <mergeCell ref="C386:D38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18:A428"/>
    <mergeCell ref="B418:B428"/>
    <mergeCell ref="C418:E418"/>
    <mergeCell ref="C419:E419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65:D465"/>
    <mergeCell ref="C466:D466"/>
    <mergeCell ref="B463:G463"/>
    <mergeCell ref="B464:G464"/>
    <mergeCell ref="C455:E455"/>
    <mergeCell ref="C456:E456"/>
    <mergeCell ref="C457:E457"/>
    <mergeCell ref="C458:E458"/>
    <mergeCell ref="C471:D471"/>
    <mergeCell ref="C472:D472"/>
    <mergeCell ref="C473:D473"/>
    <mergeCell ref="C474:D474"/>
    <mergeCell ref="C475:D475"/>
    <mergeCell ref="A488:A498"/>
    <mergeCell ref="B488:B498"/>
    <mergeCell ref="D489:D498"/>
    <mergeCell ref="G489:G49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C459:E459"/>
    <mergeCell ref="C460:E460"/>
    <mergeCell ref="B477:B487"/>
    <mergeCell ref="C477:D477"/>
    <mergeCell ref="C478:D478"/>
  </mergeCells>
  <conditionalFormatting sqref="G38:H46">
    <cfRule type="cellIs" dxfId="369" priority="117" operator="equal">
      <formula>0</formula>
    </cfRule>
  </conditionalFormatting>
  <conditionalFormatting sqref="F49:H67">
    <cfRule type="cellIs" dxfId="368" priority="116" operator="equal">
      <formula>0</formula>
    </cfRule>
  </conditionalFormatting>
  <conditionalFormatting sqref="F69:H70 H71:H76 F71:G88">
    <cfRule type="cellIs" dxfId="367" priority="115" operator="equal">
      <formula>0</formula>
    </cfRule>
  </conditionalFormatting>
  <conditionalFormatting sqref="G289:G297">
    <cfRule type="cellIs" dxfId="366" priority="112" operator="equal">
      <formula>0</formula>
    </cfRule>
  </conditionalFormatting>
  <conditionalFormatting sqref="H26:H35">
    <cfRule type="cellIs" dxfId="365" priority="89" operator="equal">
      <formula>0</formula>
    </cfRule>
  </conditionalFormatting>
  <conditionalFormatting sqref="C309 C299:C300">
    <cfRule type="cellIs" dxfId="364" priority="111" operator="equal">
      <formula>0</formula>
    </cfRule>
  </conditionalFormatting>
  <conditionalFormatting sqref="F299:G310">
    <cfRule type="cellIs" dxfId="363" priority="110" operator="equal">
      <formula>0</formula>
    </cfRule>
  </conditionalFormatting>
  <conditionalFormatting sqref="F320:G320">
    <cfRule type="cellIs" dxfId="362" priority="109" operator="equal">
      <formula>0</formula>
    </cfRule>
  </conditionalFormatting>
  <conditionalFormatting sqref="H77:H88">
    <cfRule type="cellIs" dxfId="361" priority="84" operator="equal">
      <formula>0</formula>
    </cfRule>
  </conditionalFormatting>
  <conditionalFormatting sqref="F320:G339">
    <cfRule type="cellIs" dxfId="360" priority="107" operator="equal">
      <formula>0</formula>
    </cfRule>
  </conditionalFormatting>
  <conditionalFormatting sqref="F90:H90 H91:H97 F91:G109">
    <cfRule type="cellIs" dxfId="359" priority="82" operator="equal">
      <formula>0</formula>
    </cfRule>
  </conditionalFormatting>
  <conditionalFormatting sqref="H98:H109">
    <cfRule type="cellIs" dxfId="358" priority="81" operator="equal">
      <formula>0</formula>
    </cfRule>
  </conditionalFormatting>
  <conditionalFormatting sqref="G341:G360">
    <cfRule type="cellIs" dxfId="357" priority="104" operator="equal">
      <formula>0</formula>
    </cfRule>
  </conditionalFormatting>
  <conditionalFormatting sqref="C351:C352 C341:C342">
    <cfRule type="cellIs" dxfId="356" priority="103" operator="equal">
      <formula>0</formula>
    </cfRule>
  </conditionalFormatting>
  <conditionalFormatting sqref="F341:G360">
    <cfRule type="cellIs" dxfId="355" priority="102" operator="equal">
      <formula>0</formula>
    </cfRule>
  </conditionalFormatting>
  <conditionalFormatting sqref="F113:H113 H114:H120 F114:G132">
    <cfRule type="cellIs" dxfId="354" priority="77" operator="equal">
      <formula>0</formula>
    </cfRule>
  </conditionalFormatting>
  <conditionalFormatting sqref="H121:H132">
    <cfRule type="cellIs" dxfId="353" priority="76" operator="equal">
      <formula>0</formula>
    </cfRule>
  </conditionalFormatting>
  <conditionalFormatting sqref="C113:D132">
    <cfRule type="cellIs" dxfId="352" priority="75" operator="equal">
      <formula>0</formula>
    </cfRule>
  </conditionalFormatting>
  <conditionalFormatting sqref="F134:H134 H135:H141 F135:G153">
    <cfRule type="cellIs" dxfId="351" priority="74" operator="equal">
      <formula>0</formula>
    </cfRule>
  </conditionalFormatting>
  <conditionalFormatting sqref="H142:H153">
    <cfRule type="cellIs" dxfId="350" priority="73" operator="equal">
      <formula>0</formula>
    </cfRule>
  </conditionalFormatting>
  <conditionalFormatting sqref="C134:D153">
    <cfRule type="cellIs" dxfId="349" priority="72" operator="equal">
      <formula>0</formula>
    </cfRule>
  </conditionalFormatting>
  <conditionalFormatting sqref="G374:G383 G385:G396">
    <cfRule type="cellIs" dxfId="348" priority="95" operator="equal">
      <formula>0</formula>
    </cfRule>
  </conditionalFormatting>
  <conditionalFormatting sqref="G374:G383 G385:G396">
    <cfRule type="cellIs" dxfId="347" priority="94" operator="equal">
      <formula>0</formula>
    </cfRule>
  </conditionalFormatting>
  <conditionalFormatting sqref="F311:G318">
    <cfRule type="cellIs" dxfId="346" priority="69" operator="equal">
      <formula>0</formula>
    </cfRule>
  </conditionalFormatting>
  <conditionalFormatting sqref="C330 C320:C321">
    <cfRule type="cellIs" dxfId="345" priority="67" operator="equal">
      <formula>0</formula>
    </cfRule>
  </conditionalFormatting>
  <conditionalFormatting sqref="C331">
    <cfRule type="cellIs" dxfId="344" priority="66" operator="equal">
      <formula>0</formula>
    </cfRule>
  </conditionalFormatting>
  <conditionalFormatting sqref="H15:H24">
    <cfRule type="cellIs" dxfId="343" priority="88" operator="equal">
      <formula>0</formula>
    </cfRule>
  </conditionalFormatting>
  <conditionalFormatting sqref="C47:D56 C67:D67">
    <cfRule type="cellIs" dxfId="342" priority="87" operator="equal">
      <formula>0</formula>
    </cfRule>
  </conditionalFormatting>
  <conditionalFormatting sqref="C57:D66">
    <cfRule type="cellIs" dxfId="341" priority="86" operator="equal">
      <formula>0</formula>
    </cfRule>
  </conditionalFormatting>
  <conditionalFormatting sqref="C69:D88">
    <cfRule type="cellIs" dxfId="340" priority="83" operator="equal">
      <formula>0</formula>
    </cfRule>
  </conditionalFormatting>
  <conditionalFormatting sqref="C68:D68">
    <cfRule type="cellIs" dxfId="339" priority="85" operator="equal">
      <formula>0</formula>
    </cfRule>
  </conditionalFormatting>
  <conditionalFormatting sqref="C90:D109">
    <cfRule type="cellIs" dxfId="338" priority="80" operator="equal">
      <formula>0</formula>
    </cfRule>
  </conditionalFormatting>
  <conditionalFormatting sqref="C89:D89">
    <cfRule type="cellIs" dxfId="337" priority="79" operator="equal">
      <formula>0</formula>
    </cfRule>
  </conditionalFormatting>
  <conditionalFormatting sqref="C112:D112">
    <cfRule type="cellIs" dxfId="336" priority="78" operator="equal">
      <formula>0</formula>
    </cfRule>
  </conditionalFormatting>
  <conditionalFormatting sqref="C133:D133">
    <cfRule type="cellIs" dxfId="335" priority="71" operator="equal">
      <formula>0</formula>
    </cfRule>
  </conditionalFormatting>
  <conditionalFormatting sqref="H157:H166">
    <cfRule type="cellIs" dxfId="334" priority="46" operator="equal">
      <formula>0</formula>
    </cfRule>
  </conditionalFormatting>
  <conditionalFormatting sqref="C310:C318">
    <cfRule type="cellIs" dxfId="333" priority="68" operator="equal">
      <formula>0</formula>
    </cfRule>
  </conditionalFormatting>
  <conditionalFormatting sqref="C374:D383">
    <cfRule type="cellIs" dxfId="332" priority="65" operator="equal">
      <formula>0</formula>
    </cfRule>
  </conditionalFormatting>
  <conditionalFormatting sqref="F376:G383">
    <cfRule type="cellIs" dxfId="331" priority="64" operator="equal">
      <formula>0</formula>
    </cfRule>
  </conditionalFormatting>
  <conditionalFormatting sqref="C385:D385">
    <cfRule type="cellIs" dxfId="330" priority="63" operator="equal">
      <formula>0</formula>
    </cfRule>
  </conditionalFormatting>
  <conditionalFormatting sqref="C386:D404">
    <cfRule type="cellIs" dxfId="329" priority="62" operator="equal">
      <formula>0</formula>
    </cfRule>
  </conditionalFormatting>
  <conditionalFormatting sqref="F385:G404">
    <cfRule type="cellIs" dxfId="328" priority="61" operator="equal">
      <formula>0</formula>
    </cfRule>
  </conditionalFormatting>
  <conditionalFormatting sqref="C364:D373">
    <cfRule type="cellIs" dxfId="327" priority="60" operator="equal">
      <formula>0</formula>
    </cfRule>
  </conditionalFormatting>
  <conditionalFormatting sqref="F364:G373">
    <cfRule type="cellIs" dxfId="326" priority="59" operator="equal">
      <formula>0</formula>
    </cfRule>
  </conditionalFormatting>
  <conditionalFormatting sqref="H180:H189">
    <cfRule type="cellIs" dxfId="325" priority="48" operator="equal">
      <formula>0</formula>
    </cfRule>
  </conditionalFormatting>
  <conditionalFormatting sqref="G288">
    <cfRule type="cellIs" dxfId="324" priority="49" operator="equal">
      <formula>0</formula>
    </cfRule>
  </conditionalFormatting>
  <conditionalFormatting sqref="C343:C350">
    <cfRule type="cellIs" dxfId="323" priority="51" operator="equal">
      <formula>0</formula>
    </cfRule>
  </conditionalFormatting>
  <conditionalFormatting sqref="C301:C308">
    <cfRule type="cellIs" dxfId="322" priority="54" operator="equal">
      <formula>0</formula>
    </cfRule>
  </conditionalFormatting>
  <conditionalFormatting sqref="H191:H200">
    <cfRule type="cellIs" dxfId="321" priority="47" operator="equal">
      <formula>0</formula>
    </cfRule>
  </conditionalFormatting>
  <conditionalFormatting sqref="C322:C329">
    <cfRule type="cellIs" dxfId="320" priority="53" operator="equal">
      <formula>0</formula>
    </cfRule>
  </conditionalFormatting>
  <conditionalFormatting sqref="C332:C339">
    <cfRule type="cellIs" dxfId="319" priority="52" operator="equal">
      <formula>0</formula>
    </cfRule>
  </conditionalFormatting>
  <conditionalFormatting sqref="H203:H212">
    <cfRule type="cellIs" dxfId="318" priority="44" operator="equal">
      <formula>0</formula>
    </cfRule>
  </conditionalFormatting>
  <conditionalFormatting sqref="C353:C360">
    <cfRule type="cellIs" dxfId="317" priority="50" operator="equal">
      <formula>0</formula>
    </cfRule>
  </conditionalFormatting>
  <conditionalFormatting sqref="H168:H177">
    <cfRule type="cellIs" dxfId="316" priority="45" operator="equal">
      <formula>0</formula>
    </cfRule>
  </conditionalFormatting>
  <conditionalFormatting sqref="H214:H223">
    <cfRule type="cellIs" dxfId="315" priority="43" operator="equal">
      <formula>0</formula>
    </cfRule>
  </conditionalFormatting>
  <conditionalFormatting sqref="H227:H236 H239:H248 H250:H259">
    <cfRule type="cellIs" dxfId="314" priority="42" operator="equal">
      <formula>0</formula>
    </cfRule>
  </conditionalFormatting>
  <conditionalFormatting sqref="I599">
    <cfRule type="cellIs" dxfId="313" priority="30" operator="equal">
      <formula>TRUE</formula>
    </cfRule>
  </conditionalFormatting>
  <conditionalFormatting sqref="I538:I567">
    <cfRule type="cellIs" dxfId="312" priority="41" operator="equal">
      <formula>TRUE</formula>
    </cfRule>
  </conditionalFormatting>
  <conditionalFormatting sqref="I568">
    <cfRule type="cellIs" dxfId="311" priority="34" operator="equal">
      <formula>TRUE</formula>
    </cfRule>
  </conditionalFormatting>
  <conditionalFormatting sqref="I593">
    <cfRule type="cellIs" dxfId="310" priority="33" operator="equal">
      <formula>TRUE</formula>
    </cfRule>
  </conditionalFormatting>
  <conditionalFormatting sqref="I594">
    <cfRule type="cellIs" dxfId="309" priority="32" operator="equal">
      <formula>TRUE</formula>
    </cfRule>
  </conditionalFormatting>
  <conditionalFormatting sqref="I596">
    <cfRule type="cellIs" dxfId="308" priority="31" operator="equal">
      <formula>TRUE</formula>
    </cfRule>
  </conditionalFormatting>
  <conditionalFormatting sqref="I569:I592 I595 I597:I598">
    <cfRule type="cellIs" dxfId="307" priority="35" operator="equal">
      <formula>TRUE</formula>
    </cfRule>
  </conditionalFormatting>
  <conditionalFormatting sqref="H288:H297">
    <cfRule type="cellIs" dxfId="306" priority="27" operator="equal">
      <formula>0</formula>
    </cfRule>
  </conditionalFormatting>
  <conditionalFormatting sqref="H277:H286">
    <cfRule type="cellIs" dxfId="305" priority="28" operator="equal">
      <formula>0</formula>
    </cfRule>
  </conditionalFormatting>
  <conditionalFormatting sqref="H266:H275">
    <cfRule type="cellIs" dxfId="304" priority="29" operator="equal">
      <formula>0</formula>
    </cfRule>
  </conditionalFormatting>
  <conditionalFormatting sqref="H299:H317">
    <cfRule type="cellIs" dxfId="303" priority="26" operator="equal">
      <formula>0</formula>
    </cfRule>
  </conditionalFormatting>
  <conditionalFormatting sqref="H320">
    <cfRule type="cellIs" dxfId="302" priority="25" operator="equal">
      <formula>0</formula>
    </cfRule>
  </conditionalFormatting>
  <conditionalFormatting sqref="H320:H339">
    <cfRule type="cellIs" dxfId="301" priority="24" operator="equal">
      <formula>0</formula>
    </cfRule>
  </conditionalFormatting>
  <conditionalFormatting sqref="H341">
    <cfRule type="cellIs" dxfId="300" priority="23" operator="equal">
      <formula>0</formula>
    </cfRule>
  </conditionalFormatting>
  <conditionalFormatting sqref="H341">
    <cfRule type="cellIs" dxfId="299" priority="22" operator="equal">
      <formula>0</formula>
    </cfRule>
  </conditionalFormatting>
  <conditionalFormatting sqref="H341:H360">
    <cfRule type="cellIs" dxfId="298" priority="21" operator="equal">
      <formula>0</formula>
    </cfRule>
  </conditionalFormatting>
  <conditionalFormatting sqref="H364:H383">
    <cfRule type="cellIs" dxfId="297" priority="20" operator="equal">
      <formula>0</formula>
    </cfRule>
  </conditionalFormatting>
  <conditionalFormatting sqref="H364:H383">
    <cfRule type="cellIs" dxfId="296" priority="19" operator="equal">
      <formula>0</formula>
    </cfRule>
  </conditionalFormatting>
  <conditionalFormatting sqref="H364:H383">
    <cfRule type="cellIs" dxfId="295" priority="18" operator="equal">
      <formula>0</formula>
    </cfRule>
  </conditionalFormatting>
  <conditionalFormatting sqref="H385:H404">
    <cfRule type="cellIs" dxfId="294" priority="17" operator="equal">
      <formula>0</formula>
    </cfRule>
  </conditionalFormatting>
  <conditionalFormatting sqref="H385:H404">
    <cfRule type="cellIs" dxfId="293" priority="16" operator="equal">
      <formula>0</formula>
    </cfRule>
  </conditionalFormatting>
  <conditionalFormatting sqref="H385:H404">
    <cfRule type="cellIs" dxfId="292" priority="15" operator="equal">
      <formula>0</formula>
    </cfRule>
  </conditionalFormatting>
  <conditionalFormatting sqref="H431:H440">
    <cfRule type="cellIs" dxfId="291" priority="14" operator="equal">
      <formula>0</formula>
    </cfRule>
  </conditionalFormatting>
  <conditionalFormatting sqref="H489:H498">
    <cfRule type="cellIs" dxfId="290" priority="12" operator="equal">
      <formula>0</formula>
    </cfRule>
  </conditionalFormatting>
  <conditionalFormatting sqref="H453:H462">
    <cfRule type="cellIs" dxfId="289" priority="13" operator="equal">
      <formula>0</formula>
    </cfRule>
  </conditionalFormatting>
  <conditionalFormatting sqref="H318">
    <cfRule type="cellIs" dxfId="288" priority="11" operator="equal">
      <formula>0</formula>
    </cfRule>
  </conditionalFormatting>
  <conditionalFormatting sqref="H376:H383">
    <cfRule type="cellIs" dxfId="287" priority="10" operator="equal">
      <formula>0</formula>
    </cfRule>
  </conditionalFormatting>
  <conditionalFormatting sqref="H385:H404">
    <cfRule type="cellIs" dxfId="286" priority="9" operator="equal">
      <formula>0</formula>
    </cfRule>
  </conditionalFormatting>
  <conditionalFormatting sqref="H364:H373">
    <cfRule type="cellIs" dxfId="285" priority="8" operator="equal">
      <formula>0</formula>
    </cfRule>
  </conditionalFormatting>
  <conditionalFormatting sqref="H408:H417">
    <cfRule type="cellIs" dxfId="284" priority="5" operator="equal">
      <formula>0</formula>
    </cfRule>
  </conditionalFormatting>
  <conditionalFormatting sqref="H419:H428">
    <cfRule type="cellIs" dxfId="283" priority="4" operator="equal">
      <formula>0</formula>
    </cfRule>
  </conditionalFormatting>
  <conditionalFormatting sqref="H442:H451">
    <cfRule type="cellIs" dxfId="282" priority="3" operator="equal">
      <formula>0</formula>
    </cfRule>
  </conditionalFormatting>
  <conditionalFormatting sqref="H478:H487">
    <cfRule type="cellIs" dxfId="281" priority="2" operator="equal">
      <formula>0</formula>
    </cfRule>
  </conditionalFormatting>
  <conditionalFormatting sqref="H466:H475">
    <cfRule type="cellIs" dxfId="280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81"/>
  <sheetViews>
    <sheetView zoomScaleNormal="100" workbookViewId="0">
      <pane ySplit="10" topLeftCell="A408" activePane="bottomLeft" state="frozen"/>
      <selection activeCell="I562" sqref="I562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4.28515625" style="1" customWidth="1"/>
    <col min="4" max="4" width="11.28515625" style="1" customWidth="1"/>
    <col min="5" max="5" width="8.8554687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48" customHeight="1" x14ac:dyDescent="0.3">
      <c r="A1" s="337" t="s">
        <v>35</v>
      </c>
      <c r="B1" s="337"/>
      <c r="C1" s="337"/>
      <c r="D1" s="338" t="s">
        <v>468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421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435</v>
      </c>
    </row>
    <row r="5" spans="1:9" x14ac:dyDescent="0.25">
      <c r="A5" s="238" t="s">
        <v>129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80.38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62.39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48.8</v>
      </c>
    </row>
    <row r="15" spans="1:9" s="2" customFormat="1" ht="12.75" x14ac:dyDescent="0.2">
      <c r="A15" s="257"/>
      <c r="B15" s="260"/>
      <c r="C15" s="264" t="s">
        <v>252</v>
      </c>
      <c r="D15" s="293"/>
      <c r="E15" s="100">
        <v>14</v>
      </c>
      <c r="F15" s="101">
        <v>2048</v>
      </c>
      <c r="G15" s="74">
        <v>1</v>
      </c>
      <c r="H15" s="63">
        <f>ROUNDUP((F15/168*G15),2)</f>
        <v>12.2</v>
      </c>
    </row>
    <row r="16" spans="1:9" s="2" customFormat="1" ht="12.75" customHeight="1" x14ac:dyDescent="0.2">
      <c r="A16" s="257"/>
      <c r="B16" s="260"/>
      <c r="C16" s="291" t="s">
        <v>254</v>
      </c>
      <c r="D16" s="292"/>
      <c r="E16" s="189">
        <v>11</v>
      </c>
      <c r="F16" s="75">
        <v>1675</v>
      </c>
      <c r="G16" s="74">
        <v>1</v>
      </c>
      <c r="H16" s="65">
        <f t="shared" ref="H16:H24" si="0">ROUNDUP((F16/168*G16),2)</f>
        <v>9.98</v>
      </c>
    </row>
    <row r="17" spans="1:9" s="2" customFormat="1" ht="12.75" x14ac:dyDescent="0.2">
      <c r="A17" s="257"/>
      <c r="B17" s="260"/>
      <c r="C17" s="291" t="s">
        <v>258</v>
      </c>
      <c r="D17" s="292"/>
      <c r="E17" s="189">
        <v>11</v>
      </c>
      <c r="F17" s="75">
        <v>1675</v>
      </c>
      <c r="G17" s="74">
        <v>1</v>
      </c>
      <c r="H17" s="65">
        <f t="shared" si="0"/>
        <v>9.98</v>
      </c>
    </row>
    <row r="18" spans="1:9" s="2" customFormat="1" ht="12.75" customHeight="1" x14ac:dyDescent="0.2">
      <c r="A18" s="257"/>
      <c r="B18" s="260"/>
      <c r="C18" s="291" t="s">
        <v>364</v>
      </c>
      <c r="D18" s="292"/>
      <c r="E18" s="168">
        <v>9</v>
      </c>
      <c r="F18" s="169">
        <v>1397</v>
      </c>
      <c r="G18" s="190">
        <v>1</v>
      </c>
      <c r="H18" s="191">
        <f t="shared" si="0"/>
        <v>8.32</v>
      </c>
      <c r="I18" s="2" t="s">
        <v>260</v>
      </c>
    </row>
    <row r="19" spans="1:9" s="2" customFormat="1" ht="12.75" x14ac:dyDescent="0.2">
      <c r="A19" s="257"/>
      <c r="B19" s="260"/>
      <c r="C19" s="291" t="s">
        <v>255</v>
      </c>
      <c r="D19" s="292"/>
      <c r="E19" s="189">
        <v>9</v>
      </c>
      <c r="F19" s="75">
        <v>1397</v>
      </c>
      <c r="G19" s="74">
        <v>1</v>
      </c>
      <c r="H19" s="65">
        <f t="shared" si="0"/>
        <v>8.32</v>
      </c>
    </row>
    <row r="20" spans="1:9" s="2" customFormat="1" ht="12.75" hidden="1" customHeight="1" x14ac:dyDescent="0.2">
      <c r="A20" s="257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9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9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9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9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9" s="2" customFormat="1" ht="25.5" hidden="1" x14ac:dyDescent="0.2">
      <c r="A25" s="256" t="s">
        <v>45</v>
      </c>
      <c r="B25" s="259" t="s">
        <v>46</v>
      </c>
      <c r="C25" s="303" t="s">
        <v>157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0</v>
      </c>
    </row>
    <row r="26" spans="1:9" s="2" customFormat="1" ht="12.75" hidden="1" x14ac:dyDescent="0.2">
      <c r="A26" s="257"/>
      <c r="B26" s="260"/>
      <c r="C26" s="305"/>
      <c r="D26" s="306"/>
      <c r="E26" s="78"/>
      <c r="F26" s="73"/>
      <c r="G26" s="72"/>
      <c r="H26" s="63">
        <f>ROUNDUP((F26/168*G26),2)</f>
        <v>0</v>
      </c>
    </row>
    <row r="27" spans="1:9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9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9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9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9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9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3.7900000000000005</v>
      </c>
    </row>
    <row r="37" spans="1:8" s="2" customFormat="1" ht="12.75" x14ac:dyDescent="0.2">
      <c r="A37" s="257"/>
      <c r="B37" s="260"/>
      <c r="C37" s="283" t="s">
        <v>179</v>
      </c>
      <c r="D37" s="311"/>
      <c r="E37" s="284"/>
      <c r="F37" s="64">
        <v>135</v>
      </c>
      <c r="G37" s="61">
        <f t="shared" ref="G37:G46" si="2">G15</f>
        <v>1</v>
      </c>
      <c r="H37" s="63">
        <f>ROUNDUP((F37/168*G37),2)</f>
        <v>0.81</v>
      </c>
    </row>
    <row r="38" spans="1:8" s="2" customFormat="1" ht="12.75" customHeight="1" x14ac:dyDescent="0.2">
      <c r="A38" s="257"/>
      <c r="B38" s="260"/>
      <c r="C38" s="283" t="s">
        <v>179</v>
      </c>
      <c r="D38" s="311"/>
      <c r="E38" s="284"/>
      <c r="F38" s="64">
        <v>135</v>
      </c>
      <c r="G38" s="64">
        <f t="shared" si="2"/>
        <v>1</v>
      </c>
      <c r="H38" s="65">
        <f t="shared" ref="H38:H46" si="3">ROUNDUP((F38/168*G38),2)</f>
        <v>0.81</v>
      </c>
    </row>
    <row r="39" spans="1:8" s="2" customFormat="1" ht="12.75" customHeight="1" x14ac:dyDescent="0.2">
      <c r="A39" s="257"/>
      <c r="B39" s="260"/>
      <c r="C39" s="283" t="s">
        <v>179</v>
      </c>
      <c r="D39" s="311"/>
      <c r="E39" s="284"/>
      <c r="F39" s="64">
        <v>135</v>
      </c>
      <c r="G39" s="64">
        <f t="shared" si="2"/>
        <v>1</v>
      </c>
      <c r="H39" s="65">
        <f t="shared" si="3"/>
        <v>0.81</v>
      </c>
    </row>
    <row r="40" spans="1:8" s="2" customFormat="1" ht="12.75" customHeight="1" x14ac:dyDescent="0.2">
      <c r="A40" s="257"/>
      <c r="B40" s="260"/>
      <c r="C40" s="283" t="s">
        <v>161</v>
      </c>
      <c r="D40" s="311"/>
      <c r="E40" s="284"/>
      <c r="F40" s="192">
        <v>120</v>
      </c>
      <c r="G40" s="192">
        <f t="shared" si="2"/>
        <v>1</v>
      </c>
      <c r="H40" s="191">
        <f t="shared" si="3"/>
        <v>0.72</v>
      </c>
    </row>
    <row r="41" spans="1:8" s="2" customFormat="1" ht="12.75" customHeight="1" x14ac:dyDescent="0.2">
      <c r="A41" s="257"/>
      <c r="B41" s="260"/>
      <c r="C41" s="283" t="s">
        <v>186</v>
      </c>
      <c r="D41" s="311"/>
      <c r="E41" s="284"/>
      <c r="F41" s="64">
        <v>106</v>
      </c>
      <c r="G41" s="64">
        <f t="shared" si="2"/>
        <v>1</v>
      </c>
      <c r="H41" s="65">
        <f t="shared" si="3"/>
        <v>0.64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6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2.4499999999999997</v>
      </c>
    </row>
    <row r="48" spans="1:8" s="2" customFormat="1" ht="12.75" x14ac:dyDescent="0.2">
      <c r="A48" s="257"/>
      <c r="B48" s="366"/>
      <c r="C48" s="305" t="str">
        <f t="shared" ref="C48:C57" si="4">C15</f>
        <v>Direktora vietnieks</v>
      </c>
      <c r="D48" s="306"/>
      <c r="E48" s="298">
        <v>5</v>
      </c>
      <c r="F48" s="61">
        <f>F15</f>
        <v>2048</v>
      </c>
      <c r="G48" s="61">
        <f>G15</f>
        <v>1</v>
      </c>
      <c r="H48" s="63">
        <f>ROUNDUP((F48*$E$48%)/168*G48,2)</f>
        <v>0.61</v>
      </c>
    </row>
    <row r="49" spans="1:8" s="2" customFormat="1" ht="12.75" x14ac:dyDescent="0.2">
      <c r="A49" s="257"/>
      <c r="B49" s="366"/>
      <c r="C49" s="291" t="str">
        <f t="shared" si="4"/>
        <v>Tiesību zinātnes un projektu pārvaldības katedras vadītājs</v>
      </c>
      <c r="D49" s="292"/>
      <c r="E49" s="299"/>
      <c r="F49" s="70">
        <f t="shared" ref="F49:G57" si="5">F16</f>
        <v>1675</v>
      </c>
      <c r="G49" s="70">
        <f t="shared" si="5"/>
        <v>1</v>
      </c>
      <c r="H49" s="65">
        <f t="shared" ref="H49:H67" si="6">ROUNDUP((F49*$E$48%)/168*G49,2)</f>
        <v>0.5</v>
      </c>
    </row>
    <row r="50" spans="1:8" s="2" customFormat="1" ht="12.75" x14ac:dyDescent="0.2">
      <c r="A50" s="257"/>
      <c r="B50" s="366"/>
      <c r="C50" s="291" t="str">
        <f t="shared" si="4"/>
        <v>Policijas tiesību katedrs vadītājs</v>
      </c>
      <c r="D50" s="292"/>
      <c r="E50" s="299"/>
      <c r="F50" s="70">
        <f t="shared" si="5"/>
        <v>1675</v>
      </c>
      <c r="G50" s="70">
        <f t="shared" si="5"/>
        <v>1</v>
      </c>
      <c r="H50" s="65">
        <f t="shared" si="6"/>
        <v>0.5</v>
      </c>
    </row>
    <row r="51" spans="1:8" s="2" customFormat="1" ht="12.75" x14ac:dyDescent="0.2">
      <c r="A51" s="257"/>
      <c r="B51" s="366"/>
      <c r="C51" s="291" t="str">
        <f t="shared" si="4"/>
        <v>Tiesību zinātnes un projektu pārvaldības katedras lektors (ar SDP)</v>
      </c>
      <c r="D51" s="292"/>
      <c r="E51" s="299"/>
      <c r="F51" s="70">
        <f t="shared" si="5"/>
        <v>1397</v>
      </c>
      <c r="G51" s="70">
        <f t="shared" si="5"/>
        <v>1</v>
      </c>
      <c r="H51" s="65">
        <f t="shared" si="6"/>
        <v>0.42</v>
      </c>
    </row>
    <row r="52" spans="1:8" s="2" customFormat="1" ht="12.75" x14ac:dyDescent="0.2">
      <c r="A52" s="257"/>
      <c r="B52" s="366"/>
      <c r="C52" s="291" t="str">
        <f t="shared" si="4"/>
        <v>Izglītības koordinācijas nodaļas vadītāja</v>
      </c>
      <c r="D52" s="292"/>
      <c r="E52" s="299"/>
      <c r="F52" s="70">
        <f t="shared" si="5"/>
        <v>1397</v>
      </c>
      <c r="G52" s="70">
        <f t="shared" si="5"/>
        <v>1</v>
      </c>
      <c r="H52" s="65">
        <f t="shared" si="6"/>
        <v>0.42</v>
      </c>
    </row>
    <row r="53" spans="1:8" s="2" customFormat="1" ht="12.75" hidden="1" x14ac:dyDescent="0.2">
      <c r="A53" s="257"/>
      <c r="B53" s="36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57"/>
      <c r="B54" s="36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57"/>
      <c r="B55" s="36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57"/>
      <c r="B56" s="36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57"/>
      <c r="B57" s="36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x14ac:dyDescent="0.2">
      <c r="A58" s="257"/>
      <c r="B58" s="366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x14ac:dyDescent="0.2">
      <c r="A59" s="257"/>
      <c r="B59" s="36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57"/>
      <c r="B60" s="36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57"/>
      <c r="B61" s="36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57"/>
      <c r="B62" s="36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57"/>
      <c r="B63" s="36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57"/>
      <c r="B64" s="36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57"/>
      <c r="B65" s="36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57"/>
      <c r="B66" s="36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58"/>
      <c r="B67" s="36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2.4499999999999997</v>
      </c>
    </row>
    <row r="69" spans="1:8" s="2" customFormat="1" ht="12.75" x14ac:dyDescent="0.2">
      <c r="A69" s="257"/>
      <c r="B69" s="260"/>
      <c r="C69" s="291" t="str">
        <f>C15</f>
        <v>Direktora vietnieks</v>
      </c>
      <c r="D69" s="292"/>
      <c r="E69" s="298">
        <v>5</v>
      </c>
      <c r="F69" s="70">
        <f>F15</f>
        <v>2048</v>
      </c>
      <c r="G69" s="70">
        <f>G15</f>
        <v>1</v>
      </c>
      <c r="H69" s="65">
        <f>ROUNDUP((F69*$E$69%)/168*G69,2)</f>
        <v>0.61</v>
      </c>
    </row>
    <row r="70" spans="1:8" s="2" customFormat="1" ht="12.75" x14ac:dyDescent="0.2">
      <c r="A70" s="257"/>
      <c r="B70" s="260"/>
      <c r="C70" s="291" t="str">
        <f>C16</f>
        <v>Tiesību zinātnes un projektu pārvaldības katedras vadītājs</v>
      </c>
      <c r="D70" s="292"/>
      <c r="E70" s="299"/>
      <c r="F70" s="70">
        <f>F16</f>
        <v>1675</v>
      </c>
      <c r="G70" s="70">
        <f>G16</f>
        <v>1</v>
      </c>
      <c r="H70" s="65">
        <f t="shared" ref="H70:H88" si="9">ROUNDUP((F70*$E$69%)/168*G70,2)</f>
        <v>0.5</v>
      </c>
    </row>
    <row r="71" spans="1:8" s="2" customFormat="1" ht="12.75" customHeight="1" x14ac:dyDescent="0.2">
      <c r="A71" s="257"/>
      <c r="B71" s="260"/>
      <c r="C71" s="291" t="str">
        <f t="shared" ref="C71:C81" si="10">C17</f>
        <v>Policijas tiesību katedrs vadītājs</v>
      </c>
      <c r="D71" s="292"/>
      <c r="E71" s="299"/>
      <c r="F71" s="70">
        <f t="shared" ref="F71:G78" si="11">F17</f>
        <v>1675</v>
      </c>
      <c r="G71" s="70">
        <f t="shared" si="11"/>
        <v>1</v>
      </c>
      <c r="H71" s="65">
        <f t="shared" si="9"/>
        <v>0.5</v>
      </c>
    </row>
    <row r="72" spans="1:8" s="2" customFormat="1" ht="12.75" x14ac:dyDescent="0.2">
      <c r="A72" s="257"/>
      <c r="B72" s="260"/>
      <c r="C72" s="291" t="str">
        <f t="shared" si="10"/>
        <v>Tiesību zinātnes un projektu pārvaldības katedras lektors (ar SDP)</v>
      </c>
      <c r="D72" s="292"/>
      <c r="E72" s="299"/>
      <c r="F72" s="70">
        <f t="shared" si="11"/>
        <v>1397</v>
      </c>
      <c r="G72" s="70">
        <f t="shared" si="11"/>
        <v>1</v>
      </c>
      <c r="H72" s="65">
        <f t="shared" si="9"/>
        <v>0.42</v>
      </c>
    </row>
    <row r="73" spans="1:8" s="2" customFormat="1" ht="12.75" x14ac:dyDescent="0.2">
      <c r="A73" s="257"/>
      <c r="B73" s="260"/>
      <c r="C73" s="291" t="str">
        <f t="shared" si="10"/>
        <v>Izglītības koordinācijas nodaļas vadītāja</v>
      </c>
      <c r="D73" s="292"/>
      <c r="E73" s="299"/>
      <c r="F73" s="70">
        <f t="shared" si="11"/>
        <v>1397</v>
      </c>
      <c r="G73" s="70">
        <f t="shared" si="11"/>
        <v>1</v>
      </c>
      <c r="H73" s="65">
        <f t="shared" si="9"/>
        <v>0.42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hidden="1" x14ac:dyDescent="0.2">
      <c r="A79" s="257"/>
      <c r="B79" s="260"/>
      <c r="C79" s="291">
        <f>C26</f>
        <v>0</v>
      </c>
      <c r="D79" s="292"/>
      <c r="E79" s="299"/>
      <c r="F79" s="70">
        <f>F26</f>
        <v>0</v>
      </c>
      <c r="G79" s="70">
        <f>G26</f>
        <v>0</v>
      </c>
      <c r="H79" s="65">
        <f t="shared" si="9"/>
        <v>0</v>
      </c>
    </row>
    <row r="80" spans="1:8" s="2" customFormat="1" ht="12.75" hidden="1" x14ac:dyDescent="0.2">
      <c r="A80" s="257"/>
      <c r="B80" s="260"/>
      <c r="C80" s="291">
        <f t="shared" si="10"/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4.8999999999999995</v>
      </c>
    </row>
    <row r="90" spans="1:8" s="2" customFormat="1" ht="12.75" x14ac:dyDescent="0.2">
      <c r="A90" s="257"/>
      <c r="B90" s="260"/>
      <c r="C90" s="291" t="str">
        <f t="shared" ref="C90:C99" si="13">C15</f>
        <v>Direktora vietnieks</v>
      </c>
      <c r="D90" s="292"/>
      <c r="E90" s="298">
        <v>10</v>
      </c>
      <c r="F90" s="70">
        <f t="shared" ref="F90:G99" si="14">F15</f>
        <v>2048</v>
      </c>
      <c r="G90" s="70">
        <f t="shared" si="14"/>
        <v>1</v>
      </c>
      <c r="H90" s="65">
        <f>ROUNDUP((F90*$E$90%)/168*$G$90,2)</f>
        <v>1.22</v>
      </c>
    </row>
    <row r="91" spans="1:8" s="2" customFormat="1" ht="12.75" x14ac:dyDescent="0.2">
      <c r="A91" s="257"/>
      <c r="B91" s="260"/>
      <c r="C91" s="291" t="str">
        <f t="shared" si="13"/>
        <v>Tiesību zinātnes un projektu pārvaldības katedras vadītājs</v>
      </c>
      <c r="D91" s="292"/>
      <c r="E91" s="299"/>
      <c r="F91" s="70">
        <f t="shared" si="14"/>
        <v>1675</v>
      </c>
      <c r="G91" s="70">
        <f t="shared" si="14"/>
        <v>1</v>
      </c>
      <c r="H91" s="65">
        <f t="shared" ref="H91:H109" si="15">ROUNDUP((F91*$E$90%)/168*$G$90,2)</f>
        <v>1</v>
      </c>
    </row>
    <row r="92" spans="1:8" s="2" customFormat="1" ht="12.75" x14ac:dyDescent="0.2">
      <c r="A92" s="257"/>
      <c r="B92" s="260"/>
      <c r="C92" s="291" t="str">
        <f t="shared" si="13"/>
        <v>Policijas tiesību katedrs vadītājs</v>
      </c>
      <c r="D92" s="292"/>
      <c r="E92" s="299"/>
      <c r="F92" s="70">
        <f t="shared" si="14"/>
        <v>1675</v>
      </c>
      <c r="G92" s="70">
        <f t="shared" si="14"/>
        <v>1</v>
      </c>
      <c r="H92" s="65">
        <f t="shared" si="15"/>
        <v>1</v>
      </c>
    </row>
    <row r="93" spans="1:8" s="2" customFormat="1" ht="12.75" customHeight="1" x14ac:dyDescent="0.2">
      <c r="A93" s="257"/>
      <c r="B93" s="260"/>
      <c r="C93" s="291" t="str">
        <f t="shared" si="13"/>
        <v>Tiesību zinātnes un projektu pārvaldības katedras lektors (ar SDP)</v>
      </c>
      <c r="D93" s="292"/>
      <c r="E93" s="299"/>
      <c r="F93" s="70">
        <f t="shared" si="14"/>
        <v>1397</v>
      </c>
      <c r="G93" s="70">
        <f t="shared" si="14"/>
        <v>1</v>
      </c>
      <c r="H93" s="65">
        <f t="shared" si="15"/>
        <v>0.84</v>
      </c>
    </row>
    <row r="94" spans="1:8" s="2" customFormat="1" ht="12.75" x14ac:dyDescent="0.2">
      <c r="A94" s="257"/>
      <c r="B94" s="260"/>
      <c r="C94" s="291" t="str">
        <f t="shared" si="13"/>
        <v>Izglītības koordinācijas nodaļas vadītāja</v>
      </c>
      <c r="D94" s="292"/>
      <c r="E94" s="299"/>
      <c r="F94" s="70">
        <f t="shared" si="14"/>
        <v>1397</v>
      </c>
      <c r="G94" s="70">
        <f t="shared" si="14"/>
        <v>1</v>
      </c>
      <c r="H94" s="65">
        <f t="shared" si="15"/>
        <v>0.84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hidden="1" x14ac:dyDescent="0.2">
      <c r="A100" s="257"/>
      <c r="B100" s="260"/>
      <c r="C100" s="291">
        <f t="shared" ref="C100:C109" si="16">C26</f>
        <v>0</v>
      </c>
      <c r="D100" s="292"/>
      <c r="E100" s="299"/>
      <c r="F100" s="70">
        <f t="shared" ref="F100:G109" si="17">F26</f>
        <v>0</v>
      </c>
      <c r="G100" s="70">
        <f t="shared" si="17"/>
        <v>0</v>
      </c>
      <c r="H100" s="65">
        <f t="shared" si="15"/>
        <v>0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17.990000000000002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15.51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1.9700000000000002</v>
      </c>
    </row>
    <row r="113" spans="1:8" s="2" customFormat="1" ht="12.75" x14ac:dyDescent="0.2">
      <c r="A113" s="257"/>
      <c r="B113" s="326"/>
      <c r="C113" s="291" t="str">
        <f t="shared" ref="C113:C122" si="18">C15</f>
        <v>Direktora vietnieks</v>
      </c>
      <c r="D113" s="292"/>
      <c r="E113" s="298">
        <v>4</v>
      </c>
      <c r="F113" s="70">
        <f t="shared" ref="F113:G122" si="19">F15</f>
        <v>2048</v>
      </c>
      <c r="G113" s="70">
        <f t="shared" si="19"/>
        <v>1</v>
      </c>
      <c r="H113" s="65">
        <f>ROUNDUP((F113*$E$113%)/168*G113,2)</f>
        <v>0.49</v>
      </c>
    </row>
    <row r="114" spans="1:8" s="2" customFormat="1" ht="12.75" x14ac:dyDescent="0.2">
      <c r="A114" s="257"/>
      <c r="B114" s="326"/>
      <c r="C114" s="291" t="str">
        <f t="shared" si="18"/>
        <v>Tiesību zinātnes un projektu pārvaldības katedras vadītājs</v>
      </c>
      <c r="D114" s="292"/>
      <c r="E114" s="299"/>
      <c r="F114" s="70">
        <f t="shared" si="19"/>
        <v>1675</v>
      </c>
      <c r="G114" s="70">
        <f t="shared" si="19"/>
        <v>1</v>
      </c>
      <c r="H114" s="65">
        <f t="shared" ref="H114:H132" si="20">ROUNDUP((F114*$E$113%)/168*G114,2)</f>
        <v>0.4</v>
      </c>
    </row>
    <row r="115" spans="1:8" s="2" customFormat="1" ht="12.75" x14ac:dyDescent="0.2">
      <c r="A115" s="257"/>
      <c r="B115" s="326"/>
      <c r="C115" s="291" t="str">
        <f t="shared" si="18"/>
        <v>Policijas tiesību katedrs vadītājs</v>
      </c>
      <c r="D115" s="292"/>
      <c r="E115" s="299"/>
      <c r="F115" s="70">
        <f t="shared" si="19"/>
        <v>1675</v>
      </c>
      <c r="G115" s="70">
        <f t="shared" si="19"/>
        <v>1</v>
      </c>
      <c r="H115" s="65">
        <f t="shared" si="20"/>
        <v>0.4</v>
      </c>
    </row>
    <row r="116" spans="1:8" s="2" customFormat="1" ht="12.75" x14ac:dyDescent="0.2">
      <c r="A116" s="257"/>
      <c r="B116" s="326"/>
      <c r="C116" s="291" t="str">
        <f t="shared" si="18"/>
        <v>Tiesību zinātnes un projektu pārvaldības katedras lektors (ar SDP)</v>
      </c>
      <c r="D116" s="292"/>
      <c r="E116" s="299"/>
      <c r="F116" s="70">
        <f t="shared" si="19"/>
        <v>1397</v>
      </c>
      <c r="G116" s="70">
        <f t="shared" si="19"/>
        <v>1</v>
      </c>
      <c r="H116" s="65">
        <f t="shared" si="20"/>
        <v>0.34</v>
      </c>
    </row>
    <row r="117" spans="1:8" s="2" customFormat="1" ht="12.75" x14ac:dyDescent="0.2">
      <c r="A117" s="257"/>
      <c r="B117" s="326"/>
      <c r="C117" s="291" t="str">
        <f t="shared" si="18"/>
        <v>Izglītības koordinācijas nodaļas vadītāja</v>
      </c>
      <c r="D117" s="292"/>
      <c r="E117" s="299"/>
      <c r="F117" s="70">
        <f t="shared" si="19"/>
        <v>1397</v>
      </c>
      <c r="G117" s="70">
        <f t="shared" si="19"/>
        <v>1</v>
      </c>
      <c r="H117" s="65">
        <f t="shared" si="20"/>
        <v>0.34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hidden="1" x14ac:dyDescent="0.2">
      <c r="A123" s="257"/>
      <c r="B123" s="326"/>
      <c r="C123" s="291">
        <f t="shared" ref="C123:C132" si="21">C26</f>
        <v>0</v>
      </c>
      <c r="D123" s="292"/>
      <c r="E123" s="299"/>
      <c r="F123" s="70">
        <f t="shared" ref="F123:G132" si="22">F26</f>
        <v>0</v>
      </c>
      <c r="G123" s="70">
        <f t="shared" si="22"/>
        <v>0</v>
      </c>
      <c r="H123" s="65">
        <f t="shared" si="20"/>
        <v>0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0.5099999999999999</v>
      </c>
    </row>
    <row r="134" spans="1:8" s="2" customFormat="1" ht="12.75" x14ac:dyDescent="0.2">
      <c r="A134" s="257"/>
      <c r="B134" s="363"/>
      <c r="C134" s="291" t="str">
        <f t="shared" ref="C134:C143" si="23">C15</f>
        <v>Direktora vietnieks</v>
      </c>
      <c r="D134" s="292"/>
      <c r="E134" s="298">
        <v>1</v>
      </c>
      <c r="F134" s="70">
        <f t="shared" ref="F134:G143" si="24">F15</f>
        <v>2048</v>
      </c>
      <c r="G134" s="70">
        <f t="shared" si="24"/>
        <v>1</v>
      </c>
      <c r="H134" s="65">
        <f>ROUNDUP((F134*$E$134%)/168*G134,2)</f>
        <v>0.13</v>
      </c>
    </row>
    <row r="135" spans="1:8" s="2" customFormat="1" ht="12.75" x14ac:dyDescent="0.2">
      <c r="A135" s="257"/>
      <c r="B135" s="363"/>
      <c r="C135" s="291" t="str">
        <f t="shared" si="23"/>
        <v>Tiesību zinātnes un projektu pārvaldības katedras vadītājs</v>
      </c>
      <c r="D135" s="292"/>
      <c r="E135" s="299"/>
      <c r="F135" s="70">
        <f t="shared" si="24"/>
        <v>1675</v>
      </c>
      <c r="G135" s="70">
        <f t="shared" si="24"/>
        <v>1</v>
      </c>
      <c r="H135" s="65">
        <f t="shared" ref="H135:H153" si="25">ROUNDUP((F135*$E$134%)/168*G135,2)</f>
        <v>9.9999999999999992E-2</v>
      </c>
    </row>
    <row r="136" spans="1:8" s="2" customFormat="1" ht="12.75" x14ac:dyDescent="0.2">
      <c r="A136" s="257"/>
      <c r="B136" s="363"/>
      <c r="C136" s="291" t="str">
        <f t="shared" si="23"/>
        <v>Policijas tiesību katedrs vadītājs</v>
      </c>
      <c r="D136" s="292"/>
      <c r="E136" s="299"/>
      <c r="F136" s="70">
        <f t="shared" si="24"/>
        <v>1675</v>
      </c>
      <c r="G136" s="70">
        <f t="shared" si="24"/>
        <v>1</v>
      </c>
      <c r="H136" s="65">
        <f t="shared" si="25"/>
        <v>9.9999999999999992E-2</v>
      </c>
    </row>
    <row r="137" spans="1:8" s="2" customFormat="1" ht="12.75" x14ac:dyDescent="0.2">
      <c r="A137" s="257"/>
      <c r="B137" s="363"/>
      <c r="C137" s="291" t="str">
        <f t="shared" si="23"/>
        <v>Tiesību zinātnes un projektu pārvaldības katedras lektors (ar SDP)</v>
      </c>
      <c r="D137" s="292"/>
      <c r="E137" s="299"/>
      <c r="F137" s="70">
        <f t="shared" si="24"/>
        <v>1397</v>
      </c>
      <c r="G137" s="70">
        <f t="shared" si="24"/>
        <v>1</v>
      </c>
      <c r="H137" s="65">
        <f t="shared" si="25"/>
        <v>0.09</v>
      </c>
    </row>
    <row r="138" spans="1:8" s="2" customFormat="1" ht="12.75" x14ac:dyDescent="0.2">
      <c r="A138" s="257"/>
      <c r="B138" s="363"/>
      <c r="C138" s="291" t="str">
        <f t="shared" si="23"/>
        <v>Izglītības koordinācijas nodaļas vadītāja</v>
      </c>
      <c r="D138" s="292"/>
      <c r="E138" s="299"/>
      <c r="F138" s="70">
        <f t="shared" si="24"/>
        <v>1397</v>
      </c>
      <c r="G138" s="70">
        <f t="shared" si="24"/>
        <v>1</v>
      </c>
      <c r="H138" s="65">
        <f t="shared" si="25"/>
        <v>0.09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hidden="1" x14ac:dyDescent="0.2">
      <c r="A144" s="257"/>
      <c r="B144" s="363"/>
      <c r="C144" s="291">
        <f t="shared" ref="C144:C153" si="26">C26</f>
        <v>0</v>
      </c>
      <c r="D144" s="292"/>
      <c r="E144" s="299"/>
      <c r="F144" s="70">
        <f t="shared" ref="F144:G153" si="27">F26</f>
        <v>0</v>
      </c>
      <c r="G144" s="70">
        <f t="shared" si="27"/>
        <v>0</v>
      </c>
      <c r="H144" s="65">
        <f t="shared" si="25"/>
        <v>0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hidden="1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167</v>
      </c>
      <c r="G202" s="53" t="s">
        <v>166</v>
      </c>
      <c r="H202" s="59">
        <f>SUM(H203:H212)</f>
        <v>0</v>
      </c>
    </row>
    <row r="203" spans="1:8" s="2" customFormat="1" ht="12.75" hidden="1" x14ac:dyDescent="0.2">
      <c r="A203" s="257"/>
      <c r="B203" s="260"/>
      <c r="C203" s="264"/>
      <c r="D203" s="265"/>
      <c r="E203" s="293"/>
      <c r="F203" s="90"/>
      <c r="G203" s="90"/>
      <c r="H203" s="89">
        <f>ROUND(F203*G203,2)</f>
        <v>0</v>
      </c>
    </row>
    <row r="204" spans="1:8" s="2" customFormat="1" ht="12.75" hidden="1" customHeight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80.38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0.95000000000000007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0.72000000000000008</v>
      </c>
    </row>
    <row r="265" spans="1:9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</v>
      </c>
    </row>
    <row r="266" spans="1:9" s="2" customFormat="1" ht="12.75" hidden="1" x14ac:dyDescent="0.2">
      <c r="A266" s="257"/>
      <c r="B266" s="260"/>
      <c r="C266" s="305"/>
      <c r="D266" s="306"/>
      <c r="E266" s="78"/>
      <c r="F266" s="73"/>
      <c r="G266" s="72"/>
      <c r="H266" s="63">
        <f>ROUNDUP((F266/168*G266),2)</f>
        <v>0</v>
      </c>
      <c r="I266" s="2" t="s">
        <v>365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26.25" hidden="1" customHeight="1" x14ac:dyDescent="0.2">
      <c r="A278" s="257"/>
      <c r="B278" s="260"/>
      <c r="C278" s="291"/>
      <c r="D278" s="292"/>
      <c r="E278" s="79"/>
      <c r="F278" s="75"/>
      <c r="G278" s="74"/>
      <c r="H278" s="65">
        <f t="shared" si="35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0.03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27" hidden="1" customHeight="1" x14ac:dyDescent="0.2">
      <c r="A310" s="290"/>
      <c r="B310" s="285"/>
      <c r="C310" s="283">
        <f t="shared" ref="C310:G318" si="40">C278</f>
        <v>0</v>
      </c>
      <c r="D310" s="284"/>
      <c r="E310" s="299"/>
      <c r="F310" s="70">
        <f t="shared" si="40"/>
        <v>0</v>
      </c>
      <c r="G310" s="64">
        <f t="shared" si="40"/>
        <v>0</v>
      </c>
      <c r="H310" s="65">
        <f>ROUNDUP((F310*$E$299%)/168*G310,2)</f>
        <v>0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9.75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0.03</v>
      </c>
    </row>
    <row r="320" spans="1:8" s="2" customFormat="1" ht="12.75" hidden="1" x14ac:dyDescent="0.2">
      <c r="A320" s="290"/>
      <c r="B320" s="285"/>
      <c r="C320" s="308">
        <f t="shared" ref="C320:C329" si="41">C266</f>
        <v>0</v>
      </c>
      <c r="D320" s="310"/>
      <c r="E320" s="315">
        <v>5</v>
      </c>
      <c r="F320" s="61">
        <f t="shared" ref="F320:G329" si="42">F266</f>
        <v>0</v>
      </c>
      <c r="G320" s="86">
        <f t="shared" si="42"/>
        <v>0</v>
      </c>
      <c r="H320" s="63">
        <f>ROUNDUP((F320*$E$320%)/168*G320,2)</f>
        <v>0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31.5" hidden="1" customHeight="1" x14ac:dyDescent="0.2">
      <c r="A331" s="290"/>
      <c r="B331" s="285"/>
      <c r="C331" s="283">
        <f t="shared" si="44"/>
        <v>0</v>
      </c>
      <c r="D331" s="284"/>
      <c r="E331" s="316"/>
      <c r="F331" s="70">
        <f t="shared" si="45"/>
        <v>0</v>
      </c>
      <c r="G331" s="64">
        <f t="shared" si="45"/>
        <v>0</v>
      </c>
      <c r="H331" s="65">
        <f t="shared" si="43"/>
        <v>0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6.0000000000000005E-2</v>
      </c>
    </row>
    <row r="341" spans="1:8" s="2" customFormat="1" ht="12.75" hidden="1" x14ac:dyDescent="0.2">
      <c r="A341" s="257"/>
      <c r="B341" s="260"/>
      <c r="C341" s="318">
        <f t="shared" ref="C341:C350" si="46">C266</f>
        <v>0</v>
      </c>
      <c r="D341" s="319"/>
      <c r="E341" s="278">
        <v>10</v>
      </c>
      <c r="F341" s="81">
        <f t="shared" ref="F341:G350" si="47">F266</f>
        <v>0</v>
      </c>
      <c r="G341" s="62">
        <f t="shared" si="47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30" hidden="1" customHeight="1" x14ac:dyDescent="0.2">
      <c r="A352" s="257"/>
      <c r="B352" s="260"/>
      <c r="C352" s="291">
        <f t="shared" si="49"/>
        <v>0</v>
      </c>
      <c r="D352" s="292"/>
      <c r="E352" s="279"/>
      <c r="F352" s="83">
        <f t="shared" si="50"/>
        <v>0</v>
      </c>
      <c r="G352" s="64">
        <f t="shared" si="50"/>
        <v>0</v>
      </c>
      <c r="H352" s="65">
        <f t="shared" si="48"/>
        <v>0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0.23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0.19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0.03</v>
      </c>
    </row>
    <row r="364" spans="1:8" s="2" customFormat="1" ht="12.75" hidden="1" customHeight="1" x14ac:dyDescent="0.2">
      <c r="A364" s="257"/>
      <c r="B364" s="260"/>
      <c r="C364" s="305">
        <f t="shared" ref="C364:C373" si="51">C266</f>
        <v>0</v>
      </c>
      <c r="D364" s="306"/>
      <c r="E364" s="312">
        <v>4</v>
      </c>
      <c r="F364" s="73">
        <f t="shared" ref="F364:G373" si="52">F266</f>
        <v>0</v>
      </c>
      <c r="G364" s="104">
        <f t="shared" si="52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24.75" hidden="1" customHeight="1" x14ac:dyDescent="0.2">
      <c r="A375" s="257"/>
      <c r="B375" s="260"/>
      <c r="C375" s="291">
        <f t="shared" si="54"/>
        <v>0</v>
      </c>
      <c r="D375" s="292"/>
      <c r="E375" s="313"/>
      <c r="F375" s="75">
        <f t="shared" si="55"/>
        <v>0</v>
      </c>
      <c r="G375" s="64">
        <f t="shared" si="55"/>
        <v>0</v>
      </c>
      <c r="H375" s="65">
        <f t="shared" si="53"/>
        <v>0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0.01</v>
      </c>
    </row>
    <row r="385" spans="1:8" s="2" customFormat="1" ht="12.75" hidden="1" customHeight="1" x14ac:dyDescent="0.2">
      <c r="A385" s="257"/>
      <c r="B385" s="260"/>
      <c r="C385" s="305">
        <f t="shared" ref="C385:C394" si="56">C266</f>
        <v>0</v>
      </c>
      <c r="D385" s="306"/>
      <c r="E385" s="312">
        <v>1</v>
      </c>
      <c r="F385" s="73">
        <f t="shared" ref="F385:G394" si="57">F266</f>
        <v>0</v>
      </c>
      <c r="G385" s="64">
        <f t="shared" si="57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27" hidden="1" customHeight="1" x14ac:dyDescent="0.2">
      <c r="A396" s="257"/>
      <c r="B396" s="260"/>
      <c r="C396" s="291">
        <f t="shared" si="59"/>
        <v>0</v>
      </c>
      <c r="D396" s="292"/>
      <c r="E396" s="313"/>
      <c r="F396" s="75">
        <f t="shared" si="60"/>
        <v>0</v>
      </c>
      <c r="G396" s="64">
        <f t="shared" si="60"/>
        <v>0</v>
      </c>
      <c r="H396" s="65">
        <f t="shared" si="58"/>
        <v>0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1.21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0.22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0.22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G15+G16+G17+G18+G19+G277</f>
        <v>5.0839999999999996</v>
      </c>
      <c r="H408" s="89">
        <f>ROUNDUP(F408/168*G408,2)</f>
        <v>0.22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0.99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0.18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3</v>
      </c>
      <c r="H431" s="89">
        <f>ROUND(F431*G431,2)</f>
        <v>0.03</v>
      </c>
      <c r="I431" s="2" t="s">
        <v>376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3</v>
      </c>
      <c r="H432" s="91">
        <f>ROUND(F432*G432,2)</f>
        <v>0.15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G19+G277</f>
        <v>1.0840000000000001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1.0840000000000001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0.77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1.0840000000000001</v>
      </c>
      <c r="H453" s="89">
        <f>ROUNDUP(F453/168*G453,2)</f>
        <v>0.55000000000000004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5.0839999999999996</v>
      </c>
      <c r="H454" s="91">
        <f t="shared" ref="H454:H462" si="65">ROUNDUP(F454/168*G454,2)</f>
        <v>0.22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0.14000000000000001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0.14000000000000001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0.14000000000000001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1.0840000000000001</v>
      </c>
      <c r="H478" s="63">
        <f>ROUNDUP(F478*$E$478%/12/168*G478,2)</f>
        <v>0.13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2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2.3000000000000003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82.679999999999993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80.38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80.38</v>
      </c>
    </row>
    <row r="540" spans="1:9" hidden="1" x14ac:dyDescent="0.25">
      <c r="A540" s="143">
        <v>1100</v>
      </c>
      <c r="B540" s="118"/>
      <c r="H540" s="121">
        <f ca="1">SUM(H541:H546)</f>
        <v>62.39</v>
      </c>
    </row>
    <row r="541" spans="1:9" hidden="1" x14ac:dyDescent="0.25">
      <c r="A541" s="1">
        <v>1116</v>
      </c>
      <c r="B541" s="118"/>
      <c r="H541" s="120">
        <f ca="1">SUMIF($A$14:$H$260,A541,$H$14:$H$260)</f>
        <v>48.8</v>
      </c>
    </row>
    <row r="542" spans="1:9" hidden="1" x14ac:dyDescent="0.25">
      <c r="A542" s="1">
        <v>1119</v>
      </c>
      <c r="B542" s="118"/>
      <c r="H542" s="120">
        <f t="shared" ref="H542:H546" ca="1" si="69">SUMIF($A$14:$H$260,A542,$H$14:$H$260)</f>
        <v>0</v>
      </c>
    </row>
    <row r="543" spans="1:9" hidden="1" x14ac:dyDescent="0.25">
      <c r="A543" s="1">
        <v>1143</v>
      </c>
      <c r="B543" s="118"/>
      <c r="H543" s="120">
        <f t="shared" ca="1" si="69"/>
        <v>3.7900000000000005</v>
      </c>
    </row>
    <row r="544" spans="1:9" hidden="1" x14ac:dyDescent="0.25">
      <c r="A544" s="1">
        <v>1146</v>
      </c>
      <c r="B544" s="118"/>
      <c r="H544" s="120">
        <f t="shared" ca="1" si="69"/>
        <v>2.4499999999999997</v>
      </c>
    </row>
    <row r="545" spans="1:8" hidden="1" x14ac:dyDescent="0.25">
      <c r="A545" s="1">
        <v>1147</v>
      </c>
      <c r="B545" s="118"/>
      <c r="H545" s="120">
        <f t="shared" ca="1" si="69"/>
        <v>2.4499999999999997</v>
      </c>
    </row>
    <row r="546" spans="1:8" hidden="1" x14ac:dyDescent="0.25">
      <c r="A546" s="1">
        <v>1148</v>
      </c>
      <c r="B546" s="118"/>
      <c r="H546" s="120">
        <f t="shared" ca="1" si="69"/>
        <v>4.8999999999999995</v>
      </c>
    </row>
    <row r="547" spans="1:8" hidden="1" x14ac:dyDescent="0.25">
      <c r="A547" s="161">
        <v>1200</v>
      </c>
      <c r="B547" s="118"/>
      <c r="H547" s="121">
        <f ca="1">SUM(H548:H550)</f>
        <v>17.990000000000002</v>
      </c>
    </row>
    <row r="548" spans="1:8" hidden="1" x14ac:dyDescent="0.25">
      <c r="A548" s="1">
        <v>1210</v>
      </c>
      <c r="B548" s="118"/>
      <c r="H548" s="120">
        <f t="shared" ref="H548:H550" ca="1" si="70">SUMIF($A$14:$H$260,A548,$H$14:$H$260)</f>
        <v>15.51</v>
      </c>
    </row>
    <row r="549" spans="1:8" hidden="1" x14ac:dyDescent="0.25">
      <c r="A549" s="1">
        <v>1221</v>
      </c>
      <c r="B549" s="118"/>
      <c r="H549" s="120">
        <f t="shared" ca="1" si="70"/>
        <v>1.9700000000000002</v>
      </c>
    </row>
    <row r="550" spans="1:8" hidden="1" x14ac:dyDescent="0.25">
      <c r="A550" s="1">
        <v>1228</v>
      </c>
      <c r="B550" s="118"/>
      <c r="H550" s="120">
        <f t="shared" ca="1" si="70"/>
        <v>0.5099999999999999</v>
      </c>
    </row>
    <row r="551" spans="1:8" hidden="1" x14ac:dyDescent="0.25">
      <c r="A551" s="119">
        <v>2000</v>
      </c>
      <c r="B551" s="118"/>
      <c r="H551" s="122">
        <f ca="1">H552+H555+H557</f>
        <v>0</v>
      </c>
    </row>
    <row r="552" spans="1:8" hidden="1" x14ac:dyDescent="0.25">
      <c r="A552" s="161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t="shared" ref="H553:H554" ca="1" si="71">SUMIF($A$14:$H$260,A553,$H$14:$H$260)</f>
        <v>0</v>
      </c>
    </row>
    <row r="554" spans="1:8" hidden="1" x14ac:dyDescent="0.25">
      <c r="A554" s="1">
        <v>2112</v>
      </c>
      <c r="B554" s="118"/>
      <c r="H554" s="120">
        <f t="shared" ca="1" si="71"/>
        <v>0</v>
      </c>
    </row>
    <row r="555" spans="1:8" hidden="1" x14ac:dyDescent="0.25">
      <c r="A555" s="161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61">
        <v>2300</v>
      </c>
      <c r="B557" s="118"/>
      <c r="H557" s="121">
        <f ca="1">SUM(H558:H561)</f>
        <v>0</v>
      </c>
    </row>
    <row r="558" spans="1:8" hidden="1" x14ac:dyDescent="0.25">
      <c r="A558" s="1">
        <v>2311</v>
      </c>
      <c r="B558" s="118"/>
      <c r="H558" s="120">
        <f t="shared" ref="H558:H562" ca="1" si="72">SUMIF($A$14:$H$260,A558,$H$14:$H$260)</f>
        <v>0</v>
      </c>
    </row>
    <row r="559" spans="1:8" hidden="1" x14ac:dyDescent="0.25">
      <c r="A559" s="1">
        <v>2322</v>
      </c>
      <c r="B559" s="118"/>
      <c r="H559" s="120">
        <f t="shared" ca="1" si="72"/>
        <v>0</v>
      </c>
    </row>
    <row r="560" spans="1:8" hidden="1" x14ac:dyDescent="0.25">
      <c r="A560" s="1">
        <v>2329</v>
      </c>
      <c r="B560" s="118"/>
      <c r="H560" s="120">
        <f t="shared" ca="1" si="72"/>
        <v>0</v>
      </c>
    </row>
    <row r="561" spans="1:9" hidden="1" x14ac:dyDescent="0.25">
      <c r="A561" s="1">
        <v>2350</v>
      </c>
      <c r="B561" s="118"/>
      <c r="H561" s="120">
        <f t="shared" ca="1" si="72"/>
        <v>0</v>
      </c>
    </row>
    <row r="562" spans="1:9" hidden="1" x14ac:dyDescent="0.25">
      <c r="A562" s="119">
        <v>5000</v>
      </c>
      <c r="B562" s="118"/>
      <c r="H562" s="122">
        <f t="shared" ca="1" si="72"/>
        <v>0</v>
      </c>
    </row>
    <row r="563" spans="1:9" hidden="1" x14ac:dyDescent="0.25">
      <c r="A563" s="161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2.3000000000000003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0.95000000000000007</v>
      </c>
    </row>
    <row r="570" spans="1:9" hidden="1" x14ac:dyDescent="0.25">
      <c r="A570" s="143">
        <v>1100</v>
      </c>
      <c r="B570" s="118"/>
      <c r="H570" s="121">
        <f ca="1">SUM(H571:H576)</f>
        <v>0.72000000000000008</v>
      </c>
    </row>
    <row r="571" spans="1:9" hidden="1" x14ac:dyDescent="0.25">
      <c r="A571" s="1">
        <v>1116</v>
      </c>
      <c r="B571" s="118"/>
      <c r="H571" s="120">
        <f t="shared" ref="H571:H576" ca="1" si="73">SUMIF($A$265:$H$515,A571,$H$265:$H$515)</f>
        <v>0</v>
      </c>
    </row>
    <row r="572" spans="1:9" hidden="1" x14ac:dyDescent="0.25">
      <c r="A572" s="1">
        <v>1119</v>
      </c>
      <c r="B572" s="118"/>
      <c r="H572" s="120">
        <f t="shared" ca="1" si="73"/>
        <v>0.6</v>
      </c>
    </row>
    <row r="573" spans="1:9" hidden="1" x14ac:dyDescent="0.25">
      <c r="A573" s="1">
        <v>1143</v>
      </c>
      <c r="B573" s="118"/>
      <c r="H573" s="120">
        <f t="shared" ca="1" si="73"/>
        <v>0</v>
      </c>
    </row>
    <row r="574" spans="1:9" hidden="1" x14ac:dyDescent="0.25">
      <c r="A574" s="1">
        <v>1146</v>
      </c>
      <c r="B574" s="118"/>
      <c r="H574" s="120">
        <f t="shared" ca="1" si="73"/>
        <v>0.03</v>
      </c>
    </row>
    <row r="575" spans="1:9" hidden="1" x14ac:dyDescent="0.25">
      <c r="A575" s="1">
        <v>1147</v>
      </c>
      <c r="B575" s="118"/>
      <c r="H575" s="120">
        <f t="shared" ca="1" si="73"/>
        <v>0.03</v>
      </c>
    </row>
    <row r="576" spans="1:9" hidden="1" x14ac:dyDescent="0.25">
      <c r="A576" s="1">
        <v>1148</v>
      </c>
      <c r="B576" s="118"/>
      <c r="H576" s="120">
        <f t="shared" ca="1" si="73"/>
        <v>6.0000000000000005E-2</v>
      </c>
    </row>
    <row r="577" spans="1:8" hidden="1" x14ac:dyDescent="0.25">
      <c r="A577" s="143">
        <v>1200</v>
      </c>
      <c r="B577" s="118"/>
      <c r="H577" s="121">
        <f ca="1">SUM(H578:H580)</f>
        <v>0.23</v>
      </c>
    </row>
    <row r="578" spans="1:8" hidden="1" x14ac:dyDescent="0.25">
      <c r="A578" s="1">
        <v>1210</v>
      </c>
      <c r="B578" s="118"/>
      <c r="H578" s="120">
        <f ca="1">SUMIF($A$265:$H$515,A578,$H$265:$H$515)</f>
        <v>0.19</v>
      </c>
    </row>
    <row r="579" spans="1:8" hidden="1" x14ac:dyDescent="0.25">
      <c r="A579" s="1">
        <v>1221</v>
      </c>
      <c r="B579" s="118"/>
      <c r="H579" s="120">
        <f ca="1">SUMIF($A$265:$H$515,A579,$H$265:$H$515)</f>
        <v>0.03</v>
      </c>
    </row>
    <row r="580" spans="1:8" hidden="1" x14ac:dyDescent="0.25">
      <c r="A580" s="1">
        <v>1228</v>
      </c>
      <c r="B580" s="118"/>
      <c r="H580" s="120">
        <f ca="1">SUMIF($A$265:$H$515,A580,$H$265:$H$515)</f>
        <v>0.01</v>
      </c>
    </row>
    <row r="581" spans="1:8" hidden="1" x14ac:dyDescent="0.25">
      <c r="A581" s="119">
        <v>2000</v>
      </c>
      <c r="B581" s="118"/>
      <c r="H581" s="122">
        <f ca="1">H582+H585+H587</f>
        <v>1.21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0.22</v>
      </c>
    </row>
    <row r="586" spans="1:8" hidden="1" x14ac:dyDescent="0.25">
      <c r="A586" s="1">
        <v>2220</v>
      </c>
      <c r="B586" s="118"/>
      <c r="H586" s="120">
        <f ca="1">SUMIF($A$265:$H$515,A586,$H$265:$H$515)</f>
        <v>0.22</v>
      </c>
    </row>
    <row r="587" spans="1:8" hidden="1" x14ac:dyDescent="0.25">
      <c r="A587" s="143">
        <v>2300</v>
      </c>
      <c r="B587" s="118"/>
      <c r="H587" s="121">
        <f ca="1">SUM(H588:H592)</f>
        <v>0.99</v>
      </c>
    </row>
    <row r="588" spans="1:8" hidden="1" x14ac:dyDescent="0.25">
      <c r="A588" s="1">
        <v>2311</v>
      </c>
      <c r="B588" s="118"/>
      <c r="H588" s="120">
        <f ca="1">SUMIF($A$265:$H$515,A588,$H$265:$H$515)</f>
        <v>0.18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0.77</v>
      </c>
    </row>
    <row r="593" spans="1:9" hidden="1" x14ac:dyDescent="0.25">
      <c r="A593" s="119">
        <v>5000</v>
      </c>
      <c r="B593" s="118"/>
      <c r="H593" s="122">
        <f ca="1">H594+H596</f>
        <v>0.14000000000000001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0.14000000000000001</v>
      </c>
    </row>
    <row r="597" spans="1:9" hidden="1" x14ac:dyDescent="0.25">
      <c r="A597" s="1">
        <v>5238</v>
      </c>
      <c r="B597" s="118"/>
      <c r="H597" s="120">
        <f ca="1">SUMIF($A$265:$H$515,A597,$H$265:$H$515)</f>
        <v>0.14000000000000001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82.679999999999993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</sheetData>
  <mergeCells count="534"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20:E420"/>
    <mergeCell ref="C421:E421"/>
    <mergeCell ref="C422:E422"/>
    <mergeCell ref="C423:E423"/>
    <mergeCell ref="C424:E424"/>
    <mergeCell ref="A418:A428"/>
    <mergeCell ref="B418:B428"/>
    <mergeCell ref="C418:E418"/>
    <mergeCell ref="C419:E419"/>
    <mergeCell ref="C197:E197"/>
    <mergeCell ref="C198:E198"/>
    <mergeCell ref="C199:E199"/>
    <mergeCell ref="B178:G178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E48:E67"/>
    <mergeCell ref="C49:D49"/>
    <mergeCell ref="C50:D50"/>
    <mergeCell ref="C51:D51"/>
    <mergeCell ref="C52:D52"/>
    <mergeCell ref="C53:D53"/>
    <mergeCell ref="C41:E41"/>
    <mergeCell ref="C42:E42"/>
    <mergeCell ref="C43:E43"/>
    <mergeCell ref="C44:E44"/>
    <mergeCell ref="C45:E45"/>
    <mergeCell ref="C46:E46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66:D66"/>
    <mergeCell ref="C67:D67"/>
    <mergeCell ref="A68:A88"/>
    <mergeCell ref="B68:B88"/>
    <mergeCell ref="C68:D68"/>
    <mergeCell ref="C69:D69"/>
    <mergeCell ref="C79:D79"/>
    <mergeCell ref="C80:D80"/>
    <mergeCell ref="C81:D81"/>
    <mergeCell ref="C82:D82"/>
    <mergeCell ref="A47:A67"/>
    <mergeCell ref="B47:B67"/>
    <mergeCell ref="C47:D47"/>
    <mergeCell ref="C48:D48"/>
    <mergeCell ref="E69:E8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B110:G110"/>
    <mergeCell ref="B111:G111"/>
    <mergeCell ref="B112:B132"/>
    <mergeCell ref="C112:D112"/>
    <mergeCell ref="C113:D113"/>
    <mergeCell ref="E113:E132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2:D132"/>
    <mergeCell ref="A133:A153"/>
    <mergeCell ref="B133:B153"/>
    <mergeCell ref="C133:D133"/>
    <mergeCell ref="C134:D134"/>
    <mergeCell ref="E134:E153"/>
    <mergeCell ref="C135:D135"/>
    <mergeCell ref="C136:D136"/>
    <mergeCell ref="C137:D137"/>
    <mergeCell ref="C138:D138"/>
    <mergeCell ref="A112:A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1:D151"/>
    <mergeCell ref="C152:D152"/>
    <mergeCell ref="C153:D153"/>
    <mergeCell ref="B154:G154"/>
    <mergeCell ref="B155:G155"/>
    <mergeCell ref="C156:E156"/>
    <mergeCell ref="C157:E15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387:D387"/>
    <mergeCell ref="C388:D388"/>
    <mergeCell ref="C389:D389"/>
    <mergeCell ref="C390:D390"/>
    <mergeCell ref="C403:D403"/>
    <mergeCell ref="C404:D404"/>
    <mergeCell ref="C455:E455"/>
    <mergeCell ref="C456:E456"/>
    <mergeCell ref="C457:E457"/>
    <mergeCell ref="C458:E458"/>
    <mergeCell ref="A384:A404"/>
    <mergeCell ref="B384:B404"/>
    <mergeCell ref="C384:D384"/>
    <mergeCell ref="C385:D385"/>
    <mergeCell ref="C386:D38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72:D472"/>
    <mergeCell ref="C473:D473"/>
    <mergeCell ref="C474:D474"/>
    <mergeCell ref="C475:D475"/>
    <mergeCell ref="A488:A498"/>
    <mergeCell ref="B488:B498"/>
    <mergeCell ref="D489:D498"/>
    <mergeCell ref="A452:A462"/>
    <mergeCell ref="B452:B462"/>
    <mergeCell ref="C452:E452"/>
    <mergeCell ref="C453:E453"/>
    <mergeCell ref="C454:E454"/>
    <mergeCell ref="C461:E461"/>
    <mergeCell ref="C462:E462"/>
    <mergeCell ref="E466:E475"/>
    <mergeCell ref="C467:D467"/>
    <mergeCell ref="C468:D468"/>
    <mergeCell ref="C469:D469"/>
    <mergeCell ref="C470:D470"/>
    <mergeCell ref="C471:D471"/>
    <mergeCell ref="C465:D465"/>
    <mergeCell ref="C466:D466"/>
    <mergeCell ref="B463:G463"/>
    <mergeCell ref="B464:G464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65:A475"/>
    <mergeCell ref="B465:B475"/>
    <mergeCell ref="B476:G476"/>
    <mergeCell ref="A477:A487"/>
    <mergeCell ref="B477:B487"/>
    <mergeCell ref="C459:E459"/>
    <mergeCell ref="C460:E460"/>
    <mergeCell ref="C477:D477"/>
    <mergeCell ref="C478:D478"/>
  </mergeCells>
  <conditionalFormatting sqref="G38:H46">
    <cfRule type="cellIs" dxfId="279" priority="118" operator="equal">
      <formula>0</formula>
    </cfRule>
  </conditionalFormatting>
  <conditionalFormatting sqref="F49:H67">
    <cfRule type="cellIs" dxfId="278" priority="117" operator="equal">
      <formula>0</formula>
    </cfRule>
  </conditionalFormatting>
  <conditionalFormatting sqref="F69:H70 H71:H76 F71:G88">
    <cfRule type="cellIs" dxfId="277" priority="116" operator="equal">
      <formula>0</formula>
    </cfRule>
  </conditionalFormatting>
  <conditionalFormatting sqref="G289:G297">
    <cfRule type="cellIs" dxfId="276" priority="113" operator="equal">
      <formula>0</formula>
    </cfRule>
  </conditionalFormatting>
  <conditionalFormatting sqref="H15:H24">
    <cfRule type="cellIs" dxfId="275" priority="89" operator="equal">
      <formula>0</formula>
    </cfRule>
  </conditionalFormatting>
  <conditionalFormatting sqref="C309 C299:C300">
    <cfRule type="cellIs" dxfId="274" priority="112" operator="equal">
      <formula>0</formula>
    </cfRule>
  </conditionalFormatting>
  <conditionalFormatting sqref="H26:H35">
    <cfRule type="cellIs" dxfId="273" priority="90" operator="equal">
      <formula>0</formula>
    </cfRule>
  </conditionalFormatting>
  <conditionalFormatting sqref="F299:G310">
    <cfRule type="cellIs" dxfId="272" priority="111" operator="equal">
      <formula>0</formula>
    </cfRule>
  </conditionalFormatting>
  <conditionalFormatting sqref="F320:G320">
    <cfRule type="cellIs" dxfId="271" priority="110" operator="equal">
      <formula>0</formula>
    </cfRule>
  </conditionalFormatting>
  <conditionalFormatting sqref="C69:D88">
    <cfRule type="cellIs" dxfId="270" priority="84" operator="equal">
      <formula>0</formula>
    </cfRule>
  </conditionalFormatting>
  <conditionalFormatting sqref="F320:G339">
    <cfRule type="cellIs" dxfId="269" priority="108" operator="equal">
      <formula>0</formula>
    </cfRule>
  </conditionalFormatting>
  <conditionalFormatting sqref="H98:H109">
    <cfRule type="cellIs" dxfId="268" priority="82" operator="equal">
      <formula>0</formula>
    </cfRule>
  </conditionalFormatting>
  <conditionalFormatting sqref="C90:D109">
    <cfRule type="cellIs" dxfId="267" priority="81" operator="equal">
      <formula>0</formula>
    </cfRule>
  </conditionalFormatting>
  <conditionalFormatting sqref="G341:G360">
    <cfRule type="cellIs" dxfId="266" priority="105" operator="equal">
      <formula>0</formula>
    </cfRule>
  </conditionalFormatting>
  <conditionalFormatting sqref="C351:C352 C341:C342">
    <cfRule type="cellIs" dxfId="265" priority="104" operator="equal">
      <formula>0</formula>
    </cfRule>
  </conditionalFormatting>
  <conditionalFormatting sqref="F341:G360">
    <cfRule type="cellIs" dxfId="264" priority="103" operator="equal">
      <formula>0</formula>
    </cfRule>
  </conditionalFormatting>
  <conditionalFormatting sqref="H121:H132">
    <cfRule type="cellIs" dxfId="263" priority="77" operator="equal">
      <formula>0</formula>
    </cfRule>
  </conditionalFormatting>
  <conditionalFormatting sqref="C113:D132">
    <cfRule type="cellIs" dxfId="262" priority="76" operator="equal">
      <formula>0</formula>
    </cfRule>
  </conditionalFormatting>
  <conditionalFormatting sqref="F134:H134 H135:H141 F135:G153">
    <cfRule type="cellIs" dxfId="261" priority="75" operator="equal">
      <formula>0</formula>
    </cfRule>
  </conditionalFormatting>
  <conditionalFormatting sqref="H142:H153">
    <cfRule type="cellIs" dxfId="260" priority="74" operator="equal">
      <formula>0</formula>
    </cfRule>
  </conditionalFormatting>
  <conditionalFormatting sqref="C134:D153">
    <cfRule type="cellIs" dxfId="259" priority="73" operator="equal">
      <formula>0</formula>
    </cfRule>
  </conditionalFormatting>
  <conditionalFormatting sqref="C133:D133">
    <cfRule type="cellIs" dxfId="258" priority="72" operator="equal">
      <formula>0</formula>
    </cfRule>
  </conditionalFormatting>
  <conditionalFormatting sqref="G374:G383 G385:G396">
    <cfRule type="cellIs" dxfId="257" priority="96" operator="equal">
      <formula>0</formula>
    </cfRule>
  </conditionalFormatting>
  <conditionalFormatting sqref="G374:G383 G385:G396">
    <cfRule type="cellIs" dxfId="256" priority="95" operator="equal">
      <formula>0</formula>
    </cfRule>
  </conditionalFormatting>
  <conditionalFormatting sqref="C310:C318">
    <cfRule type="cellIs" dxfId="255" priority="69" operator="equal">
      <formula>0</formula>
    </cfRule>
  </conditionalFormatting>
  <conditionalFormatting sqref="C331">
    <cfRule type="cellIs" dxfId="254" priority="67" operator="equal">
      <formula>0</formula>
    </cfRule>
  </conditionalFormatting>
  <conditionalFormatting sqref="C374:D383">
    <cfRule type="cellIs" dxfId="253" priority="66" operator="equal">
      <formula>0</formula>
    </cfRule>
  </conditionalFormatting>
  <conditionalFormatting sqref="C47:D56 C67:D67">
    <cfRule type="cellIs" dxfId="252" priority="88" operator="equal">
      <formula>0</formula>
    </cfRule>
  </conditionalFormatting>
  <conditionalFormatting sqref="C57:D66">
    <cfRule type="cellIs" dxfId="251" priority="87" operator="equal">
      <formula>0</formula>
    </cfRule>
  </conditionalFormatting>
  <conditionalFormatting sqref="C68:D68">
    <cfRule type="cellIs" dxfId="250" priority="86" operator="equal">
      <formula>0</formula>
    </cfRule>
  </conditionalFormatting>
  <conditionalFormatting sqref="H77:H88">
    <cfRule type="cellIs" dxfId="249" priority="85" operator="equal">
      <formula>0</formula>
    </cfRule>
  </conditionalFormatting>
  <conditionalFormatting sqref="F90:H90 H91:H97 F91:G109">
    <cfRule type="cellIs" dxfId="248" priority="83" operator="equal">
      <formula>0</formula>
    </cfRule>
  </conditionalFormatting>
  <conditionalFormatting sqref="C89:D89">
    <cfRule type="cellIs" dxfId="247" priority="80" operator="equal">
      <formula>0</formula>
    </cfRule>
  </conditionalFormatting>
  <conditionalFormatting sqref="C112:D112">
    <cfRule type="cellIs" dxfId="246" priority="79" operator="equal">
      <formula>0</formula>
    </cfRule>
  </conditionalFormatting>
  <conditionalFormatting sqref="F113:H113 H114:H120 F114:G132">
    <cfRule type="cellIs" dxfId="245" priority="78" operator="equal">
      <formula>0</formula>
    </cfRule>
  </conditionalFormatting>
  <conditionalFormatting sqref="H168:H177">
    <cfRule type="cellIs" dxfId="244" priority="46" operator="equal">
      <formula>0</formula>
    </cfRule>
  </conditionalFormatting>
  <conditionalFormatting sqref="F311:G318">
    <cfRule type="cellIs" dxfId="243" priority="70" operator="equal">
      <formula>0</formula>
    </cfRule>
  </conditionalFormatting>
  <conditionalFormatting sqref="C330 C320:C321">
    <cfRule type="cellIs" dxfId="242" priority="68" operator="equal">
      <formula>0</formula>
    </cfRule>
  </conditionalFormatting>
  <conditionalFormatting sqref="F376:G383">
    <cfRule type="cellIs" dxfId="241" priority="65" operator="equal">
      <formula>0</formula>
    </cfRule>
  </conditionalFormatting>
  <conditionalFormatting sqref="C385:D385">
    <cfRule type="cellIs" dxfId="240" priority="64" operator="equal">
      <formula>0</formula>
    </cfRule>
  </conditionalFormatting>
  <conditionalFormatting sqref="C386:D404">
    <cfRule type="cellIs" dxfId="239" priority="63" operator="equal">
      <formula>0</formula>
    </cfRule>
  </conditionalFormatting>
  <conditionalFormatting sqref="F385:G404">
    <cfRule type="cellIs" dxfId="238" priority="62" operator="equal">
      <formula>0</formula>
    </cfRule>
  </conditionalFormatting>
  <conditionalFormatting sqref="C364:D373">
    <cfRule type="cellIs" dxfId="237" priority="61" operator="equal">
      <formula>0</formula>
    </cfRule>
  </conditionalFormatting>
  <conditionalFormatting sqref="F364:G373">
    <cfRule type="cellIs" dxfId="236" priority="60" operator="equal">
      <formula>0</formula>
    </cfRule>
  </conditionalFormatting>
  <conditionalFormatting sqref="H180:H189">
    <cfRule type="cellIs" dxfId="235" priority="49" operator="equal">
      <formula>0</formula>
    </cfRule>
  </conditionalFormatting>
  <conditionalFormatting sqref="G288">
    <cfRule type="cellIs" dxfId="234" priority="50" operator="equal">
      <formula>0</formula>
    </cfRule>
  </conditionalFormatting>
  <conditionalFormatting sqref="C343:C350">
    <cfRule type="cellIs" dxfId="233" priority="52" operator="equal">
      <formula>0</formula>
    </cfRule>
  </conditionalFormatting>
  <conditionalFormatting sqref="C301:C308">
    <cfRule type="cellIs" dxfId="232" priority="55" operator="equal">
      <formula>0</formula>
    </cfRule>
  </conditionalFormatting>
  <conditionalFormatting sqref="H191:H200">
    <cfRule type="cellIs" dxfId="231" priority="48" operator="equal">
      <formula>0</formula>
    </cfRule>
  </conditionalFormatting>
  <conditionalFormatting sqref="C322:C329">
    <cfRule type="cellIs" dxfId="230" priority="54" operator="equal">
      <formula>0</formula>
    </cfRule>
  </conditionalFormatting>
  <conditionalFormatting sqref="C332:C339">
    <cfRule type="cellIs" dxfId="229" priority="53" operator="equal">
      <formula>0</formula>
    </cfRule>
  </conditionalFormatting>
  <conditionalFormatting sqref="H203:H212">
    <cfRule type="cellIs" dxfId="228" priority="45" operator="equal">
      <formula>0</formula>
    </cfRule>
  </conditionalFormatting>
  <conditionalFormatting sqref="C353:C360">
    <cfRule type="cellIs" dxfId="227" priority="51" operator="equal">
      <formula>0</formula>
    </cfRule>
  </conditionalFormatting>
  <conditionalFormatting sqref="H157:H166">
    <cfRule type="cellIs" dxfId="226" priority="47" operator="equal">
      <formula>0</formula>
    </cfRule>
  </conditionalFormatting>
  <conditionalFormatting sqref="H214:H223">
    <cfRule type="cellIs" dxfId="225" priority="44" operator="equal">
      <formula>0</formula>
    </cfRule>
  </conditionalFormatting>
  <conditionalFormatting sqref="H227:H236 H239:H248 H250:H259">
    <cfRule type="cellIs" dxfId="224" priority="43" operator="equal">
      <formula>0</formula>
    </cfRule>
  </conditionalFormatting>
  <conditionalFormatting sqref="I599">
    <cfRule type="cellIs" dxfId="223" priority="31" operator="equal">
      <formula>TRUE</formula>
    </cfRule>
  </conditionalFormatting>
  <conditionalFormatting sqref="I538:I540 I565:I567">
    <cfRule type="cellIs" dxfId="222" priority="42" operator="equal">
      <formula>TRUE</formula>
    </cfRule>
  </conditionalFormatting>
  <conditionalFormatting sqref="I568">
    <cfRule type="cellIs" dxfId="221" priority="35" operator="equal">
      <formula>TRUE</formula>
    </cfRule>
  </conditionalFormatting>
  <conditionalFormatting sqref="I593">
    <cfRule type="cellIs" dxfId="220" priority="34" operator="equal">
      <formula>TRUE</formula>
    </cfRule>
  </conditionalFormatting>
  <conditionalFormatting sqref="I594">
    <cfRule type="cellIs" dxfId="219" priority="33" operator="equal">
      <formula>TRUE</formula>
    </cfRule>
  </conditionalFormatting>
  <conditionalFormatting sqref="I596">
    <cfRule type="cellIs" dxfId="218" priority="32" operator="equal">
      <formula>TRUE</formula>
    </cfRule>
  </conditionalFormatting>
  <conditionalFormatting sqref="I569:I592 I595 I597:I598">
    <cfRule type="cellIs" dxfId="217" priority="36" operator="equal">
      <formula>TRUE</formula>
    </cfRule>
  </conditionalFormatting>
  <conditionalFormatting sqref="H419:H428">
    <cfRule type="cellIs" dxfId="216" priority="5" operator="equal">
      <formula>0</formula>
    </cfRule>
  </conditionalFormatting>
  <conditionalFormatting sqref="H288:H297">
    <cfRule type="cellIs" dxfId="215" priority="26" operator="equal">
      <formula>0</formula>
    </cfRule>
  </conditionalFormatting>
  <conditionalFormatting sqref="H277:H286">
    <cfRule type="cellIs" dxfId="214" priority="27" operator="equal">
      <formula>0</formula>
    </cfRule>
  </conditionalFormatting>
  <conditionalFormatting sqref="H266:H275">
    <cfRule type="cellIs" dxfId="213" priority="28" operator="equal">
      <formula>0</formula>
    </cfRule>
  </conditionalFormatting>
  <conditionalFormatting sqref="H299:H317">
    <cfRule type="cellIs" dxfId="212" priority="25" operator="equal">
      <formula>0</formula>
    </cfRule>
  </conditionalFormatting>
  <conditionalFormatting sqref="H320">
    <cfRule type="cellIs" dxfId="211" priority="24" operator="equal">
      <formula>0</formula>
    </cfRule>
  </conditionalFormatting>
  <conditionalFormatting sqref="H320:H339">
    <cfRule type="cellIs" dxfId="210" priority="23" operator="equal">
      <formula>0</formula>
    </cfRule>
  </conditionalFormatting>
  <conditionalFormatting sqref="H341">
    <cfRule type="cellIs" dxfId="209" priority="22" operator="equal">
      <formula>0</formula>
    </cfRule>
  </conditionalFormatting>
  <conditionalFormatting sqref="H341">
    <cfRule type="cellIs" dxfId="208" priority="21" operator="equal">
      <formula>0</formula>
    </cfRule>
  </conditionalFormatting>
  <conditionalFormatting sqref="H341:H360">
    <cfRule type="cellIs" dxfId="207" priority="20" operator="equal">
      <formula>0</formula>
    </cfRule>
  </conditionalFormatting>
  <conditionalFormatting sqref="H364:H383">
    <cfRule type="cellIs" dxfId="206" priority="19" operator="equal">
      <formula>0</formula>
    </cfRule>
  </conditionalFormatting>
  <conditionalFormatting sqref="H364:H383">
    <cfRule type="cellIs" dxfId="205" priority="18" operator="equal">
      <formula>0</formula>
    </cfRule>
  </conditionalFormatting>
  <conditionalFormatting sqref="H364:H383">
    <cfRule type="cellIs" dxfId="204" priority="17" operator="equal">
      <formula>0</formula>
    </cfRule>
  </conditionalFormatting>
  <conditionalFormatting sqref="H385:H404">
    <cfRule type="cellIs" dxfId="203" priority="16" operator="equal">
      <formula>0</formula>
    </cfRule>
  </conditionalFormatting>
  <conditionalFormatting sqref="H385:H404">
    <cfRule type="cellIs" dxfId="202" priority="15" operator="equal">
      <formula>0</formula>
    </cfRule>
  </conditionalFormatting>
  <conditionalFormatting sqref="H385:H404">
    <cfRule type="cellIs" dxfId="201" priority="14" operator="equal">
      <formula>0</formula>
    </cfRule>
  </conditionalFormatting>
  <conditionalFormatting sqref="H431:H440">
    <cfRule type="cellIs" dxfId="200" priority="13" operator="equal">
      <formula>0</formula>
    </cfRule>
  </conditionalFormatting>
  <conditionalFormatting sqref="H489:H498">
    <cfRule type="cellIs" dxfId="199" priority="11" operator="equal">
      <formula>0</formula>
    </cfRule>
  </conditionalFormatting>
  <conditionalFormatting sqref="H453:H462">
    <cfRule type="cellIs" dxfId="198" priority="12" operator="equal">
      <formula>0</formula>
    </cfRule>
  </conditionalFormatting>
  <conditionalFormatting sqref="H318">
    <cfRule type="cellIs" dxfId="197" priority="10" operator="equal">
      <formula>0</formula>
    </cfRule>
  </conditionalFormatting>
  <conditionalFormatting sqref="H376:H383">
    <cfRule type="cellIs" dxfId="196" priority="9" operator="equal">
      <formula>0</formula>
    </cfRule>
  </conditionalFormatting>
  <conditionalFormatting sqref="H385:H404">
    <cfRule type="cellIs" dxfId="195" priority="8" operator="equal">
      <formula>0</formula>
    </cfRule>
  </conditionalFormatting>
  <conditionalFormatting sqref="H364:H373">
    <cfRule type="cellIs" dxfId="194" priority="7" operator="equal">
      <formula>0</formula>
    </cfRule>
  </conditionalFormatting>
  <conditionalFormatting sqref="H408:H417">
    <cfRule type="cellIs" dxfId="193" priority="6" operator="equal">
      <formula>0</formula>
    </cfRule>
  </conditionalFormatting>
  <conditionalFormatting sqref="I541:I564">
    <cfRule type="cellIs" dxfId="192" priority="4" operator="equal">
      <formula>TRUE</formula>
    </cfRule>
  </conditionalFormatting>
  <conditionalFormatting sqref="H442:H451">
    <cfRule type="cellIs" dxfId="191" priority="3" operator="equal">
      <formula>0</formula>
    </cfRule>
  </conditionalFormatting>
  <conditionalFormatting sqref="H478:H487">
    <cfRule type="cellIs" dxfId="190" priority="2" operator="equal">
      <formula>0</formula>
    </cfRule>
  </conditionalFormatting>
  <conditionalFormatting sqref="H466:H475">
    <cfRule type="cellIs" dxfId="189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  <rowBreaks count="1" manualBreakCount="1">
    <brk id="40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7"/>
  <sheetViews>
    <sheetView zoomScaleNormal="100" workbookViewId="0">
      <pane ySplit="8" topLeftCell="A384" activePane="bottomLeft" state="frozen"/>
      <selection activeCell="I562" sqref="I562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4.140625" style="1" customWidth="1"/>
    <col min="4" max="4" width="10.42578125" style="1" customWidth="1"/>
    <col min="5" max="5" width="9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2.5" customHeight="1" x14ac:dyDescent="0.3">
      <c r="A1" s="337" t="s">
        <v>35</v>
      </c>
      <c r="B1" s="337"/>
      <c r="C1" s="337"/>
      <c r="D1" s="338" t="s">
        <v>469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421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436</v>
      </c>
    </row>
    <row r="5" spans="1:9" x14ac:dyDescent="0.25">
      <c r="A5" s="238" t="s">
        <v>262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.7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13.82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10.72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8.32</v>
      </c>
    </row>
    <row r="15" spans="1:9" s="2" customFormat="1" ht="12.75" x14ac:dyDescent="0.2">
      <c r="A15" s="257"/>
      <c r="B15" s="260"/>
      <c r="C15" s="305" t="s">
        <v>163</v>
      </c>
      <c r="D15" s="306"/>
      <c r="E15" s="78">
        <v>9</v>
      </c>
      <c r="F15" s="73">
        <v>1397</v>
      </c>
      <c r="G15" s="72">
        <v>1</v>
      </c>
      <c r="H15" s="63">
        <f>ROUNDUP((F15/168*G15),2)</f>
        <v>8.32</v>
      </c>
    </row>
    <row r="16" spans="1:9" s="2" customFormat="1" ht="12.75" hidden="1" customHeight="1" x14ac:dyDescent="0.2">
      <c r="A16" s="257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57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57"/>
      <c r="B20" s="260"/>
      <c r="C20" s="291"/>
      <c r="D20" s="292"/>
      <c r="E20" s="79"/>
      <c r="F20" s="75"/>
      <c r="G20" s="74"/>
      <c r="H20" s="65">
        <f t="shared" si="0"/>
        <v>0</v>
      </c>
    </row>
    <row r="21" spans="1:8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hidden="1" x14ac:dyDescent="0.2">
      <c r="A25" s="256" t="s">
        <v>45</v>
      </c>
      <c r="B25" s="259" t="s">
        <v>46</v>
      </c>
      <c r="C25" s="303" t="s">
        <v>157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0</v>
      </c>
    </row>
    <row r="26" spans="1:8" s="2" customFormat="1" ht="12.75" hidden="1" x14ac:dyDescent="0.2">
      <c r="A26" s="257"/>
      <c r="B26" s="260"/>
      <c r="C26" s="305"/>
      <c r="D26" s="306"/>
      <c r="E26" s="78"/>
      <c r="F26" s="73"/>
      <c r="G26" s="72"/>
      <c r="H26" s="63">
        <f>ROUNDUP((F26/168*G26),2)</f>
        <v>0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0.72</v>
      </c>
    </row>
    <row r="37" spans="1:8" s="2" customFormat="1" ht="12.75" x14ac:dyDescent="0.2">
      <c r="A37" s="257"/>
      <c r="B37" s="260"/>
      <c r="C37" s="308" t="s">
        <v>161</v>
      </c>
      <c r="D37" s="309"/>
      <c r="E37" s="310"/>
      <c r="F37" s="61">
        <v>120</v>
      </c>
      <c r="G37" s="61">
        <f t="shared" ref="G37:G46" si="2">G15</f>
        <v>1</v>
      </c>
      <c r="H37" s="63">
        <f>ROUNDUP((F37/168*G37),2)</f>
        <v>0.72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325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0.42</v>
      </c>
    </row>
    <row r="48" spans="1:8" s="2" customFormat="1" ht="12.75" x14ac:dyDescent="0.2">
      <c r="A48" s="257"/>
      <c r="B48" s="326"/>
      <c r="C48" s="305" t="str">
        <f t="shared" ref="C48:C57" si="4">C15</f>
        <v>Lektors (ar SDP)</v>
      </c>
      <c r="D48" s="306"/>
      <c r="E48" s="298">
        <v>5</v>
      </c>
      <c r="F48" s="61">
        <f>F15</f>
        <v>1397</v>
      </c>
      <c r="G48" s="61">
        <f>G15</f>
        <v>1</v>
      </c>
      <c r="H48" s="63">
        <f>ROUNDUP((F48*$E$48%)/168*G48,2)</f>
        <v>0.42</v>
      </c>
    </row>
    <row r="49" spans="1:8" s="2" customFormat="1" ht="12.75" hidden="1" customHeight="1" x14ac:dyDescent="0.2">
      <c r="A49" s="257"/>
      <c r="B49" s="326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customHeight="1" x14ac:dyDescent="0.2">
      <c r="A50" s="257"/>
      <c r="B50" s="326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57"/>
      <c r="B51" s="326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57"/>
      <c r="B52" s="326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57"/>
      <c r="B53" s="326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57"/>
      <c r="B54" s="326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57"/>
      <c r="B55" s="326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57"/>
      <c r="B56" s="326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57"/>
      <c r="B57" s="326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customHeight="1" x14ac:dyDescent="0.2">
      <c r="A58" s="257"/>
      <c r="B58" s="326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customHeight="1" x14ac:dyDescent="0.2">
      <c r="A59" s="257"/>
      <c r="B59" s="326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57"/>
      <c r="B60" s="326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57"/>
      <c r="B61" s="326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57"/>
      <c r="B62" s="326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57"/>
      <c r="B63" s="326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57"/>
      <c r="B64" s="326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57"/>
      <c r="B65" s="326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57"/>
      <c r="B66" s="326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58"/>
      <c r="B67" s="327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0.42</v>
      </c>
    </row>
    <row r="69" spans="1:8" s="2" customFormat="1" ht="12.75" x14ac:dyDescent="0.2">
      <c r="A69" s="257"/>
      <c r="B69" s="260"/>
      <c r="C69" s="291" t="str">
        <f>C15</f>
        <v>Lektors (ar SDP)</v>
      </c>
      <c r="D69" s="292"/>
      <c r="E69" s="298">
        <v>5</v>
      </c>
      <c r="F69" s="70">
        <f>F15</f>
        <v>1397</v>
      </c>
      <c r="G69" s="70">
        <f>G15</f>
        <v>1</v>
      </c>
      <c r="H69" s="65">
        <f>ROUNDUP((F69*$E$69%)/168*G69,2)</f>
        <v>0.42</v>
      </c>
    </row>
    <row r="70" spans="1:8" s="2" customFormat="1" ht="14.25" hidden="1" customHeight="1" x14ac:dyDescent="0.2">
      <c r="A70" s="257"/>
      <c r="B70" s="260"/>
      <c r="C70" s="291">
        <f t="shared" ref="C70:C77" si="9">C17</f>
        <v>0</v>
      </c>
      <c r="D70" s="292"/>
      <c r="E70" s="299"/>
      <c r="F70" s="70">
        <f t="shared" ref="F70:G77" si="10">F17</f>
        <v>0</v>
      </c>
      <c r="G70" s="87">
        <f t="shared" si="10"/>
        <v>0</v>
      </c>
      <c r="H70" s="65">
        <f t="shared" ref="H70:H88" si="11">ROUNDUP((F70*$E$69%)/168*G70,2)</f>
        <v>0</v>
      </c>
    </row>
    <row r="71" spans="1:8" s="2" customFormat="1" ht="12.75" hidden="1" x14ac:dyDescent="0.2">
      <c r="A71" s="257"/>
      <c r="B71" s="260"/>
      <c r="C71" s="291">
        <f t="shared" si="9"/>
        <v>0</v>
      </c>
      <c r="D71" s="292"/>
      <c r="E71" s="299"/>
      <c r="F71" s="70">
        <f t="shared" si="10"/>
        <v>0</v>
      </c>
      <c r="G71" s="87">
        <f t="shared" si="10"/>
        <v>0</v>
      </c>
      <c r="H71" s="65">
        <f t="shared" si="11"/>
        <v>0</v>
      </c>
    </row>
    <row r="72" spans="1:8" s="2" customFormat="1" ht="12.75" hidden="1" x14ac:dyDescent="0.2">
      <c r="A72" s="257"/>
      <c r="B72" s="260"/>
      <c r="C72" s="291">
        <f t="shared" si="9"/>
        <v>0</v>
      </c>
      <c r="D72" s="292"/>
      <c r="E72" s="299"/>
      <c r="F72" s="70">
        <f t="shared" si="10"/>
        <v>0</v>
      </c>
      <c r="G72" s="87">
        <f t="shared" si="10"/>
        <v>0</v>
      </c>
      <c r="H72" s="65">
        <f t="shared" si="11"/>
        <v>0</v>
      </c>
    </row>
    <row r="73" spans="1:8" s="2" customFormat="1" ht="12.75" hidden="1" x14ac:dyDescent="0.2">
      <c r="A73" s="257"/>
      <c r="B73" s="260"/>
      <c r="C73" s="291">
        <f t="shared" si="9"/>
        <v>0</v>
      </c>
      <c r="D73" s="292"/>
      <c r="E73" s="299"/>
      <c r="F73" s="70">
        <f t="shared" si="10"/>
        <v>0</v>
      </c>
      <c r="G73" s="87">
        <f t="shared" si="10"/>
        <v>0</v>
      </c>
      <c r="H73" s="65">
        <f t="shared" si="11"/>
        <v>0</v>
      </c>
    </row>
    <row r="74" spans="1:8" s="2" customFormat="1" ht="12.75" hidden="1" x14ac:dyDescent="0.2">
      <c r="A74" s="257"/>
      <c r="B74" s="260"/>
      <c r="C74" s="291">
        <f t="shared" si="9"/>
        <v>0</v>
      </c>
      <c r="D74" s="292"/>
      <c r="E74" s="299"/>
      <c r="F74" s="70">
        <f t="shared" si="10"/>
        <v>0</v>
      </c>
      <c r="G74" s="87">
        <f t="shared" si="10"/>
        <v>0</v>
      </c>
      <c r="H74" s="65">
        <f t="shared" si="11"/>
        <v>0</v>
      </c>
    </row>
    <row r="75" spans="1:8" s="2" customFormat="1" ht="12.75" hidden="1" x14ac:dyDescent="0.2">
      <c r="A75" s="257"/>
      <c r="B75" s="260"/>
      <c r="C75" s="291">
        <f t="shared" si="9"/>
        <v>0</v>
      </c>
      <c r="D75" s="292"/>
      <c r="E75" s="299"/>
      <c r="F75" s="70">
        <f t="shared" si="10"/>
        <v>0</v>
      </c>
      <c r="G75" s="87">
        <f t="shared" si="10"/>
        <v>0</v>
      </c>
      <c r="H75" s="65">
        <f t="shared" si="11"/>
        <v>0</v>
      </c>
    </row>
    <row r="76" spans="1:8" s="2" customFormat="1" ht="12.75" hidden="1" x14ac:dyDescent="0.2">
      <c r="A76" s="257"/>
      <c r="B76" s="260"/>
      <c r="C76" s="291">
        <f t="shared" si="9"/>
        <v>0</v>
      </c>
      <c r="D76" s="292"/>
      <c r="E76" s="299"/>
      <c r="F76" s="70">
        <f t="shared" si="10"/>
        <v>0</v>
      </c>
      <c r="G76" s="87">
        <f t="shared" si="10"/>
        <v>0</v>
      </c>
      <c r="H76" s="65">
        <f t="shared" si="11"/>
        <v>0</v>
      </c>
    </row>
    <row r="77" spans="1:8" s="2" customFormat="1" ht="12.75" hidden="1" x14ac:dyDescent="0.2">
      <c r="A77" s="257"/>
      <c r="B77" s="260"/>
      <c r="C77" s="291">
        <f t="shared" si="9"/>
        <v>0</v>
      </c>
      <c r="D77" s="292"/>
      <c r="E77" s="299"/>
      <c r="F77" s="70">
        <f t="shared" si="10"/>
        <v>0</v>
      </c>
      <c r="G77" s="87">
        <f t="shared" si="10"/>
        <v>0</v>
      </c>
      <c r="H77" s="65">
        <f t="shared" si="11"/>
        <v>0</v>
      </c>
    </row>
    <row r="78" spans="1:8" s="2" customFormat="1" ht="12.75" hidden="1" x14ac:dyDescent="0.2">
      <c r="A78" s="257"/>
      <c r="B78" s="260"/>
      <c r="C78" s="291">
        <f>C26</f>
        <v>0</v>
      </c>
      <c r="D78" s="292"/>
      <c r="E78" s="299"/>
      <c r="F78" s="70">
        <f>F26</f>
        <v>0</v>
      </c>
      <c r="G78" s="87">
        <f>G26</f>
        <v>0</v>
      </c>
      <c r="H78" s="65">
        <f t="shared" si="11"/>
        <v>0</v>
      </c>
    </row>
    <row r="79" spans="1:8" s="2" customFormat="1" ht="12.75" hidden="1" x14ac:dyDescent="0.2">
      <c r="A79" s="257"/>
      <c r="B79" s="260"/>
      <c r="C79" s="291">
        <f t="shared" ref="C79:C82" si="12">C27</f>
        <v>0</v>
      </c>
      <c r="D79" s="292"/>
      <c r="E79" s="299"/>
      <c r="F79" s="70">
        <f t="shared" ref="F79:G82" si="13">F27</f>
        <v>0</v>
      </c>
      <c r="G79" s="87">
        <f t="shared" si="13"/>
        <v>0</v>
      </c>
      <c r="H79" s="65">
        <f t="shared" si="11"/>
        <v>0</v>
      </c>
    </row>
    <row r="80" spans="1:8" s="2" customFormat="1" ht="12.75" hidden="1" x14ac:dyDescent="0.2">
      <c r="A80" s="257"/>
      <c r="B80" s="260"/>
      <c r="C80" s="291">
        <f t="shared" si="12"/>
        <v>0</v>
      </c>
      <c r="D80" s="292"/>
      <c r="E80" s="299"/>
      <c r="F80" s="70">
        <f t="shared" si="13"/>
        <v>0</v>
      </c>
      <c r="G80" s="87">
        <f t="shared" si="13"/>
        <v>0</v>
      </c>
      <c r="H80" s="65">
        <f t="shared" si="11"/>
        <v>0</v>
      </c>
    </row>
    <row r="81" spans="1:8" s="2" customFormat="1" ht="12.75" hidden="1" x14ac:dyDescent="0.2">
      <c r="A81" s="257"/>
      <c r="B81" s="260"/>
      <c r="C81" s="291">
        <f t="shared" si="12"/>
        <v>0</v>
      </c>
      <c r="D81" s="292"/>
      <c r="E81" s="299"/>
      <c r="F81" s="70">
        <f t="shared" si="13"/>
        <v>0</v>
      </c>
      <c r="G81" s="87">
        <f t="shared" si="13"/>
        <v>0</v>
      </c>
      <c r="H81" s="65">
        <f t="shared" si="11"/>
        <v>0</v>
      </c>
    </row>
    <row r="82" spans="1:8" s="2" customFormat="1" ht="12.75" hidden="1" x14ac:dyDescent="0.2">
      <c r="A82" s="257"/>
      <c r="B82" s="260"/>
      <c r="C82" s="291">
        <f t="shared" si="12"/>
        <v>0</v>
      </c>
      <c r="D82" s="292"/>
      <c r="E82" s="299"/>
      <c r="F82" s="70">
        <f t="shared" si="13"/>
        <v>0</v>
      </c>
      <c r="G82" s="87">
        <f t="shared" si="13"/>
        <v>0</v>
      </c>
      <c r="H82" s="65">
        <f t="shared" si="11"/>
        <v>0</v>
      </c>
    </row>
    <row r="83" spans="1:8" s="2" customFormat="1" ht="12.75" hidden="1" x14ac:dyDescent="0.2">
      <c r="A83" s="257"/>
      <c r="B83" s="260"/>
      <c r="C83" s="291"/>
      <c r="D83" s="292"/>
      <c r="E83" s="299"/>
      <c r="F83" s="70">
        <f t="shared" ref="F83:G83" si="14">F31</f>
        <v>0</v>
      </c>
      <c r="G83" s="87">
        <f t="shared" si="14"/>
        <v>0</v>
      </c>
      <c r="H83" s="65">
        <f t="shared" si="11"/>
        <v>0</v>
      </c>
    </row>
    <row r="84" spans="1:8" s="2" customFormat="1" ht="12.75" hidden="1" x14ac:dyDescent="0.2">
      <c r="A84" s="257"/>
      <c r="B84" s="260"/>
      <c r="C84" s="291">
        <f>C31</f>
        <v>0</v>
      </c>
      <c r="D84" s="292"/>
      <c r="E84" s="299"/>
      <c r="F84" s="70">
        <f t="shared" ref="F84:G84" si="15">F32</f>
        <v>0</v>
      </c>
      <c r="G84" s="87">
        <f t="shared" si="15"/>
        <v>0</v>
      </c>
      <c r="H84" s="65">
        <f t="shared" si="11"/>
        <v>0</v>
      </c>
    </row>
    <row r="85" spans="1:8" s="2" customFormat="1" ht="12.75" hidden="1" x14ac:dyDescent="0.2">
      <c r="A85" s="257"/>
      <c r="B85" s="260"/>
      <c r="C85" s="291">
        <f>C32</f>
        <v>0</v>
      </c>
      <c r="D85" s="292"/>
      <c r="E85" s="299"/>
      <c r="F85" s="70">
        <f t="shared" ref="F85:G85" si="16">F33</f>
        <v>0</v>
      </c>
      <c r="G85" s="87">
        <f t="shared" si="16"/>
        <v>0</v>
      </c>
      <c r="H85" s="65">
        <f t="shared" si="11"/>
        <v>0</v>
      </c>
    </row>
    <row r="86" spans="1:8" s="2" customFormat="1" ht="12.75" hidden="1" x14ac:dyDescent="0.2">
      <c r="A86" s="257"/>
      <c r="B86" s="260"/>
      <c r="C86" s="291">
        <f>C33</f>
        <v>0</v>
      </c>
      <c r="D86" s="292"/>
      <c r="E86" s="299"/>
      <c r="F86" s="70">
        <f t="shared" ref="F86:G88" si="17">F33</f>
        <v>0</v>
      </c>
      <c r="G86" s="87">
        <f t="shared" si="17"/>
        <v>0</v>
      </c>
      <c r="H86" s="65">
        <f t="shared" si="11"/>
        <v>0</v>
      </c>
    </row>
    <row r="87" spans="1:8" s="2" customFormat="1" ht="12.75" hidden="1" x14ac:dyDescent="0.2">
      <c r="A87" s="257"/>
      <c r="B87" s="260"/>
      <c r="C87" s="291">
        <f>C34</f>
        <v>0</v>
      </c>
      <c r="D87" s="292"/>
      <c r="E87" s="299"/>
      <c r="F87" s="70">
        <f t="shared" si="17"/>
        <v>0</v>
      </c>
      <c r="G87" s="87">
        <f t="shared" si="17"/>
        <v>0</v>
      </c>
      <c r="H87" s="65">
        <f t="shared" si="11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7"/>
        <v>0</v>
      </c>
      <c r="G88" s="87">
        <f t="shared" si="17"/>
        <v>0</v>
      </c>
      <c r="H88" s="65">
        <f t="shared" si="11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0.84</v>
      </c>
    </row>
    <row r="90" spans="1:8" s="2" customFormat="1" ht="12.75" x14ac:dyDescent="0.2">
      <c r="A90" s="257"/>
      <c r="B90" s="260"/>
      <c r="C90" s="291" t="str">
        <f t="shared" ref="C90:C99" si="18">C15</f>
        <v>Lektors (ar SDP)</v>
      </c>
      <c r="D90" s="292"/>
      <c r="E90" s="298">
        <v>10</v>
      </c>
      <c r="F90" s="70">
        <f t="shared" ref="F90:G99" si="19">F15</f>
        <v>1397</v>
      </c>
      <c r="G90" s="70">
        <f t="shared" si="19"/>
        <v>1</v>
      </c>
      <c r="H90" s="65">
        <f>ROUNDUP((F90*$E$90%)/168*$G$90,2)</f>
        <v>0.84</v>
      </c>
    </row>
    <row r="91" spans="1:8" s="2" customFormat="1" ht="12.75" hidden="1" x14ac:dyDescent="0.2">
      <c r="A91" s="257"/>
      <c r="B91" s="260"/>
      <c r="C91" s="291">
        <f t="shared" si="18"/>
        <v>0</v>
      </c>
      <c r="D91" s="292"/>
      <c r="E91" s="299"/>
      <c r="F91" s="70">
        <f t="shared" si="19"/>
        <v>0</v>
      </c>
      <c r="G91" s="87">
        <f t="shared" si="19"/>
        <v>0</v>
      </c>
      <c r="H91" s="65">
        <f t="shared" ref="H91:H109" si="20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8"/>
        <v>0</v>
      </c>
      <c r="D92" s="292"/>
      <c r="E92" s="299"/>
      <c r="F92" s="70">
        <f t="shared" si="19"/>
        <v>0</v>
      </c>
      <c r="G92" s="87">
        <f t="shared" si="19"/>
        <v>0</v>
      </c>
      <c r="H92" s="65">
        <f t="shared" si="20"/>
        <v>0</v>
      </c>
    </row>
    <row r="93" spans="1:8" s="2" customFormat="1" ht="12.75" hidden="1" x14ac:dyDescent="0.2">
      <c r="A93" s="257"/>
      <c r="B93" s="260"/>
      <c r="C93" s="291">
        <f t="shared" si="18"/>
        <v>0</v>
      </c>
      <c r="D93" s="292"/>
      <c r="E93" s="299"/>
      <c r="F93" s="70">
        <f t="shared" si="19"/>
        <v>0</v>
      </c>
      <c r="G93" s="87">
        <f t="shared" si="19"/>
        <v>0</v>
      </c>
      <c r="H93" s="65">
        <f t="shared" si="20"/>
        <v>0</v>
      </c>
    </row>
    <row r="94" spans="1:8" s="2" customFormat="1" ht="12.75" hidden="1" x14ac:dyDescent="0.2">
      <c r="A94" s="257"/>
      <c r="B94" s="260"/>
      <c r="C94" s="291">
        <f t="shared" si="18"/>
        <v>0</v>
      </c>
      <c r="D94" s="292"/>
      <c r="E94" s="299"/>
      <c r="F94" s="70">
        <f t="shared" si="19"/>
        <v>0</v>
      </c>
      <c r="G94" s="87">
        <f t="shared" si="19"/>
        <v>0</v>
      </c>
      <c r="H94" s="65">
        <f t="shared" si="20"/>
        <v>0</v>
      </c>
    </row>
    <row r="95" spans="1:8" s="2" customFormat="1" ht="12.75" hidden="1" x14ac:dyDescent="0.2">
      <c r="A95" s="257"/>
      <c r="B95" s="260"/>
      <c r="C95" s="291">
        <f t="shared" si="18"/>
        <v>0</v>
      </c>
      <c r="D95" s="292"/>
      <c r="E95" s="299"/>
      <c r="F95" s="70">
        <f t="shared" si="19"/>
        <v>0</v>
      </c>
      <c r="G95" s="87">
        <f t="shared" si="19"/>
        <v>0</v>
      </c>
      <c r="H95" s="65">
        <f t="shared" si="20"/>
        <v>0</v>
      </c>
    </row>
    <row r="96" spans="1:8" s="2" customFormat="1" ht="12.75" hidden="1" x14ac:dyDescent="0.2">
      <c r="A96" s="257"/>
      <c r="B96" s="260"/>
      <c r="C96" s="291">
        <f t="shared" si="18"/>
        <v>0</v>
      </c>
      <c r="D96" s="292"/>
      <c r="E96" s="299"/>
      <c r="F96" s="70">
        <f t="shared" si="19"/>
        <v>0</v>
      </c>
      <c r="G96" s="87">
        <f t="shared" si="19"/>
        <v>0</v>
      </c>
      <c r="H96" s="65">
        <f t="shared" si="20"/>
        <v>0</v>
      </c>
    </row>
    <row r="97" spans="1:8" s="2" customFormat="1" ht="12.75" hidden="1" x14ac:dyDescent="0.2">
      <c r="A97" s="257"/>
      <c r="B97" s="260"/>
      <c r="C97" s="291">
        <f t="shared" si="18"/>
        <v>0</v>
      </c>
      <c r="D97" s="292"/>
      <c r="E97" s="299"/>
      <c r="F97" s="70">
        <f t="shared" si="19"/>
        <v>0</v>
      </c>
      <c r="G97" s="87">
        <f t="shared" si="19"/>
        <v>0</v>
      </c>
      <c r="H97" s="65">
        <f t="shared" si="20"/>
        <v>0</v>
      </c>
    </row>
    <row r="98" spans="1:8" s="2" customFormat="1" ht="12.75" hidden="1" x14ac:dyDescent="0.2">
      <c r="A98" s="257"/>
      <c r="B98" s="260"/>
      <c r="C98" s="291">
        <f t="shared" si="18"/>
        <v>0</v>
      </c>
      <c r="D98" s="292"/>
      <c r="E98" s="299"/>
      <c r="F98" s="70">
        <f t="shared" si="19"/>
        <v>0</v>
      </c>
      <c r="G98" s="87">
        <f t="shared" si="19"/>
        <v>0</v>
      </c>
      <c r="H98" s="65">
        <f t="shared" si="20"/>
        <v>0</v>
      </c>
    </row>
    <row r="99" spans="1:8" s="2" customFormat="1" ht="12.75" hidden="1" x14ac:dyDescent="0.2">
      <c r="A99" s="257"/>
      <c r="B99" s="260"/>
      <c r="C99" s="291">
        <f t="shared" si="18"/>
        <v>0</v>
      </c>
      <c r="D99" s="292"/>
      <c r="E99" s="299"/>
      <c r="F99" s="70">
        <f t="shared" si="19"/>
        <v>0</v>
      </c>
      <c r="G99" s="87">
        <f t="shared" si="19"/>
        <v>0</v>
      </c>
      <c r="H99" s="65">
        <f t="shared" si="20"/>
        <v>0</v>
      </c>
    </row>
    <row r="100" spans="1:8" s="2" customFormat="1" ht="12.75" hidden="1" x14ac:dyDescent="0.2">
      <c r="A100" s="257"/>
      <c r="B100" s="260"/>
      <c r="C100" s="291">
        <f t="shared" ref="C100:C109" si="21">C26</f>
        <v>0</v>
      </c>
      <c r="D100" s="292"/>
      <c r="E100" s="299"/>
      <c r="F100" s="70">
        <f t="shared" ref="F100:G109" si="22">F26</f>
        <v>0</v>
      </c>
      <c r="G100" s="70">
        <f t="shared" si="22"/>
        <v>0</v>
      </c>
      <c r="H100" s="65">
        <f t="shared" si="20"/>
        <v>0</v>
      </c>
    </row>
    <row r="101" spans="1:8" s="2" customFormat="1" ht="12.75" hidden="1" x14ac:dyDescent="0.2">
      <c r="A101" s="257"/>
      <c r="B101" s="260"/>
      <c r="C101" s="291">
        <f t="shared" si="21"/>
        <v>0</v>
      </c>
      <c r="D101" s="292"/>
      <c r="E101" s="299"/>
      <c r="F101" s="70">
        <f t="shared" si="22"/>
        <v>0</v>
      </c>
      <c r="G101" s="70">
        <f t="shared" si="22"/>
        <v>0</v>
      </c>
      <c r="H101" s="65">
        <f t="shared" si="20"/>
        <v>0</v>
      </c>
    </row>
    <row r="102" spans="1:8" s="2" customFormat="1" ht="12.75" hidden="1" x14ac:dyDescent="0.2">
      <c r="A102" s="257"/>
      <c r="B102" s="260"/>
      <c r="C102" s="291">
        <f t="shared" si="21"/>
        <v>0</v>
      </c>
      <c r="D102" s="292"/>
      <c r="E102" s="299"/>
      <c r="F102" s="70">
        <f t="shared" si="22"/>
        <v>0</v>
      </c>
      <c r="G102" s="70">
        <f t="shared" si="22"/>
        <v>0</v>
      </c>
      <c r="H102" s="65">
        <f t="shared" si="20"/>
        <v>0</v>
      </c>
    </row>
    <row r="103" spans="1:8" s="2" customFormat="1" ht="12.75" hidden="1" x14ac:dyDescent="0.2">
      <c r="A103" s="257"/>
      <c r="B103" s="260"/>
      <c r="C103" s="291">
        <f t="shared" si="21"/>
        <v>0</v>
      </c>
      <c r="D103" s="292"/>
      <c r="E103" s="299"/>
      <c r="F103" s="70">
        <f t="shared" si="22"/>
        <v>0</v>
      </c>
      <c r="G103" s="70">
        <f t="shared" si="22"/>
        <v>0</v>
      </c>
      <c r="H103" s="65">
        <f t="shared" si="20"/>
        <v>0</v>
      </c>
    </row>
    <row r="104" spans="1:8" s="2" customFormat="1" ht="12.75" hidden="1" x14ac:dyDescent="0.2">
      <c r="A104" s="257"/>
      <c r="B104" s="260"/>
      <c r="C104" s="291">
        <f t="shared" si="21"/>
        <v>0</v>
      </c>
      <c r="D104" s="292"/>
      <c r="E104" s="299"/>
      <c r="F104" s="70">
        <f t="shared" si="22"/>
        <v>0</v>
      </c>
      <c r="G104" s="70">
        <f t="shared" si="22"/>
        <v>0</v>
      </c>
      <c r="H104" s="65">
        <f t="shared" si="20"/>
        <v>0</v>
      </c>
    </row>
    <row r="105" spans="1:8" s="2" customFormat="1" ht="12.75" hidden="1" x14ac:dyDescent="0.2">
      <c r="A105" s="257"/>
      <c r="B105" s="260"/>
      <c r="C105" s="291">
        <f t="shared" si="21"/>
        <v>0</v>
      </c>
      <c r="D105" s="292"/>
      <c r="E105" s="299"/>
      <c r="F105" s="70">
        <f t="shared" si="22"/>
        <v>0</v>
      </c>
      <c r="G105" s="70">
        <f t="shared" si="22"/>
        <v>0</v>
      </c>
      <c r="H105" s="65">
        <f t="shared" si="20"/>
        <v>0</v>
      </c>
    </row>
    <row r="106" spans="1:8" s="2" customFormat="1" ht="12.75" hidden="1" x14ac:dyDescent="0.2">
      <c r="A106" s="257"/>
      <c r="B106" s="260"/>
      <c r="C106" s="291">
        <f t="shared" si="21"/>
        <v>0</v>
      </c>
      <c r="D106" s="292"/>
      <c r="E106" s="299"/>
      <c r="F106" s="70">
        <f t="shared" si="22"/>
        <v>0</v>
      </c>
      <c r="G106" s="70">
        <f t="shared" si="22"/>
        <v>0</v>
      </c>
      <c r="H106" s="65">
        <f t="shared" si="20"/>
        <v>0</v>
      </c>
    </row>
    <row r="107" spans="1:8" s="2" customFormat="1" ht="12.75" hidden="1" x14ac:dyDescent="0.2">
      <c r="A107" s="257"/>
      <c r="B107" s="260"/>
      <c r="C107" s="291">
        <f t="shared" si="21"/>
        <v>0</v>
      </c>
      <c r="D107" s="292"/>
      <c r="E107" s="299"/>
      <c r="F107" s="70">
        <f t="shared" si="22"/>
        <v>0</v>
      </c>
      <c r="G107" s="70">
        <f t="shared" si="22"/>
        <v>0</v>
      </c>
      <c r="H107" s="65">
        <f t="shared" si="20"/>
        <v>0</v>
      </c>
    </row>
    <row r="108" spans="1:8" s="2" customFormat="1" ht="12.75" hidden="1" x14ac:dyDescent="0.2">
      <c r="A108" s="257"/>
      <c r="B108" s="260"/>
      <c r="C108" s="291">
        <f t="shared" si="21"/>
        <v>0</v>
      </c>
      <c r="D108" s="292"/>
      <c r="E108" s="299"/>
      <c r="F108" s="70">
        <f t="shared" si="22"/>
        <v>0</v>
      </c>
      <c r="G108" s="70">
        <f t="shared" si="22"/>
        <v>0</v>
      </c>
      <c r="H108" s="65">
        <f t="shared" si="20"/>
        <v>0</v>
      </c>
    </row>
    <row r="109" spans="1:8" s="2" customFormat="1" ht="12.75" hidden="1" x14ac:dyDescent="0.2">
      <c r="A109" s="258"/>
      <c r="B109" s="261"/>
      <c r="C109" s="291">
        <f t="shared" si="21"/>
        <v>0</v>
      </c>
      <c r="D109" s="292"/>
      <c r="E109" s="300"/>
      <c r="F109" s="70">
        <f t="shared" si="22"/>
        <v>0</v>
      </c>
      <c r="G109" s="70">
        <f t="shared" si="22"/>
        <v>0</v>
      </c>
      <c r="H109" s="65">
        <f t="shared" si="20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3.0999999999999996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2.67</v>
      </c>
    </row>
    <row r="112" spans="1:8" s="2" customFormat="1" ht="25.5" x14ac:dyDescent="0.2">
      <c r="A112" s="359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0.34</v>
      </c>
    </row>
    <row r="113" spans="1:8" s="2" customFormat="1" ht="12.75" x14ac:dyDescent="0.2">
      <c r="A113" s="360"/>
      <c r="B113" s="326"/>
      <c r="C113" s="291" t="str">
        <f t="shared" ref="C113:C122" si="23">C15</f>
        <v>Lektors (ar SDP)</v>
      </c>
      <c r="D113" s="292"/>
      <c r="E113" s="298">
        <v>4</v>
      </c>
      <c r="F113" s="70">
        <f t="shared" ref="F113:G122" si="24">F15</f>
        <v>1397</v>
      </c>
      <c r="G113" s="70">
        <f t="shared" si="24"/>
        <v>1</v>
      </c>
      <c r="H113" s="65">
        <f>ROUNDUP((F113*$E$113%)/168*G113,2)</f>
        <v>0.34</v>
      </c>
    </row>
    <row r="114" spans="1:8" s="2" customFormat="1" ht="12.75" hidden="1" x14ac:dyDescent="0.2">
      <c r="A114" s="360"/>
      <c r="B114" s="326"/>
      <c r="C114" s="291">
        <f t="shared" si="23"/>
        <v>0</v>
      </c>
      <c r="D114" s="292"/>
      <c r="E114" s="299"/>
      <c r="F114" s="70">
        <f t="shared" si="24"/>
        <v>0</v>
      </c>
      <c r="G114" s="87">
        <f t="shared" si="24"/>
        <v>0</v>
      </c>
      <c r="H114" s="65">
        <f t="shared" ref="H114:H132" si="25">ROUNDUP((F114*$E$113%)/168*G114,2)</f>
        <v>0</v>
      </c>
    </row>
    <row r="115" spans="1:8" s="2" customFormat="1" ht="12.75" hidden="1" x14ac:dyDescent="0.2">
      <c r="A115" s="360"/>
      <c r="B115" s="326"/>
      <c r="C115" s="291">
        <f t="shared" si="23"/>
        <v>0</v>
      </c>
      <c r="D115" s="292"/>
      <c r="E115" s="299"/>
      <c r="F115" s="70">
        <f t="shared" si="24"/>
        <v>0</v>
      </c>
      <c r="G115" s="87">
        <f t="shared" si="24"/>
        <v>0</v>
      </c>
      <c r="H115" s="65">
        <f t="shared" si="25"/>
        <v>0</v>
      </c>
    </row>
    <row r="116" spans="1:8" s="2" customFormat="1" ht="12.75" hidden="1" x14ac:dyDescent="0.2">
      <c r="A116" s="360"/>
      <c r="B116" s="326"/>
      <c r="C116" s="291">
        <f t="shared" si="23"/>
        <v>0</v>
      </c>
      <c r="D116" s="292"/>
      <c r="E116" s="299"/>
      <c r="F116" s="70">
        <f t="shared" si="24"/>
        <v>0</v>
      </c>
      <c r="G116" s="87">
        <f t="shared" si="24"/>
        <v>0</v>
      </c>
      <c r="H116" s="65">
        <f t="shared" si="25"/>
        <v>0</v>
      </c>
    </row>
    <row r="117" spans="1:8" s="2" customFormat="1" ht="12.75" hidden="1" x14ac:dyDescent="0.2">
      <c r="A117" s="360"/>
      <c r="B117" s="326"/>
      <c r="C117" s="291">
        <f t="shared" si="23"/>
        <v>0</v>
      </c>
      <c r="D117" s="292"/>
      <c r="E117" s="299"/>
      <c r="F117" s="70">
        <f t="shared" si="24"/>
        <v>0</v>
      </c>
      <c r="G117" s="87">
        <f t="shared" si="24"/>
        <v>0</v>
      </c>
      <c r="H117" s="65">
        <f t="shared" si="25"/>
        <v>0</v>
      </c>
    </row>
    <row r="118" spans="1:8" s="2" customFormat="1" ht="12.75" hidden="1" x14ac:dyDescent="0.2">
      <c r="A118" s="360"/>
      <c r="B118" s="326"/>
      <c r="C118" s="291">
        <f t="shared" si="23"/>
        <v>0</v>
      </c>
      <c r="D118" s="292"/>
      <c r="E118" s="299"/>
      <c r="F118" s="70">
        <f t="shared" si="24"/>
        <v>0</v>
      </c>
      <c r="G118" s="87">
        <f t="shared" si="24"/>
        <v>0</v>
      </c>
      <c r="H118" s="65">
        <f t="shared" si="25"/>
        <v>0</v>
      </c>
    </row>
    <row r="119" spans="1:8" s="2" customFormat="1" ht="12.75" hidden="1" x14ac:dyDescent="0.2">
      <c r="A119" s="360"/>
      <c r="B119" s="326"/>
      <c r="C119" s="291">
        <f t="shared" si="23"/>
        <v>0</v>
      </c>
      <c r="D119" s="292"/>
      <c r="E119" s="299"/>
      <c r="F119" s="70">
        <f t="shared" si="24"/>
        <v>0</v>
      </c>
      <c r="G119" s="87">
        <f t="shared" si="24"/>
        <v>0</v>
      </c>
      <c r="H119" s="65">
        <f t="shared" si="25"/>
        <v>0</v>
      </c>
    </row>
    <row r="120" spans="1:8" s="2" customFormat="1" ht="12.75" hidden="1" x14ac:dyDescent="0.2">
      <c r="A120" s="360"/>
      <c r="B120" s="326"/>
      <c r="C120" s="291">
        <f t="shared" si="23"/>
        <v>0</v>
      </c>
      <c r="D120" s="292"/>
      <c r="E120" s="299"/>
      <c r="F120" s="70">
        <f t="shared" si="24"/>
        <v>0</v>
      </c>
      <c r="G120" s="87">
        <f t="shared" si="24"/>
        <v>0</v>
      </c>
      <c r="H120" s="65">
        <f t="shared" si="25"/>
        <v>0</v>
      </c>
    </row>
    <row r="121" spans="1:8" s="2" customFormat="1" ht="12.75" hidden="1" x14ac:dyDescent="0.2">
      <c r="A121" s="360"/>
      <c r="B121" s="326"/>
      <c r="C121" s="291">
        <f t="shared" si="23"/>
        <v>0</v>
      </c>
      <c r="D121" s="292"/>
      <c r="E121" s="299"/>
      <c r="F121" s="70">
        <f t="shared" si="24"/>
        <v>0</v>
      </c>
      <c r="G121" s="87">
        <f t="shared" si="24"/>
        <v>0</v>
      </c>
      <c r="H121" s="65">
        <f t="shared" si="25"/>
        <v>0</v>
      </c>
    </row>
    <row r="122" spans="1:8" s="2" customFormat="1" ht="12.75" hidden="1" x14ac:dyDescent="0.2">
      <c r="A122" s="360"/>
      <c r="B122" s="326"/>
      <c r="C122" s="291">
        <f t="shared" si="23"/>
        <v>0</v>
      </c>
      <c r="D122" s="292"/>
      <c r="E122" s="299"/>
      <c r="F122" s="70">
        <f t="shared" si="24"/>
        <v>0</v>
      </c>
      <c r="G122" s="87">
        <f t="shared" si="24"/>
        <v>0</v>
      </c>
      <c r="H122" s="65">
        <f t="shared" si="25"/>
        <v>0</v>
      </c>
    </row>
    <row r="123" spans="1:8" s="2" customFormat="1" ht="12.75" hidden="1" x14ac:dyDescent="0.2">
      <c r="A123" s="360"/>
      <c r="B123" s="326"/>
      <c r="C123" s="291">
        <f t="shared" ref="C123:C132" si="26">C26</f>
        <v>0</v>
      </c>
      <c r="D123" s="292"/>
      <c r="E123" s="299"/>
      <c r="F123" s="70">
        <f t="shared" ref="F123:G132" si="27">F26</f>
        <v>0</v>
      </c>
      <c r="G123" s="70">
        <f t="shared" si="27"/>
        <v>0</v>
      </c>
      <c r="H123" s="65">
        <f t="shared" si="25"/>
        <v>0</v>
      </c>
    </row>
    <row r="124" spans="1:8" s="2" customFormat="1" ht="12.75" hidden="1" x14ac:dyDescent="0.2">
      <c r="A124" s="360"/>
      <c r="B124" s="326"/>
      <c r="C124" s="291">
        <f t="shared" si="26"/>
        <v>0</v>
      </c>
      <c r="D124" s="292"/>
      <c r="E124" s="299"/>
      <c r="F124" s="70">
        <f t="shared" si="27"/>
        <v>0</v>
      </c>
      <c r="G124" s="70">
        <f t="shared" si="27"/>
        <v>0</v>
      </c>
      <c r="H124" s="65">
        <f t="shared" si="25"/>
        <v>0</v>
      </c>
    </row>
    <row r="125" spans="1:8" s="2" customFormat="1" ht="12.75" hidden="1" x14ac:dyDescent="0.2">
      <c r="A125" s="360"/>
      <c r="B125" s="326"/>
      <c r="C125" s="291">
        <f t="shared" si="26"/>
        <v>0</v>
      </c>
      <c r="D125" s="292"/>
      <c r="E125" s="299"/>
      <c r="F125" s="70">
        <f t="shared" si="27"/>
        <v>0</v>
      </c>
      <c r="G125" s="70">
        <f t="shared" si="27"/>
        <v>0</v>
      </c>
      <c r="H125" s="65">
        <f t="shared" si="25"/>
        <v>0</v>
      </c>
    </row>
    <row r="126" spans="1:8" s="2" customFormat="1" ht="12.75" hidden="1" x14ac:dyDescent="0.2">
      <c r="A126" s="360"/>
      <c r="B126" s="326"/>
      <c r="C126" s="291">
        <f t="shared" si="26"/>
        <v>0</v>
      </c>
      <c r="D126" s="292"/>
      <c r="E126" s="299"/>
      <c r="F126" s="70">
        <f t="shared" si="27"/>
        <v>0</v>
      </c>
      <c r="G126" s="70">
        <f t="shared" si="27"/>
        <v>0</v>
      </c>
      <c r="H126" s="65">
        <f t="shared" si="25"/>
        <v>0</v>
      </c>
    </row>
    <row r="127" spans="1:8" s="2" customFormat="1" ht="12.75" hidden="1" x14ac:dyDescent="0.2">
      <c r="A127" s="360"/>
      <c r="B127" s="326"/>
      <c r="C127" s="291">
        <f t="shared" si="26"/>
        <v>0</v>
      </c>
      <c r="D127" s="292"/>
      <c r="E127" s="299"/>
      <c r="F127" s="70">
        <f t="shared" si="27"/>
        <v>0</v>
      </c>
      <c r="G127" s="70">
        <f t="shared" si="27"/>
        <v>0</v>
      </c>
      <c r="H127" s="65">
        <f t="shared" si="25"/>
        <v>0</v>
      </c>
    </row>
    <row r="128" spans="1:8" s="2" customFormat="1" ht="12.75" hidden="1" x14ac:dyDescent="0.2">
      <c r="A128" s="360"/>
      <c r="B128" s="326"/>
      <c r="C128" s="291">
        <f t="shared" si="26"/>
        <v>0</v>
      </c>
      <c r="D128" s="292"/>
      <c r="E128" s="299"/>
      <c r="F128" s="70">
        <f t="shared" si="27"/>
        <v>0</v>
      </c>
      <c r="G128" s="70">
        <f t="shared" si="27"/>
        <v>0</v>
      </c>
      <c r="H128" s="65">
        <f t="shared" si="25"/>
        <v>0</v>
      </c>
    </row>
    <row r="129" spans="1:8" s="2" customFormat="1" ht="12.75" hidden="1" x14ac:dyDescent="0.2">
      <c r="A129" s="360"/>
      <c r="B129" s="326"/>
      <c r="C129" s="291">
        <f t="shared" si="26"/>
        <v>0</v>
      </c>
      <c r="D129" s="292"/>
      <c r="E129" s="299"/>
      <c r="F129" s="70">
        <f t="shared" si="27"/>
        <v>0</v>
      </c>
      <c r="G129" s="70">
        <f t="shared" si="27"/>
        <v>0</v>
      </c>
      <c r="H129" s="65">
        <f t="shared" si="25"/>
        <v>0</v>
      </c>
    </row>
    <row r="130" spans="1:8" s="2" customFormat="1" ht="12.75" hidden="1" x14ac:dyDescent="0.2">
      <c r="A130" s="360"/>
      <c r="B130" s="326"/>
      <c r="C130" s="291">
        <f t="shared" si="26"/>
        <v>0</v>
      </c>
      <c r="D130" s="292"/>
      <c r="E130" s="299"/>
      <c r="F130" s="70">
        <f t="shared" si="27"/>
        <v>0</v>
      </c>
      <c r="G130" s="70">
        <f t="shared" si="27"/>
        <v>0</v>
      </c>
      <c r="H130" s="65">
        <f t="shared" si="25"/>
        <v>0</v>
      </c>
    </row>
    <row r="131" spans="1:8" s="2" customFormat="1" ht="12.75" hidden="1" x14ac:dyDescent="0.2">
      <c r="A131" s="360"/>
      <c r="B131" s="326"/>
      <c r="C131" s="291">
        <f t="shared" si="26"/>
        <v>0</v>
      </c>
      <c r="D131" s="292"/>
      <c r="E131" s="299"/>
      <c r="F131" s="70">
        <f t="shared" si="27"/>
        <v>0</v>
      </c>
      <c r="G131" s="70">
        <f t="shared" si="27"/>
        <v>0</v>
      </c>
      <c r="H131" s="65">
        <f t="shared" si="25"/>
        <v>0</v>
      </c>
    </row>
    <row r="132" spans="1:8" s="2" customFormat="1" ht="12.75" hidden="1" x14ac:dyDescent="0.2">
      <c r="A132" s="361"/>
      <c r="B132" s="327"/>
      <c r="C132" s="291">
        <f t="shared" si="26"/>
        <v>0</v>
      </c>
      <c r="D132" s="292"/>
      <c r="E132" s="300"/>
      <c r="F132" s="70">
        <f t="shared" si="27"/>
        <v>0</v>
      </c>
      <c r="G132" s="70">
        <f t="shared" si="27"/>
        <v>0</v>
      </c>
      <c r="H132" s="65">
        <f t="shared" si="25"/>
        <v>0</v>
      </c>
    </row>
    <row r="133" spans="1:8" s="2" customFormat="1" ht="25.5" x14ac:dyDescent="0.2">
      <c r="A133" s="359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0.09</v>
      </c>
    </row>
    <row r="134" spans="1:8" s="2" customFormat="1" ht="12.75" x14ac:dyDescent="0.2">
      <c r="A134" s="360"/>
      <c r="B134" s="363"/>
      <c r="C134" s="291" t="str">
        <f t="shared" ref="C134:C143" si="28">C15</f>
        <v>Lektors (ar SDP)</v>
      </c>
      <c r="D134" s="292"/>
      <c r="E134" s="298">
        <v>1</v>
      </c>
      <c r="F134" s="70">
        <f t="shared" ref="F134:G143" si="29">F15</f>
        <v>1397</v>
      </c>
      <c r="G134" s="70">
        <f t="shared" si="29"/>
        <v>1</v>
      </c>
      <c r="H134" s="65">
        <f>ROUNDUP((F134*$E$134%)/168*G134,2)</f>
        <v>0.09</v>
      </c>
    </row>
    <row r="135" spans="1:8" s="2" customFormat="1" ht="12.75" hidden="1" x14ac:dyDescent="0.2">
      <c r="A135" s="360"/>
      <c r="B135" s="363"/>
      <c r="C135" s="291">
        <f t="shared" si="28"/>
        <v>0</v>
      </c>
      <c r="D135" s="292"/>
      <c r="E135" s="299"/>
      <c r="F135" s="70">
        <f t="shared" si="29"/>
        <v>0</v>
      </c>
      <c r="G135" s="87">
        <f t="shared" si="29"/>
        <v>0</v>
      </c>
      <c r="H135" s="65">
        <f t="shared" ref="H135:H153" si="30">ROUNDUP((F135*$E$134%)/168*G135,2)</f>
        <v>0</v>
      </c>
    </row>
    <row r="136" spans="1:8" s="2" customFormat="1" ht="12.75" hidden="1" x14ac:dyDescent="0.2">
      <c r="A136" s="360"/>
      <c r="B136" s="363"/>
      <c r="C136" s="291">
        <f t="shared" si="28"/>
        <v>0</v>
      </c>
      <c r="D136" s="292"/>
      <c r="E136" s="299"/>
      <c r="F136" s="70">
        <f t="shared" si="29"/>
        <v>0</v>
      </c>
      <c r="G136" s="87">
        <f t="shared" si="29"/>
        <v>0</v>
      </c>
      <c r="H136" s="65">
        <f t="shared" si="30"/>
        <v>0</v>
      </c>
    </row>
    <row r="137" spans="1:8" s="2" customFormat="1" ht="12.75" hidden="1" x14ac:dyDescent="0.2">
      <c r="A137" s="360"/>
      <c r="B137" s="363"/>
      <c r="C137" s="291">
        <f t="shared" si="28"/>
        <v>0</v>
      </c>
      <c r="D137" s="292"/>
      <c r="E137" s="299"/>
      <c r="F137" s="70">
        <f t="shared" si="29"/>
        <v>0</v>
      </c>
      <c r="G137" s="87">
        <f t="shared" si="29"/>
        <v>0</v>
      </c>
      <c r="H137" s="65">
        <f t="shared" si="30"/>
        <v>0</v>
      </c>
    </row>
    <row r="138" spans="1:8" s="2" customFormat="1" ht="12.75" hidden="1" x14ac:dyDescent="0.2">
      <c r="A138" s="360"/>
      <c r="B138" s="363"/>
      <c r="C138" s="291">
        <f t="shared" si="28"/>
        <v>0</v>
      </c>
      <c r="D138" s="292"/>
      <c r="E138" s="299"/>
      <c r="F138" s="70">
        <f t="shared" si="29"/>
        <v>0</v>
      </c>
      <c r="G138" s="87">
        <f t="shared" si="29"/>
        <v>0</v>
      </c>
      <c r="H138" s="65">
        <f t="shared" si="30"/>
        <v>0</v>
      </c>
    </row>
    <row r="139" spans="1:8" s="2" customFormat="1" ht="12.75" hidden="1" x14ac:dyDescent="0.2">
      <c r="A139" s="360"/>
      <c r="B139" s="363"/>
      <c r="C139" s="291">
        <f t="shared" si="28"/>
        <v>0</v>
      </c>
      <c r="D139" s="292"/>
      <c r="E139" s="299"/>
      <c r="F139" s="70">
        <f t="shared" si="29"/>
        <v>0</v>
      </c>
      <c r="G139" s="87">
        <f t="shared" si="29"/>
        <v>0</v>
      </c>
      <c r="H139" s="65">
        <f t="shared" si="30"/>
        <v>0</v>
      </c>
    </row>
    <row r="140" spans="1:8" s="2" customFormat="1" ht="12.75" hidden="1" x14ac:dyDescent="0.2">
      <c r="A140" s="360"/>
      <c r="B140" s="363"/>
      <c r="C140" s="291">
        <f t="shared" si="28"/>
        <v>0</v>
      </c>
      <c r="D140" s="292"/>
      <c r="E140" s="299"/>
      <c r="F140" s="70">
        <f t="shared" si="29"/>
        <v>0</v>
      </c>
      <c r="G140" s="87">
        <f t="shared" si="29"/>
        <v>0</v>
      </c>
      <c r="H140" s="65">
        <f t="shared" si="30"/>
        <v>0</v>
      </c>
    </row>
    <row r="141" spans="1:8" s="2" customFormat="1" ht="12.75" hidden="1" x14ac:dyDescent="0.2">
      <c r="A141" s="360"/>
      <c r="B141" s="363"/>
      <c r="C141" s="291">
        <f t="shared" si="28"/>
        <v>0</v>
      </c>
      <c r="D141" s="292"/>
      <c r="E141" s="299"/>
      <c r="F141" s="70">
        <f t="shared" si="29"/>
        <v>0</v>
      </c>
      <c r="G141" s="87">
        <f t="shared" si="29"/>
        <v>0</v>
      </c>
      <c r="H141" s="65">
        <f t="shared" si="30"/>
        <v>0</v>
      </c>
    </row>
    <row r="142" spans="1:8" s="2" customFormat="1" ht="12.75" hidden="1" x14ac:dyDescent="0.2">
      <c r="A142" s="360"/>
      <c r="B142" s="363"/>
      <c r="C142" s="291">
        <f t="shared" si="28"/>
        <v>0</v>
      </c>
      <c r="D142" s="292"/>
      <c r="E142" s="299"/>
      <c r="F142" s="70">
        <f t="shared" si="29"/>
        <v>0</v>
      </c>
      <c r="G142" s="87">
        <f t="shared" si="29"/>
        <v>0</v>
      </c>
      <c r="H142" s="65">
        <f t="shared" si="30"/>
        <v>0</v>
      </c>
    </row>
    <row r="143" spans="1:8" s="2" customFormat="1" ht="12.75" hidden="1" x14ac:dyDescent="0.2">
      <c r="A143" s="360"/>
      <c r="B143" s="363"/>
      <c r="C143" s="291">
        <f t="shared" si="28"/>
        <v>0</v>
      </c>
      <c r="D143" s="292"/>
      <c r="E143" s="299"/>
      <c r="F143" s="70">
        <f t="shared" si="29"/>
        <v>0</v>
      </c>
      <c r="G143" s="87">
        <f t="shared" si="29"/>
        <v>0</v>
      </c>
      <c r="H143" s="65">
        <f t="shared" si="30"/>
        <v>0</v>
      </c>
    </row>
    <row r="144" spans="1:8" s="2" customFormat="1" ht="12.75" hidden="1" x14ac:dyDescent="0.2">
      <c r="A144" s="360"/>
      <c r="B144" s="363"/>
      <c r="C144" s="291">
        <f t="shared" ref="C144:C153" si="31">C26</f>
        <v>0</v>
      </c>
      <c r="D144" s="292"/>
      <c r="E144" s="299"/>
      <c r="F144" s="70">
        <f t="shared" ref="F144:G153" si="32">F26</f>
        <v>0</v>
      </c>
      <c r="G144" s="70">
        <f t="shared" si="32"/>
        <v>0</v>
      </c>
      <c r="H144" s="65">
        <f t="shared" si="30"/>
        <v>0</v>
      </c>
    </row>
    <row r="145" spans="1:8" s="2" customFormat="1" ht="12.75" hidden="1" x14ac:dyDescent="0.2">
      <c r="A145" s="360"/>
      <c r="B145" s="363"/>
      <c r="C145" s="291">
        <f t="shared" si="31"/>
        <v>0</v>
      </c>
      <c r="D145" s="292"/>
      <c r="E145" s="299"/>
      <c r="F145" s="70">
        <f t="shared" si="32"/>
        <v>0</v>
      </c>
      <c r="G145" s="70">
        <f t="shared" si="32"/>
        <v>0</v>
      </c>
      <c r="H145" s="65">
        <f t="shared" si="30"/>
        <v>0</v>
      </c>
    </row>
    <row r="146" spans="1:8" s="2" customFormat="1" ht="12.75" hidden="1" x14ac:dyDescent="0.2">
      <c r="A146" s="360"/>
      <c r="B146" s="363"/>
      <c r="C146" s="291">
        <f t="shared" si="31"/>
        <v>0</v>
      </c>
      <c r="D146" s="292"/>
      <c r="E146" s="299"/>
      <c r="F146" s="70">
        <f t="shared" si="32"/>
        <v>0</v>
      </c>
      <c r="G146" s="70">
        <f t="shared" si="32"/>
        <v>0</v>
      </c>
      <c r="H146" s="65">
        <f t="shared" si="30"/>
        <v>0</v>
      </c>
    </row>
    <row r="147" spans="1:8" s="2" customFormat="1" ht="12.75" hidden="1" x14ac:dyDescent="0.2">
      <c r="A147" s="360"/>
      <c r="B147" s="363"/>
      <c r="C147" s="291">
        <f t="shared" si="31"/>
        <v>0</v>
      </c>
      <c r="D147" s="292"/>
      <c r="E147" s="299"/>
      <c r="F147" s="70">
        <f t="shared" si="32"/>
        <v>0</v>
      </c>
      <c r="G147" s="70">
        <f t="shared" si="32"/>
        <v>0</v>
      </c>
      <c r="H147" s="65">
        <f t="shared" si="30"/>
        <v>0</v>
      </c>
    </row>
    <row r="148" spans="1:8" s="2" customFormat="1" ht="12.75" hidden="1" x14ac:dyDescent="0.2">
      <c r="A148" s="360"/>
      <c r="B148" s="363"/>
      <c r="C148" s="291">
        <f t="shared" si="31"/>
        <v>0</v>
      </c>
      <c r="D148" s="292"/>
      <c r="E148" s="299"/>
      <c r="F148" s="70">
        <f t="shared" si="32"/>
        <v>0</v>
      </c>
      <c r="G148" s="70">
        <f t="shared" si="32"/>
        <v>0</v>
      </c>
      <c r="H148" s="65">
        <f t="shared" si="30"/>
        <v>0</v>
      </c>
    </row>
    <row r="149" spans="1:8" s="2" customFormat="1" ht="12.75" hidden="1" x14ac:dyDescent="0.2">
      <c r="A149" s="360"/>
      <c r="B149" s="363"/>
      <c r="C149" s="291">
        <f t="shared" si="31"/>
        <v>0</v>
      </c>
      <c r="D149" s="292"/>
      <c r="E149" s="299"/>
      <c r="F149" s="70">
        <f t="shared" si="32"/>
        <v>0</v>
      </c>
      <c r="G149" s="70">
        <f t="shared" si="32"/>
        <v>0</v>
      </c>
      <c r="H149" s="65">
        <f t="shared" si="30"/>
        <v>0</v>
      </c>
    </row>
    <row r="150" spans="1:8" s="2" customFormat="1" ht="12.75" hidden="1" x14ac:dyDescent="0.2">
      <c r="A150" s="360"/>
      <c r="B150" s="363"/>
      <c r="C150" s="291">
        <f t="shared" si="31"/>
        <v>0</v>
      </c>
      <c r="D150" s="292"/>
      <c r="E150" s="299"/>
      <c r="F150" s="70">
        <f t="shared" si="32"/>
        <v>0</v>
      </c>
      <c r="G150" s="70">
        <f t="shared" si="32"/>
        <v>0</v>
      </c>
      <c r="H150" s="65">
        <f t="shared" si="30"/>
        <v>0</v>
      </c>
    </row>
    <row r="151" spans="1:8" s="2" customFormat="1" ht="12.75" hidden="1" x14ac:dyDescent="0.2">
      <c r="A151" s="360"/>
      <c r="B151" s="363"/>
      <c r="C151" s="291">
        <f t="shared" si="31"/>
        <v>0</v>
      </c>
      <c r="D151" s="292"/>
      <c r="E151" s="299"/>
      <c r="F151" s="70">
        <f t="shared" si="32"/>
        <v>0</v>
      </c>
      <c r="G151" s="70">
        <f t="shared" si="32"/>
        <v>0</v>
      </c>
      <c r="H151" s="65">
        <f t="shared" si="30"/>
        <v>0</v>
      </c>
    </row>
    <row r="152" spans="1:8" s="2" customFormat="1" ht="12.75" hidden="1" x14ac:dyDescent="0.2">
      <c r="A152" s="360"/>
      <c r="B152" s="363"/>
      <c r="C152" s="291">
        <f t="shared" si="31"/>
        <v>0</v>
      </c>
      <c r="D152" s="292"/>
      <c r="E152" s="299"/>
      <c r="F152" s="70">
        <f t="shared" si="32"/>
        <v>0</v>
      </c>
      <c r="G152" s="70">
        <f t="shared" si="32"/>
        <v>0</v>
      </c>
      <c r="H152" s="65">
        <f t="shared" si="30"/>
        <v>0</v>
      </c>
    </row>
    <row r="153" spans="1:8" s="2" customFormat="1" ht="12.75" hidden="1" x14ac:dyDescent="0.2">
      <c r="A153" s="361"/>
      <c r="B153" s="364"/>
      <c r="C153" s="291">
        <f t="shared" si="31"/>
        <v>0</v>
      </c>
      <c r="D153" s="292"/>
      <c r="E153" s="300"/>
      <c r="F153" s="70">
        <f t="shared" si="32"/>
        <v>0</v>
      </c>
      <c r="G153" s="70">
        <f t="shared" si="32"/>
        <v>0</v>
      </c>
      <c r="H153" s="65">
        <f t="shared" si="30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SUM(H155,H178,H202)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33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33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33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33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33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33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33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33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34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34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34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34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34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34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34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34"/>
        <v>0</v>
      </c>
    </row>
    <row r="200" spans="1:8" s="2" customFormat="1" ht="12.75" hidden="1" customHeight="1" x14ac:dyDescent="0.2">
      <c r="A200" s="258"/>
      <c r="B200" s="261"/>
      <c r="C200" s="268"/>
      <c r="D200" s="269"/>
      <c r="E200" s="270"/>
      <c r="F200" s="92"/>
      <c r="G200" s="92"/>
      <c r="H200" s="93">
        <f t="shared" si="34"/>
        <v>0</v>
      </c>
    </row>
    <row r="201" spans="1:8" s="2" customFormat="1" ht="12.75" hidden="1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x14ac:dyDescent="0.2">
      <c r="A202" s="256">
        <v>2311</v>
      </c>
      <c r="B202" s="259" t="s">
        <v>20</v>
      </c>
      <c r="C202" s="266"/>
      <c r="D202" s="267"/>
      <c r="E202" s="307"/>
      <c r="F202" s="53" t="s">
        <v>167</v>
      </c>
      <c r="G202" s="53" t="s">
        <v>166</v>
      </c>
      <c r="H202" s="59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customHeight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" hidden="1" customHeight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5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5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5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5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5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5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5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5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6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6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6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6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6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6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6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6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6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7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7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7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7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7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7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7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7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7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8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8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8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8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8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8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8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8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8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9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9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9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9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9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9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9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9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9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13.82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0.95000000000000007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0.72000000000000008</v>
      </c>
    </row>
    <row r="265" spans="1:9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</v>
      </c>
    </row>
    <row r="266" spans="1:9" s="2" customFormat="1" ht="12.75" hidden="1" x14ac:dyDescent="0.2">
      <c r="A266" s="257"/>
      <c r="B266" s="260"/>
      <c r="C266" s="305"/>
      <c r="D266" s="306"/>
      <c r="E266" s="78"/>
      <c r="F266" s="73"/>
      <c r="G266" s="72"/>
      <c r="H266" s="63">
        <f>ROUNDUP((F266/168*G266),2)</f>
        <v>0</v>
      </c>
      <c r="I266" s="2" t="s">
        <v>264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40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40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40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40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40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40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40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40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40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0.6</v>
      </c>
    </row>
    <row r="277" spans="1:9" s="2" customFormat="1" ht="12.75" x14ac:dyDescent="0.2">
      <c r="A277" s="257"/>
      <c r="B277" s="260"/>
      <c r="C277" s="305" t="s">
        <v>200</v>
      </c>
      <c r="D277" s="306"/>
      <c r="E277" s="78">
        <v>9</v>
      </c>
      <c r="F277" s="73">
        <v>1190</v>
      </c>
      <c r="G277" s="72">
        <v>8.4000000000000005E-2</v>
      </c>
      <c r="H277" s="63">
        <f t="shared" si="40"/>
        <v>0.6</v>
      </c>
      <c r="I277" s="2" t="s">
        <v>201</v>
      </c>
    </row>
    <row r="278" spans="1:9" s="2" customFormat="1" ht="12.75" hidden="1" x14ac:dyDescent="0.2">
      <c r="A278" s="257"/>
      <c r="B278" s="260"/>
      <c r="C278" s="291"/>
      <c r="D278" s="292"/>
      <c r="E278" s="79"/>
      <c r="F278" s="75"/>
      <c r="G278" s="74"/>
      <c r="H278" s="65">
        <f t="shared" si="40"/>
        <v>0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40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40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40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40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40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40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40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40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41">G267</f>
        <v>0</v>
      </c>
      <c r="H289" s="65">
        <f t="shared" ref="H289:H297" si="42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41"/>
        <v>0</v>
      </c>
      <c r="H290" s="65">
        <f t="shared" si="42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41"/>
        <v>0</v>
      </c>
      <c r="H291" s="65">
        <f t="shared" si="42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41"/>
        <v>0</v>
      </c>
      <c r="H292" s="65">
        <f t="shared" si="42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41"/>
        <v>0</v>
      </c>
      <c r="H293" s="65">
        <f t="shared" si="42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41"/>
        <v>0</v>
      </c>
      <c r="H294" s="65">
        <f t="shared" si="42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41"/>
        <v>0</v>
      </c>
      <c r="H295" s="65">
        <f t="shared" si="42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41"/>
        <v>0</v>
      </c>
      <c r="H296" s="65">
        <f t="shared" si="42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41"/>
        <v>0</v>
      </c>
      <c r="H297" s="67">
        <f t="shared" si="42"/>
        <v>0</v>
      </c>
    </row>
    <row r="298" spans="1:8" s="2" customFormat="1" ht="25.5" x14ac:dyDescent="0.2">
      <c r="A298" s="256" t="s">
        <v>54</v>
      </c>
      <c r="B298" s="259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0.03</v>
      </c>
    </row>
    <row r="299" spans="1:8" s="2" customFormat="1" ht="12.75" hidden="1" x14ac:dyDescent="0.2">
      <c r="A299" s="257"/>
      <c r="B299" s="260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x14ac:dyDescent="0.2">
      <c r="A300" s="257"/>
      <c r="B300" s="260"/>
      <c r="C300" s="283">
        <f t="shared" ref="C300:G308" si="43">C267</f>
        <v>0</v>
      </c>
      <c r="D300" s="284"/>
      <c r="E300" s="299"/>
      <c r="F300" s="70">
        <f t="shared" si="43"/>
        <v>0</v>
      </c>
      <c r="G300" s="64">
        <f t="shared" si="43"/>
        <v>0</v>
      </c>
      <c r="H300" s="65">
        <f t="shared" ref="H300:H318" si="44">ROUNDUP((F300*$E$299%)/168*G300,2)</f>
        <v>0</v>
      </c>
    </row>
    <row r="301" spans="1:8" s="2" customFormat="1" ht="12.75" hidden="1" x14ac:dyDescent="0.2">
      <c r="A301" s="257"/>
      <c r="B301" s="260"/>
      <c r="C301" s="283">
        <f t="shared" si="43"/>
        <v>0</v>
      </c>
      <c r="D301" s="284"/>
      <c r="E301" s="299"/>
      <c r="F301" s="70">
        <f t="shared" si="43"/>
        <v>0</v>
      </c>
      <c r="G301" s="64">
        <f t="shared" si="43"/>
        <v>0</v>
      </c>
      <c r="H301" s="65">
        <f t="shared" si="44"/>
        <v>0</v>
      </c>
    </row>
    <row r="302" spans="1:8" s="2" customFormat="1" ht="12.75" hidden="1" x14ac:dyDescent="0.2">
      <c r="A302" s="257"/>
      <c r="B302" s="260"/>
      <c r="C302" s="283">
        <f t="shared" si="43"/>
        <v>0</v>
      </c>
      <c r="D302" s="284"/>
      <c r="E302" s="299"/>
      <c r="F302" s="70">
        <f t="shared" si="43"/>
        <v>0</v>
      </c>
      <c r="G302" s="64">
        <f t="shared" si="43"/>
        <v>0</v>
      </c>
      <c r="H302" s="65">
        <f t="shared" si="44"/>
        <v>0</v>
      </c>
    </row>
    <row r="303" spans="1:8" s="2" customFormat="1" ht="12.75" hidden="1" x14ac:dyDescent="0.2">
      <c r="A303" s="257"/>
      <c r="B303" s="260"/>
      <c r="C303" s="283">
        <f t="shared" si="43"/>
        <v>0</v>
      </c>
      <c r="D303" s="284"/>
      <c r="E303" s="299"/>
      <c r="F303" s="70">
        <f t="shared" si="43"/>
        <v>0</v>
      </c>
      <c r="G303" s="64">
        <f t="shared" si="43"/>
        <v>0</v>
      </c>
      <c r="H303" s="65">
        <f t="shared" si="44"/>
        <v>0</v>
      </c>
    </row>
    <row r="304" spans="1:8" s="2" customFormat="1" ht="12.75" hidden="1" x14ac:dyDescent="0.2">
      <c r="A304" s="257"/>
      <c r="B304" s="260"/>
      <c r="C304" s="283">
        <f t="shared" si="43"/>
        <v>0</v>
      </c>
      <c r="D304" s="284"/>
      <c r="E304" s="299"/>
      <c r="F304" s="70">
        <f t="shared" si="43"/>
        <v>0</v>
      </c>
      <c r="G304" s="64">
        <f t="shared" si="43"/>
        <v>0</v>
      </c>
      <c r="H304" s="65">
        <f t="shared" si="44"/>
        <v>0</v>
      </c>
    </row>
    <row r="305" spans="1:8" s="2" customFormat="1" ht="12.75" hidden="1" x14ac:dyDescent="0.2">
      <c r="A305" s="257"/>
      <c r="B305" s="260"/>
      <c r="C305" s="283">
        <f t="shared" si="43"/>
        <v>0</v>
      </c>
      <c r="D305" s="284"/>
      <c r="E305" s="299"/>
      <c r="F305" s="70">
        <f t="shared" si="43"/>
        <v>0</v>
      </c>
      <c r="G305" s="64">
        <f t="shared" si="43"/>
        <v>0</v>
      </c>
      <c r="H305" s="65">
        <f t="shared" si="44"/>
        <v>0</v>
      </c>
    </row>
    <row r="306" spans="1:8" s="2" customFormat="1" ht="12.75" hidden="1" x14ac:dyDescent="0.2">
      <c r="A306" s="257"/>
      <c r="B306" s="260"/>
      <c r="C306" s="283">
        <f t="shared" si="43"/>
        <v>0</v>
      </c>
      <c r="D306" s="284"/>
      <c r="E306" s="299"/>
      <c r="F306" s="70">
        <f t="shared" si="43"/>
        <v>0</v>
      </c>
      <c r="G306" s="64">
        <f t="shared" si="43"/>
        <v>0</v>
      </c>
      <c r="H306" s="65">
        <f t="shared" si="44"/>
        <v>0</v>
      </c>
    </row>
    <row r="307" spans="1:8" s="2" customFormat="1" ht="12.75" hidden="1" x14ac:dyDescent="0.2">
      <c r="A307" s="257"/>
      <c r="B307" s="260"/>
      <c r="C307" s="283">
        <f t="shared" si="43"/>
        <v>0</v>
      </c>
      <c r="D307" s="284"/>
      <c r="E307" s="299"/>
      <c r="F307" s="70">
        <f t="shared" si="43"/>
        <v>0</v>
      </c>
      <c r="G307" s="64">
        <f t="shared" si="43"/>
        <v>0</v>
      </c>
      <c r="H307" s="65">
        <f t="shared" si="44"/>
        <v>0</v>
      </c>
    </row>
    <row r="308" spans="1:8" s="2" customFormat="1" ht="10.5" hidden="1" customHeight="1" x14ac:dyDescent="0.2">
      <c r="A308" s="257"/>
      <c r="B308" s="260"/>
      <c r="C308" s="283">
        <f t="shared" si="43"/>
        <v>0</v>
      </c>
      <c r="D308" s="284"/>
      <c r="E308" s="299"/>
      <c r="F308" s="70">
        <f t="shared" si="43"/>
        <v>0</v>
      </c>
      <c r="G308" s="64">
        <f t="shared" si="43"/>
        <v>0</v>
      </c>
      <c r="H308" s="65">
        <f t="shared" si="44"/>
        <v>0</v>
      </c>
    </row>
    <row r="309" spans="1:8" s="2" customFormat="1" ht="12.75" x14ac:dyDescent="0.2">
      <c r="A309" s="257"/>
      <c r="B309" s="260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44"/>
        <v>0.03</v>
      </c>
    </row>
    <row r="310" spans="1:8" s="2" customFormat="1" ht="12.75" hidden="1" x14ac:dyDescent="0.2">
      <c r="A310" s="257"/>
      <c r="B310" s="260"/>
      <c r="C310" s="283">
        <f t="shared" ref="C310:G317" si="45">C278</f>
        <v>0</v>
      </c>
      <c r="D310" s="284"/>
      <c r="E310" s="299"/>
      <c r="F310" s="70">
        <f t="shared" si="45"/>
        <v>0</v>
      </c>
      <c r="G310" s="64">
        <f t="shared" si="45"/>
        <v>0</v>
      </c>
      <c r="H310" s="65">
        <f>ROUNDUP((F310*$E$299%)/168*G310,2)</f>
        <v>0</v>
      </c>
    </row>
    <row r="311" spans="1:8" s="2" customFormat="1" ht="12.75" hidden="1" x14ac:dyDescent="0.2">
      <c r="A311" s="257"/>
      <c r="B311" s="260"/>
      <c r="C311" s="283">
        <f t="shared" si="45"/>
        <v>0</v>
      </c>
      <c r="D311" s="284"/>
      <c r="E311" s="299"/>
      <c r="F311" s="70">
        <f t="shared" si="45"/>
        <v>0</v>
      </c>
      <c r="G311" s="64">
        <f t="shared" si="45"/>
        <v>0</v>
      </c>
      <c r="H311" s="65">
        <f t="shared" si="44"/>
        <v>0</v>
      </c>
    </row>
    <row r="312" spans="1:8" s="2" customFormat="1" ht="12.75" hidden="1" x14ac:dyDescent="0.2">
      <c r="A312" s="257"/>
      <c r="B312" s="260"/>
      <c r="C312" s="283">
        <f t="shared" si="45"/>
        <v>0</v>
      </c>
      <c r="D312" s="284"/>
      <c r="E312" s="299"/>
      <c r="F312" s="70">
        <f t="shared" si="45"/>
        <v>0</v>
      </c>
      <c r="G312" s="64">
        <f t="shared" si="45"/>
        <v>0</v>
      </c>
      <c r="H312" s="65">
        <f t="shared" si="44"/>
        <v>0</v>
      </c>
    </row>
    <row r="313" spans="1:8" s="2" customFormat="1" ht="12.75" hidden="1" x14ac:dyDescent="0.2">
      <c r="A313" s="257"/>
      <c r="B313" s="260"/>
      <c r="C313" s="283">
        <f t="shared" si="45"/>
        <v>0</v>
      </c>
      <c r="D313" s="284"/>
      <c r="E313" s="299"/>
      <c r="F313" s="70">
        <f t="shared" si="45"/>
        <v>0</v>
      </c>
      <c r="G313" s="64">
        <f t="shared" si="45"/>
        <v>0</v>
      </c>
      <c r="H313" s="65">
        <f t="shared" si="44"/>
        <v>0</v>
      </c>
    </row>
    <row r="314" spans="1:8" s="2" customFormat="1" ht="12.75" hidden="1" x14ac:dyDescent="0.2">
      <c r="A314" s="257"/>
      <c r="B314" s="260"/>
      <c r="C314" s="283">
        <f t="shared" si="45"/>
        <v>0</v>
      </c>
      <c r="D314" s="284"/>
      <c r="E314" s="299"/>
      <c r="F314" s="70">
        <f t="shared" si="45"/>
        <v>0</v>
      </c>
      <c r="G314" s="64">
        <f t="shared" si="45"/>
        <v>0</v>
      </c>
      <c r="H314" s="65">
        <f t="shared" si="44"/>
        <v>0</v>
      </c>
    </row>
    <row r="315" spans="1:8" s="2" customFormat="1" ht="12.75" hidden="1" x14ac:dyDescent="0.2">
      <c r="A315" s="257"/>
      <c r="B315" s="260"/>
      <c r="C315" s="283">
        <f t="shared" si="45"/>
        <v>0</v>
      </c>
      <c r="D315" s="284"/>
      <c r="E315" s="299"/>
      <c r="F315" s="70">
        <f t="shared" si="45"/>
        <v>0</v>
      </c>
      <c r="G315" s="64">
        <f t="shared" si="45"/>
        <v>0</v>
      </c>
      <c r="H315" s="65">
        <f t="shared" si="44"/>
        <v>0</v>
      </c>
    </row>
    <row r="316" spans="1:8" s="2" customFormat="1" ht="12.75" hidden="1" x14ac:dyDescent="0.2">
      <c r="A316" s="257"/>
      <c r="B316" s="260"/>
      <c r="C316" s="283">
        <f t="shared" si="45"/>
        <v>0</v>
      </c>
      <c r="D316" s="284"/>
      <c r="E316" s="299"/>
      <c r="F316" s="70">
        <f t="shared" si="45"/>
        <v>0</v>
      </c>
      <c r="G316" s="64">
        <f t="shared" si="45"/>
        <v>0</v>
      </c>
      <c r="H316" s="65">
        <f t="shared" si="44"/>
        <v>0</v>
      </c>
    </row>
    <row r="317" spans="1:8" s="2" customFormat="1" ht="12" hidden="1" customHeight="1" x14ac:dyDescent="0.2">
      <c r="A317" s="257"/>
      <c r="B317" s="260"/>
      <c r="C317" s="283">
        <f t="shared" si="45"/>
        <v>0</v>
      </c>
      <c r="D317" s="284"/>
      <c r="E317" s="299"/>
      <c r="F317" s="70">
        <f t="shared" si="45"/>
        <v>0</v>
      </c>
      <c r="G317" s="64">
        <f t="shared" si="45"/>
        <v>0</v>
      </c>
      <c r="H317" s="65">
        <f t="shared" si="44"/>
        <v>0</v>
      </c>
    </row>
    <row r="318" spans="1:8" s="2" customFormat="1" ht="12.75" hidden="1" x14ac:dyDescent="0.2">
      <c r="A318" s="258"/>
      <c r="B318" s="261"/>
      <c r="C318" s="322">
        <f>C297</f>
        <v>0</v>
      </c>
      <c r="D318" s="324"/>
      <c r="E318" s="300"/>
      <c r="F318" s="71">
        <f>F297</f>
        <v>0</v>
      </c>
      <c r="G318" s="66">
        <f>G297</f>
        <v>0</v>
      </c>
      <c r="H318" s="65">
        <f t="shared" si="44"/>
        <v>0</v>
      </c>
    </row>
    <row r="319" spans="1:8" s="2" customFormat="1" ht="25.5" x14ac:dyDescent="0.2">
      <c r="A319" s="256" t="s">
        <v>56</v>
      </c>
      <c r="B319" s="259" t="s">
        <v>57</v>
      </c>
      <c r="C319" s="341" t="s">
        <v>438</v>
      </c>
      <c r="D319" s="341"/>
      <c r="E319" s="53" t="s">
        <v>162</v>
      </c>
      <c r="F319" s="95" t="s">
        <v>40</v>
      </c>
      <c r="G319" s="53" t="s">
        <v>158</v>
      </c>
      <c r="H319" s="135">
        <f>SUM(H320:H339)</f>
        <v>0.03</v>
      </c>
    </row>
    <row r="320" spans="1:8" s="2" customFormat="1" ht="12.75" hidden="1" x14ac:dyDescent="0.2">
      <c r="A320" s="257"/>
      <c r="B320" s="260"/>
      <c r="C320" s="308">
        <f t="shared" ref="C320:C329" si="46">C266</f>
        <v>0</v>
      </c>
      <c r="D320" s="310"/>
      <c r="E320" s="315">
        <v>5</v>
      </c>
      <c r="F320" s="61">
        <f t="shared" ref="F320:G329" si="47">F266</f>
        <v>0</v>
      </c>
      <c r="G320" s="64">
        <f t="shared" si="47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6"/>
        <v>0</v>
      </c>
      <c r="D321" s="284"/>
      <c r="E321" s="316"/>
      <c r="F321" s="70">
        <f t="shared" si="47"/>
        <v>0</v>
      </c>
      <c r="G321" s="64">
        <f t="shared" si="47"/>
        <v>0</v>
      </c>
      <c r="H321" s="65">
        <f t="shared" ref="H321:H339" si="48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6"/>
        <v>0</v>
      </c>
      <c r="D322" s="284"/>
      <c r="E322" s="316"/>
      <c r="F322" s="70">
        <f t="shared" si="47"/>
        <v>0</v>
      </c>
      <c r="G322" s="64">
        <f t="shared" si="47"/>
        <v>0</v>
      </c>
      <c r="H322" s="65">
        <f t="shared" si="48"/>
        <v>0</v>
      </c>
    </row>
    <row r="323" spans="1:8" s="2" customFormat="1" ht="12.75" hidden="1" x14ac:dyDescent="0.2">
      <c r="A323" s="257"/>
      <c r="B323" s="260"/>
      <c r="C323" s="283">
        <f t="shared" si="46"/>
        <v>0</v>
      </c>
      <c r="D323" s="284"/>
      <c r="E323" s="316"/>
      <c r="F323" s="70">
        <f t="shared" si="47"/>
        <v>0</v>
      </c>
      <c r="G323" s="64">
        <f t="shared" si="47"/>
        <v>0</v>
      </c>
      <c r="H323" s="65">
        <f t="shared" si="48"/>
        <v>0</v>
      </c>
    </row>
    <row r="324" spans="1:8" s="2" customFormat="1" ht="12.75" hidden="1" x14ac:dyDescent="0.2">
      <c r="A324" s="257"/>
      <c r="B324" s="260"/>
      <c r="C324" s="283">
        <f t="shared" si="46"/>
        <v>0</v>
      </c>
      <c r="D324" s="284"/>
      <c r="E324" s="316"/>
      <c r="F324" s="70">
        <f t="shared" si="47"/>
        <v>0</v>
      </c>
      <c r="G324" s="64">
        <f t="shared" si="47"/>
        <v>0</v>
      </c>
      <c r="H324" s="65">
        <f t="shared" si="48"/>
        <v>0</v>
      </c>
    </row>
    <row r="325" spans="1:8" s="2" customFormat="1" ht="12.75" hidden="1" x14ac:dyDescent="0.2">
      <c r="A325" s="257"/>
      <c r="B325" s="260"/>
      <c r="C325" s="283">
        <f t="shared" si="46"/>
        <v>0</v>
      </c>
      <c r="D325" s="284"/>
      <c r="E325" s="316"/>
      <c r="F325" s="70">
        <f t="shared" si="47"/>
        <v>0</v>
      </c>
      <c r="G325" s="64">
        <f t="shared" si="47"/>
        <v>0</v>
      </c>
      <c r="H325" s="65">
        <f t="shared" si="48"/>
        <v>0</v>
      </c>
    </row>
    <row r="326" spans="1:8" s="2" customFormat="1" ht="12.75" hidden="1" x14ac:dyDescent="0.2">
      <c r="A326" s="257"/>
      <c r="B326" s="260"/>
      <c r="C326" s="283">
        <f t="shared" si="46"/>
        <v>0</v>
      </c>
      <c r="D326" s="284"/>
      <c r="E326" s="316"/>
      <c r="F326" s="70">
        <f t="shared" si="47"/>
        <v>0</v>
      </c>
      <c r="G326" s="64">
        <f t="shared" si="47"/>
        <v>0</v>
      </c>
      <c r="H326" s="65">
        <f t="shared" si="48"/>
        <v>0</v>
      </c>
    </row>
    <row r="327" spans="1:8" s="2" customFormat="1" ht="12.75" hidden="1" x14ac:dyDescent="0.2">
      <c r="A327" s="257"/>
      <c r="B327" s="260"/>
      <c r="C327" s="283">
        <f t="shared" si="46"/>
        <v>0</v>
      </c>
      <c r="D327" s="284"/>
      <c r="E327" s="316"/>
      <c r="F327" s="70">
        <f t="shared" si="47"/>
        <v>0</v>
      </c>
      <c r="G327" s="64">
        <f t="shared" si="47"/>
        <v>0</v>
      </c>
      <c r="H327" s="65">
        <f t="shared" si="48"/>
        <v>0</v>
      </c>
    </row>
    <row r="328" spans="1:8" s="2" customFormat="1" ht="12.75" hidden="1" x14ac:dyDescent="0.2">
      <c r="A328" s="257"/>
      <c r="B328" s="260"/>
      <c r="C328" s="283">
        <f t="shared" si="46"/>
        <v>0</v>
      </c>
      <c r="D328" s="284"/>
      <c r="E328" s="316"/>
      <c r="F328" s="70">
        <f t="shared" si="47"/>
        <v>0</v>
      </c>
      <c r="G328" s="64">
        <f t="shared" si="47"/>
        <v>0</v>
      </c>
      <c r="H328" s="65">
        <f t="shared" si="48"/>
        <v>0</v>
      </c>
    </row>
    <row r="329" spans="1:8" s="2" customFormat="1" ht="12.75" hidden="1" x14ac:dyDescent="0.2">
      <c r="A329" s="257"/>
      <c r="B329" s="260"/>
      <c r="C329" s="283">
        <f t="shared" si="46"/>
        <v>0</v>
      </c>
      <c r="D329" s="284"/>
      <c r="E329" s="316"/>
      <c r="F329" s="70">
        <f t="shared" si="47"/>
        <v>0</v>
      </c>
      <c r="G329" s="64">
        <f t="shared" si="47"/>
        <v>0</v>
      </c>
      <c r="H329" s="65">
        <f t="shared" si="48"/>
        <v>0</v>
      </c>
    </row>
    <row r="330" spans="1:8" s="2" customFormat="1" ht="12.75" x14ac:dyDescent="0.2">
      <c r="A330" s="257"/>
      <c r="B330" s="260"/>
      <c r="C330" s="283" t="str">
        <f t="shared" ref="C330:C339" si="49">C277</f>
        <v xml:space="preserve">Grāmatvedis </v>
      </c>
      <c r="D330" s="284"/>
      <c r="E330" s="316"/>
      <c r="F330" s="70">
        <f t="shared" ref="F330:G339" si="50">F277</f>
        <v>1190</v>
      </c>
      <c r="G330" s="64">
        <f t="shared" si="50"/>
        <v>8.4000000000000005E-2</v>
      </c>
      <c r="H330" s="65">
        <f t="shared" si="48"/>
        <v>0.03</v>
      </c>
    </row>
    <row r="331" spans="1:8" s="2" customFormat="1" ht="12.75" hidden="1" x14ac:dyDescent="0.2">
      <c r="A331" s="257"/>
      <c r="B331" s="260"/>
      <c r="C331" s="283">
        <f t="shared" si="49"/>
        <v>0</v>
      </c>
      <c r="D331" s="284"/>
      <c r="E331" s="316"/>
      <c r="F331" s="70">
        <f t="shared" si="50"/>
        <v>0</v>
      </c>
      <c r="G331" s="64">
        <f t="shared" si="50"/>
        <v>0</v>
      </c>
      <c r="H331" s="65">
        <f t="shared" si="48"/>
        <v>0</v>
      </c>
    </row>
    <row r="332" spans="1:8" s="2" customFormat="1" ht="12.75" hidden="1" x14ac:dyDescent="0.2">
      <c r="A332" s="257"/>
      <c r="B332" s="260"/>
      <c r="C332" s="283">
        <f t="shared" si="49"/>
        <v>0</v>
      </c>
      <c r="D332" s="284"/>
      <c r="E332" s="316"/>
      <c r="F332" s="70">
        <f t="shared" si="50"/>
        <v>0</v>
      </c>
      <c r="G332" s="64">
        <f t="shared" si="50"/>
        <v>0</v>
      </c>
      <c r="H332" s="65">
        <f t="shared" si="48"/>
        <v>0</v>
      </c>
    </row>
    <row r="333" spans="1:8" s="2" customFormat="1" ht="12.75" hidden="1" x14ac:dyDescent="0.2">
      <c r="A333" s="257"/>
      <c r="B333" s="260"/>
      <c r="C333" s="283">
        <f t="shared" si="49"/>
        <v>0</v>
      </c>
      <c r="D333" s="284"/>
      <c r="E333" s="316"/>
      <c r="F333" s="70">
        <f t="shared" si="50"/>
        <v>0</v>
      </c>
      <c r="G333" s="64">
        <f t="shared" si="50"/>
        <v>0</v>
      </c>
      <c r="H333" s="65">
        <f t="shared" si="48"/>
        <v>0</v>
      </c>
    </row>
    <row r="334" spans="1:8" s="2" customFormat="1" ht="12.75" hidden="1" x14ac:dyDescent="0.2">
      <c r="A334" s="257"/>
      <c r="B334" s="260"/>
      <c r="C334" s="283">
        <f t="shared" si="49"/>
        <v>0</v>
      </c>
      <c r="D334" s="284"/>
      <c r="E334" s="316"/>
      <c r="F334" s="70">
        <f t="shared" si="50"/>
        <v>0</v>
      </c>
      <c r="G334" s="64">
        <f t="shared" si="50"/>
        <v>0</v>
      </c>
      <c r="H334" s="65">
        <f t="shared" si="48"/>
        <v>0</v>
      </c>
    </row>
    <row r="335" spans="1:8" s="2" customFormat="1" ht="12.75" hidden="1" x14ac:dyDescent="0.2">
      <c r="A335" s="257"/>
      <c r="B335" s="260"/>
      <c r="C335" s="283">
        <f t="shared" si="49"/>
        <v>0</v>
      </c>
      <c r="D335" s="284"/>
      <c r="E335" s="316"/>
      <c r="F335" s="70">
        <f t="shared" si="50"/>
        <v>0</v>
      </c>
      <c r="G335" s="64">
        <f t="shared" si="50"/>
        <v>0</v>
      </c>
      <c r="H335" s="65">
        <f t="shared" si="48"/>
        <v>0</v>
      </c>
    </row>
    <row r="336" spans="1:8" s="2" customFormat="1" ht="12.75" hidden="1" x14ac:dyDescent="0.2">
      <c r="A336" s="257"/>
      <c r="B336" s="260"/>
      <c r="C336" s="283">
        <f t="shared" si="49"/>
        <v>0</v>
      </c>
      <c r="D336" s="284"/>
      <c r="E336" s="316"/>
      <c r="F336" s="70">
        <f t="shared" si="50"/>
        <v>0</v>
      </c>
      <c r="G336" s="64">
        <f t="shared" si="50"/>
        <v>0</v>
      </c>
      <c r="H336" s="65">
        <f t="shared" si="48"/>
        <v>0</v>
      </c>
    </row>
    <row r="337" spans="1:8" s="2" customFormat="1" ht="12.75" hidden="1" x14ac:dyDescent="0.2">
      <c r="A337" s="257"/>
      <c r="B337" s="260"/>
      <c r="C337" s="283">
        <f t="shared" si="49"/>
        <v>0</v>
      </c>
      <c r="D337" s="284"/>
      <c r="E337" s="316"/>
      <c r="F337" s="70">
        <f t="shared" si="50"/>
        <v>0</v>
      </c>
      <c r="G337" s="64">
        <f t="shared" si="50"/>
        <v>0</v>
      </c>
      <c r="H337" s="65">
        <f t="shared" si="48"/>
        <v>0</v>
      </c>
    </row>
    <row r="338" spans="1:8" s="2" customFormat="1" ht="12.75" hidden="1" x14ac:dyDescent="0.2">
      <c r="A338" s="257"/>
      <c r="B338" s="260"/>
      <c r="C338" s="283">
        <f t="shared" si="49"/>
        <v>0</v>
      </c>
      <c r="D338" s="284"/>
      <c r="E338" s="316"/>
      <c r="F338" s="70">
        <f t="shared" si="50"/>
        <v>0</v>
      </c>
      <c r="G338" s="64">
        <f t="shared" si="50"/>
        <v>0</v>
      </c>
      <c r="H338" s="65">
        <f t="shared" si="48"/>
        <v>0</v>
      </c>
    </row>
    <row r="339" spans="1:8" s="2" customFormat="1" ht="12.75" hidden="1" x14ac:dyDescent="0.2">
      <c r="A339" s="258"/>
      <c r="B339" s="261"/>
      <c r="C339" s="283">
        <f t="shared" si="49"/>
        <v>0</v>
      </c>
      <c r="D339" s="284"/>
      <c r="E339" s="317"/>
      <c r="F339" s="71">
        <f t="shared" si="50"/>
        <v>0</v>
      </c>
      <c r="G339" s="66">
        <f t="shared" si="50"/>
        <v>0</v>
      </c>
      <c r="H339" s="67">
        <f t="shared" si="48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6.0000000000000005E-2</v>
      </c>
    </row>
    <row r="341" spans="1:8" s="2" customFormat="1" ht="12.75" hidden="1" x14ac:dyDescent="0.2">
      <c r="A341" s="257"/>
      <c r="B341" s="260"/>
      <c r="C341" s="318">
        <f t="shared" ref="C341:C350" si="51">C266</f>
        <v>0</v>
      </c>
      <c r="D341" s="319"/>
      <c r="E341" s="278">
        <v>10</v>
      </c>
      <c r="F341" s="81">
        <f t="shared" ref="F341:G350" si="52">F266</f>
        <v>0</v>
      </c>
      <c r="G341" s="62">
        <f t="shared" si="52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51"/>
        <v>0</v>
      </c>
      <c r="D342" s="321"/>
      <c r="E342" s="279"/>
      <c r="F342" s="82">
        <f t="shared" si="52"/>
        <v>0</v>
      </c>
      <c r="G342" s="64">
        <f t="shared" si="52"/>
        <v>0</v>
      </c>
      <c r="H342" s="65">
        <f t="shared" ref="H342:H360" si="53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51"/>
        <v>0</v>
      </c>
      <c r="D343" s="321"/>
      <c r="E343" s="279"/>
      <c r="F343" s="82">
        <f t="shared" si="52"/>
        <v>0</v>
      </c>
      <c r="G343" s="64">
        <f t="shared" si="52"/>
        <v>0</v>
      </c>
      <c r="H343" s="65">
        <f t="shared" si="53"/>
        <v>0</v>
      </c>
    </row>
    <row r="344" spans="1:8" s="2" customFormat="1" ht="12.75" hidden="1" x14ac:dyDescent="0.2">
      <c r="A344" s="257"/>
      <c r="B344" s="260"/>
      <c r="C344" s="320">
        <f t="shared" si="51"/>
        <v>0</v>
      </c>
      <c r="D344" s="321"/>
      <c r="E344" s="279"/>
      <c r="F344" s="82">
        <f t="shared" si="52"/>
        <v>0</v>
      </c>
      <c r="G344" s="64">
        <f t="shared" si="52"/>
        <v>0</v>
      </c>
      <c r="H344" s="65">
        <f t="shared" si="53"/>
        <v>0</v>
      </c>
    </row>
    <row r="345" spans="1:8" s="2" customFormat="1" ht="12.75" hidden="1" x14ac:dyDescent="0.2">
      <c r="A345" s="257"/>
      <c r="B345" s="260"/>
      <c r="C345" s="320">
        <f t="shared" si="51"/>
        <v>0</v>
      </c>
      <c r="D345" s="321"/>
      <c r="E345" s="279"/>
      <c r="F345" s="82">
        <f t="shared" si="52"/>
        <v>0</v>
      </c>
      <c r="G345" s="64">
        <f t="shared" si="52"/>
        <v>0</v>
      </c>
      <c r="H345" s="65">
        <f t="shared" si="53"/>
        <v>0</v>
      </c>
    </row>
    <row r="346" spans="1:8" s="2" customFormat="1" ht="12.75" hidden="1" x14ac:dyDescent="0.2">
      <c r="A346" s="257"/>
      <c r="B346" s="260"/>
      <c r="C346" s="320">
        <f t="shared" si="51"/>
        <v>0</v>
      </c>
      <c r="D346" s="321"/>
      <c r="E346" s="279"/>
      <c r="F346" s="82">
        <f t="shared" si="52"/>
        <v>0</v>
      </c>
      <c r="G346" s="64">
        <f t="shared" si="52"/>
        <v>0</v>
      </c>
      <c r="H346" s="65">
        <f t="shared" si="53"/>
        <v>0</v>
      </c>
    </row>
    <row r="347" spans="1:8" s="2" customFormat="1" ht="12.75" hidden="1" x14ac:dyDescent="0.2">
      <c r="A347" s="257"/>
      <c r="B347" s="260"/>
      <c r="C347" s="320">
        <f t="shared" si="51"/>
        <v>0</v>
      </c>
      <c r="D347" s="321"/>
      <c r="E347" s="279"/>
      <c r="F347" s="82">
        <f t="shared" si="52"/>
        <v>0</v>
      </c>
      <c r="G347" s="64">
        <f t="shared" si="52"/>
        <v>0</v>
      </c>
      <c r="H347" s="65">
        <f t="shared" si="53"/>
        <v>0</v>
      </c>
    </row>
    <row r="348" spans="1:8" s="2" customFormat="1" ht="12.75" hidden="1" x14ac:dyDescent="0.2">
      <c r="A348" s="257"/>
      <c r="B348" s="260"/>
      <c r="C348" s="320">
        <f t="shared" si="51"/>
        <v>0</v>
      </c>
      <c r="D348" s="321"/>
      <c r="E348" s="279"/>
      <c r="F348" s="82">
        <f t="shared" si="52"/>
        <v>0</v>
      </c>
      <c r="G348" s="64">
        <f t="shared" si="52"/>
        <v>0</v>
      </c>
      <c r="H348" s="65">
        <f t="shared" si="53"/>
        <v>0</v>
      </c>
    </row>
    <row r="349" spans="1:8" s="2" customFormat="1" ht="12.75" hidden="1" x14ac:dyDescent="0.2">
      <c r="A349" s="257"/>
      <c r="B349" s="260"/>
      <c r="C349" s="320">
        <f t="shared" si="51"/>
        <v>0</v>
      </c>
      <c r="D349" s="321"/>
      <c r="E349" s="279"/>
      <c r="F349" s="82">
        <f t="shared" si="52"/>
        <v>0</v>
      </c>
      <c r="G349" s="64">
        <f t="shared" si="52"/>
        <v>0</v>
      </c>
      <c r="H349" s="65">
        <f t="shared" si="53"/>
        <v>0</v>
      </c>
    </row>
    <row r="350" spans="1:8" s="2" customFormat="1" ht="12.75" hidden="1" x14ac:dyDescent="0.2">
      <c r="A350" s="257"/>
      <c r="B350" s="260"/>
      <c r="C350" s="320">
        <f t="shared" si="51"/>
        <v>0</v>
      </c>
      <c r="D350" s="321"/>
      <c r="E350" s="279"/>
      <c r="F350" s="82">
        <f t="shared" si="52"/>
        <v>0</v>
      </c>
      <c r="G350" s="64">
        <f t="shared" si="52"/>
        <v>0</v>
      </c>
      <c r="H350" s="65">
        <f t="shared" si="53"/>
        <v>0</v>
      </c>
    </row>
    <row r="351" spans="1:8" s="2" customFormat="1" ht="12.75" x14ac:dyDescent="0.2">
      <c r="A351" s="257"/>
      <c r="B351" s="260"/>
      <c r="C351" s="291" t="str">
        <f t="shared" ref="C351:C360" si="54">C277</f>
        <v xml:space="preserve">Grāmatvedis </v>
      </c>
      <c r="D351" s="292"/>
      <c r="E351" s="279"/>
      <c r="F351" s="83">
        <f t="shared" ref="F351:G360" si="55">F277</f>
        <v>1190</v>
      </c>
      <c r="G351" s="64">
        <f t="shared" si="55"/>
        <v>8.4000000000000005E-2</v>
      </c>
      <c r="H351" s="65">
        <f t="shared" si="53"/>
        <v>6.0000000000000005E-2</v>
      </c>
    </row>
    <row r="352" spans="1:8" s="2" customFormat="1" ht="12.75" hidden="1" x14ac:dyDescent="0.2">
      <c r="A352" s="257"/>
      <c r="B352" s="260"/>
      <c r="C352" s="291">
        <f t="shared" si="54"/>
        <v>0</v>
      </c>
      <c r="D352" s="292"/>
      <c r="E352" s="279"/>
      <c r="F352" s="83">
        <f t="shared" si="55"/>
        <v>0</v>
      </c>
      <c r="G352" s="64">
        <f t="shared" si="55"/>
        <v>0</v>
      </c>
      <c r="H352" s="65">
        <f t="shared" si="53"/>
        <v>0</v>
      </c>
    </row>
    <row r="353" spans="1:8" s="2" customFormat="1" ht="12.75" hidden="1" customHeight="1" x14ac:dyDescent="0.2">
      <c r="A353" s="257"/>
      <c r="B353" s="260"/>
      <c r="C353" s="320">
        <f t="shared" si="54"/>
        <v>0</v>
      </c>
      <c r="D353" s="321"/>
      <c r="E353" s="279"/>
      <c r="F353" s="83">
        <f t="shared" si="55"/>
        <v>0</v>
      </c>
      <c r="G353" s="64">
        <f t="shared" si="55"/>
        <v>0</v>
      </c>
      <c r="H353" s="65">
        <f t="shared" si="53"/>
        <v>0</v>
      </c>
    </row>
    <row r="354" spans="1:8" s="2" customFormat="1" ht="12.75" hidden="1" customHeight="1" x14ac:dyDescent="0.2">
      <c r="A354" s="257"/>
      <c r="B354" s="260"/>
      <c r="C354" s="320">
        <f t="shared" si="54"/>
        <v>0</v>
      </c>
      <c r="D354" s="321"/>
      <c r="E354" s="279"/>
      <c r="F354" s="83">
        <f t="shared" si="55"/>
        <v>0</v>
      </c>
      <c r="G354" s="64">
        <f t="shared" si="55"/>
        <v>0</v>
      </c>
      <c r="H354" s="65">
        <f t="shared" si="53"/>
        <v>0</v>
      </c>
    </row>
    <row r="355" spans="1:8" s="2" customFormat="1" ht="12.75" hidden="1" customHeight="1" x14ac:dyDescent="0.2">
      <c r="A355" s="257"/>
      <c r="B355" s="260"/>
      <c r="C355" s="320">
        <f t="shared" si="54"/>
        <v>0</v>
      </c>
      <c r="D355" s="321"/>
      <c r="E355" s="279"/>
      <c r="F355" s="83">
        <f t="shared" si="55"/>
        <v>0</v>
      </c>
      <c r="G355" s="64">
        <f t="shared" si="55"/>
        <v>0</v>
      </c>
      <c r="H355" s="65">
        <f t="shared" si="53"/>
        <v>0</v>
      </c>
    </row>
    <row r="356" spans="1:8" s="2" customFormat="1" ht="12.75" hidden="1" customHeight="1" x14ac:dyDescent="0.2">
      <c r="A356" s="257"/>
      <c r="B356" s="260"/>
      <c r="C356" s="320">
        <f t="shared" si="54"/>
        <v>0</v>
      </c>
      <c r="D356" s="321"/>
      <c r="E356" s="279"/>
      <c r="F356" s="83">
        <f t="shared" si="55"/>
        <v>0</v>
      </c>
      <c r="G356" s="64">
        <f t="shared" si="55"/>
        <v>0</v>
      </c>
      <c r="H356" s="65">
        <f t="shared" si="53"/>
        <v>0</v>
      </c>
    </row>
    <row r="357" spans="1:8" s="2" customFormat="1" ht="12.75" hidden="1" customHeight="1" x14ac:dyDescent="0.2">
      <c r="A357" s="257"/>
      <c r="B357" s="260"/>
      <c r="C357" s="320">
        <f t="shared" si="54"/>
        <v>0</v>
      </c>
      <c r="D357" s="321"/>
      <c r="E357" s="279"/>
      <c r="F357" s="83">
        <f t="shared" si="55"/>
        <v>0</v>
      </c>
      <c r="G357" s="64">
        <f t="shared" si="55"/>
        <v>0</v>
      </c>
      <c r="H357" s="65">
        <f t="shared" si="53"/>
        <v>0</v>
      </c>
    </row>
    <row r="358" spans="1:8" s="2" customFormat="1" ht="12.75" hidden="1" customHeight="1" x14ac:dyDescent="0.2">
      <c r="A358" s="257"/>
      <c r="B358" s="260"/>
      <c r="C358" s="320">
        <f t="shared" si="54"/>
        <v>0</v>
      </c>
      <c r="D358" s="321"/>
      <c r="E358" s="279"/>
      <c r="F358" s="83">
        <f t="shared" si="55"/>
        <v>0</v>
      </c>
      <c r="G358" s="64">
        <f t="shared" si="55"/>
        <v>0</v>
      </c>
      <c r="H358" s="65">
        <f t="shared" si="53"/>
        <v>0</v>
      </c>
    </row>
    <row r="359" spans="1:8" s="2" customFormat="1" ht="12.75" hidden="1" customHeight="1" x14ac:dyDescent="0.2">
      <c r="A359" s="257"/>
      <c r="B359" s="260"/>
      <c r="C359" s="320">
        <f t="shared" si="54"/>
        <v>0</v>
      </c>
      <c r="D359" s="321"/>
      <c r="E359" s="279"/>
      <c r="F359" s="83">
        <f t="shared" si="55"/>
        <v>0</v>
      </c>
      <c r="G359" s="64">
        <f t="shared" si="55"/>
        <v>0</v>
      </c>
      <c r="H359" s="65">
        <f t="shared" si="53"/>
        <v>0</v>
      </c>
    </row>
    <row r="360" spans="1:8" s="2" customFormat="1" ht="12.75" hidden="1" x14ac:dyDescent="0.2">
      <c r="A360" s="258"/>
      <c r="B360" s="261"/>
      <c r="C360" s="320">
        <f t="shared" si="54"/>
        <v>0</v>
      </c>
      <c r="D360" s="321"/>
      <c r="E360" s="280"/>
      <c r="F360" s="85">
        <f t="shared" si="55"/>
        <v>0</v>
      </c>
      <c r="G360" s="66">
        <f t="shared" si="55"/>
        <v>0</v>
      </c>
      <c r="H360" s="67">
        <f t="shared" si="53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0.23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0.19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0.03</v>
      </c>
    </row>
    <row r="364" spans="1:8" s="2" customFormat="1" ht="12.75" hidden="1" x14ac:dyDescent="0.2">
      <c r="A364" s="257"/>
      <c r="B364" s="260"/>
      <c r="C364" s="305">
        <f t="shared" ref="C364:C373" si="56">C266</f>
        <v>0</v>
      </c>
      <c r="D364" s="306"/>
      <c r="E364" s="312">
        <v>4</v>
      </c>
      <c r="F364" s="73">
        <f t="shared" ref="F364:G373" si="57">F266</f>
        <v>0</v>
      </c>
      <c r="G364" s="64">
        <f t="shared" si="57"/>
        <v>0</v>
      </c>
      <c r="H364" s="63">
        <f>ROUNDUP((F364*$E$364%)/168*G364,2)</f>
        <v>0</v>
      </c>
    </row>
    <row r="365" spans="1:8" s="2" customFormat="1" ht="12.75" hidden="1" x14ac:dyDescent="0.2">
      <c r="A365" s="257"/>
      <c r="B365" s="260"/>
      <c r="C365" s="291">
        <f t="shared" si="56"/>
        <v>0</v>
      </c>
      <c r="D365" s="292"/>
      <c r="E365" s="313"/>
      <c r="F365" s="75">
        <f t="shared" si="57"/>
        <v>0</v>
      </c>
      <c r="G365" s="75">
        <f t="shared" si="57"/>
        <v>0</v>
      </c>
      <c r="H365" s="65">
        <f t="shared" ref="H365:H383" si="58">ROUNDUP((F365*$E$364%)/168*G365,2)</f>
        <v>0</v>
      </c>
    </row>
    <row r="366" spans="1:8" s="2" customFormat="1" ht="12.75" hidden="1" x14ac:dyDescent="0.2">
      <c r="A366" s="257"/>
      <c r="B366" s="260"/>
      <c r="C366" s="291">
        <f t="shared" si="56"/>
        <v>0</v>
      </c>
      <c r="D366" s="292"/>
      <c r="E366" s="313"/>
      <c r="F366" s="75">
        <f t="shared" si="57"/>
        <v>0</v>
      </c>
      <c r="G366" s="75">
        <f t="shared" si="57"/>
        <v>0</v>
      </c>
      <c r="H366" s="65">
        <f t="shared" si="58"/>
        <v>0</v>
      </c>
    </row>
    <row r="367" spans="1:8" s="2" customFormat="1" ht="12.75" hidden="1" x14ac:dyDescent="0.2">
      <c r="A367" s="257"/>
      <c r="B367" s="260"/>
      <c r="C367" s="291">
        <f t="shared" si="56"/>
        <v>0</v>
      </c>
      <c r="D367" s="292"/>
      <c r="E367" s="313"/>
      <c r="F367" s="75">
        <f t="shared" si="57"/>
        <v>0</v>
      </c>
      <c r="G367" s="75">
        <f t="shared" si="57"/>
        <v>0</v>
      </c>
      <c r="H367" s="65">
        <f t="shared" si="58"/>
        <v>0</v>
      </c>
    </row>
    <row r="368" spans="1:8" s="2" customFormat="1" ht="12.75" hidden="1" x14ac:dyDescent="0.2">
      <c r="A368" s="257"/>
      <c r="B368" s="260"/>
      <c r="C368" s="291">
        <f t="shared" si="56"/>
        <v>0</v>
      </c>
      <c r="D368" s="292"/>
      <c r="E368" s="313"/>
      <c r="F368" s="75">
        <f t="shared" si="57"/>
        <v>0</v>
      </c>
      <c r="G368" s="75">
        <f t="shared" si="57"/>
        <v>0</v>
      </c>
      <c r="H368" s="65">
        <f t="shared" si="58"/>
        <v>0</v>
      </c>
    </row>
    <row r="369" spans="1:8" s="2" customFormat="1" ht="12.75" hidden="1" x14ac:dyDescent="0.2">
      <c r="A369" s="257"/>
      <c r="B369" s="260"/>
      <c r="C369" s="291">
        <f t="shared" si="56"/>
        <v>0</v>
      </c>
      <c r="D369" s="292"/>
      <c r="E369" s="313"/>
      <c r="F369" s="75">
        <f t="shared" si="57"/>
        <v>0</v>
      </c>
      <c r="G369" s="75">
        <f t="shared" si="57"/>
        <v>0</v>
      </c>
      <c r="H369" s="65">
        <f t="shared" si="58"/>
        <v>0</v>
      </c>
    </row>
    <row r="370" spans="1:8" s="2" customFormat="1" ht="12.75" hidden="1" x14ac:dyDescent="0.2">
      <c r="A370" s="257"/>
      <c r="B370" s="260"/>
      <c r="C370" s="291">
        <f t="shared" si="56"/>
        <v>0</v>
      </c>
      <c r="D370" s="292"/>
      <c r="E370" s="313"/>
      <c r="F370" s="75">
        <f t="shared" si="57"/>
        <v>0</v>
      </c>
      <c r="G370" s="75">
        <f t="shared" si="57"/>
        <v>0</v>
      </c>
      <c r="H370" s="65">
        <f t="shared" si="58"/>
        <v>0</v>
      </c>
    </row>
    <row r="371" spans="1:8" s="2" customFormat="1" ht="12.75" hidden="1" x14ac:dyDescent="0.2">
      <c r="A371" s="257"/>
      <c r="B371" s="260"/>
      <c r="C371" s="291">
        <f t="shared" si="56"/>
        <v>0</v>
      </c>
      <c r="D371" s="292"/>
      <c r="E371" s="313"/>
      <c r="F371" s="75">
        <f t="shared" si="57"/>
        <v>0</v>
      </c>
      <c r="G371" s="75">
        <f t="shared" si="57"/>
        <v>0</v>
      </c>
      <c r="H371" s="65">
        <f t="shared" si="58"/>
        <v>0</v>
      </c>
    </row>
    <row r="372" spans="1:8" s="2" customFormat="1" ht="12.75" hidden="1" x14ac:dyDescent="0.2">
      <c r="A372" s="257"/>
      <c r="B372" s="260"/>
      <c r="C372" s="291">
        <f t="shared" si="56"/>
        <v>0</v>
      </c>
      <c r="D372" s="292"/>
      <c r="E372" s="313"/>
      <c r="F372" s="75">
        <f t="shared" si="57"/>
        <v>0</v>
      </c>
      <c r="G372" s="75">
        <f t="shared" si="57"/>
        <v>0</v>
      </c>
      <c r="H372" s="65">
        <f t="shared" si="58"/>
        <v>0</v>
      </c>
    </row>
    <row r="373" spans="1:8" s="2" customFormat="1" ht="12.75" hidden="1" x14ac:dyDescent="0.2">
      <c r="A373" s="257"/>
      <c r="B373" s="260"/>
      <c r="C373" s="291">
        <f t="shared" si="56"/>
        <v>0</v>
      </c>
      <c r="D373" s="292"/>
      <c r="E373" s="313"/>
      <c r="F373" s="75">
        <f t="shared" si="57"/>
        <v>0</v>
      </c>
      <c r="G373" s="75">
        <f t="shared" si="57"/>
        <v>0</v>
      </c>
      <c r="H373" s="65">
        <f t="shared" si="58"/>
        <v>0</v>
      </c>
    </row>
    <row r="374" spans="1:8" s="2" customFormat="1" ht="12.75" x14ac:dyDescent="0.2">
      <c r="A374" s="257"/>
      <c r="B374" s="260"/>
      <c r="C374" s="291" t="str">
        <f t="shared" ref="C374:C383" si="59">C277</f>
        <v xml:space="preserve">Grāmatvedis </v>
      </c>
      <c r="D374" s="292"/>
      <c r="E374" s="313"/>
      <c r="F374" s="75">
        <f t="shared" ref="F374:G383" si="60">F277</f>
        <v>1190</v>
      </c>
      <c r="G374" s="64">
        <f t="shared" si="60"/>
        <v>8.4000000000000005E-2</v>
      </c>
      <c r="H374" s="65">
        <f t="shared" si="58"/>
        <v>0.03</v>
      </c>
    </row>
    <row r="375" spans="1:8" s="2" customFormat="1" ht="12.75" hidden="1" x14ac:dyDescent="0.2">
      <c r="A375" s="257"/>
      <c r="B375" s="260"/>
      <c r="C375" s="291">
        <f t="shared" si="59"/>
        <v>0</v>
      </c>
      <c r="D375" s="292"/>
      <c r="E375" s="313"/>
      <c r="F375" s="75">
        <f t="shared" si="60"/>
        <v>0</v>
      </c>
      <c r="G375" s="64">
        <f t="shared" si="60"/>
        <v>0</v>
      </c>
      <c r="H375" s="65">
        <f t="shared" si="58"/>
        <v>0</v>
      </c>
    </row>
    <row r="376" spans="1:8" s="2" customFormat="1" ht="12.75" hidden="1" x14ac:dyDescent="0.2">
      <c r="A376" s="257"/>
      <c r="B376" s="260"/>
      <c r="C376" s="291">
        <f t="shared" si="59"/>
        <v>0</v>
      </c>
      <c r="D376" s="292"/>
      <c r="E376" s="313"/>
      <c r="F376" s="75">
        <f t="shared" si="60"/>
        <v>0</v>
      </c>
      <c r="G376" s="64">
        <f t="shared" si="60"/>
        <v>0</v>
      </c>
      <c r="H376" s="65">
        <f t="shared" si="58"/>
        <v>0</v>
      </c>
    </row>
    <row r="377" spans="1:8" s="2" customFormat="1" ht="12.75" hidden="1" x14ac:dyDescent="0.2">
      <c r="A377" s="257"/>
      <c r="B377" s="260"/>
      <c r="C377" s="291">
        <f t="shared" si="59"/>
        <v>0</v>
      </c>
      <c r="D377" s="292"/>
      <c r="E377" s="313"/>
      <c r="F377" s="75">
        <f t="shared" si="60"/>
        <v>0</v>
      </c>
      <c r="G377" s="64">
        <f t="shared" si="60"/>
        <v>0</v>
      </c>
      <c r="H377" s="65">
        <f t="shared" si="58"/>
        <v>0</v>
      </c>
    </row>
    <row r="378" spans="1:8" s="2" customFormat="1" ht="12.75" hidden="1" x14ac:dyDescent="0.2">
      <c r="A378" s="257"/>
      <c r="B378" s="260"/>
      <c r="C378" s="291">
        <f t="shared" si="59"/>
        <v>0</v>
      </c>
      <c r="D378" s="292"/>
      <c r="E378" s="313"/>
      <c r="F378" s="75">
        <f t="shared" si="60"/>
        <v>0</v>
      </c>
      <c r="G378" s="64">
        <f t="shared" si="60"/>
        <v>0</v>
      </c>
      <c r="H378" s="65">
        <f t="shared" si="58"/>
        <v>0</v>
      </c>
    </row>
    <row r="379" spans="1:8" s="2" customFormat="1" ht="12.75" hidden="1" x14ac:dyDescent="0.2">
      <c r="A379" s="257"/>
      <c r="B379" s="260"/>
      <c r="C379" s="291">
        <f t="shared" si="59"/>
        <v>0</v>
      </c>
      <c r="D379" s="292"/>
      <c r="E379" s="313"/>
      <c r="F379" s="75">
        <f t="shared" si="60"/>
        <v>0</v>
      </c>
      <c r="G379" s="64">
        <f t="shared" si="60"/>
        <v>0</v>
      </c>
      <c r="H379" s="65">
        <f t="shared" si="58"/>
        <v>0</v>
      </c>
    </row>
    <row r="380" spans="1:8" s="2" customFormat="1" ht="12.75" hidden="1" x14ac:dyDescent="0.2">
      <c r="A380" s="257"/>
      <c r="B380" s="260"/>
      <c r="C380" s="291">
        <f t="shared" si="59"/>
        <v>0</v>
      </c>
      <c r="D380" s="292"/>
      <c r="E380" s="313"/>
      <c r="F380" s="75">
        <f t="shared" si="60"/>
        <v>0</v>
      </c>
      <c r="G380" s="64">
        <f t="shared" si="60"/>
        <v>0</v>
      </c>
      <c r="H380" s="65">
        <f t="shared" si="58"/>
        <v>0</v>
      </c>
    </row>
    <row r="381" spans="1:8" s="2" customFormat="1" ht="12.75" hidden="1" x14ac:dyDescent="0.2">
      <c r="A381" s="257"/>
      <c r="B381" s="260"/>
      <c r="C381" s="291">
        <f t="shared" si="59"/>
        <v>0</v>
      </c>
      <c r="D381" s="292"/>
      <c r="E381" s="313"/>
      <c r="F381" s="75">
        <f t="shared" si="60"/>
        <v>0</v>
      </c>
      <c r="G381" s="64">
        <f t="shared" si="60"/>
        <v>0</v>
      </c>
      <c r="H381" s="65">
        <f t="shared" si="58"/>
        <v>0</v>
      </c>
    </row>
    <row r="382" spans="1:8" s="2" customFormat="1" ht="12.75" hidden="1" x14ac:dyDescent="0.2">
      <c r="A382" s="257"/>
      <c r="B382" s="260"/>
      <c r="C382" s="291">
        <f t="shared" si="59"/>
        <v>0</v>
      </c>
      <c r="D382" s="292"/>
      <c r="E382" s="313"/>
      <c r="F382" s="75">
        <f t="shared" si="60"/>
        <v>0</v>
      </c>
      <c r="G382" s="64">
        <f t="shared" si="60"/>
        <v>0</v>
      </c>
      <c r="H382" s="65">
        <f t="shared" si="58"/>
        <v>0</v>
      </c>
    </row>
    <row r="383" spans="1:8" s="2" customFormat="1" ht="12.75" hidden="1" x14ac:dyDescent="0.2">
      <c r="A383" s="258"/>
      <c r="B383" s="261"/>
      <c r="C383" s="291">
        <f t="shared" si="59"/>
        <v>0</v>
      </c>
      <c r="D383" s="292"/>
      <c r="E383" s="314"/>
      <c r="F383" s="77">
        <f t="shared" si="60"/>
        <v>0</v>
      </c>
      <c r="G383" s="64">
        <f t="shared" si="60"/>
        <v>0</v>
      </c>
      <c r="H383" s="67">
        <f t="shared" si="58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0.01</v>
      </c>
    </row>
    <row r="385" spans="1:8" s="2" customFormat="1" ht="12.75" hidden="1" x14ac:dyDescent="0.2">
      <c r="A385" s="257"/>
      <c r="B385" s="260"/>
      <c r="C385" s="305">
        <f t="shared" ref="C385:C394" si="61">C266</f>
        <v>0</v>
      </c>
      <c r="D385" s="306"/>
      <c r="E385" s="312">
        <v>1</v>
      </c>
      <c r="F385" s="73">
        <f t="shared" ref="F385:G394" si="62">F266</f>
        <v>0</v>
      </c>
      <c r="G385" s="64">
        <f t="shared" si="62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61"/>
        <v>0</v>
      </c>
      <c r="D386" s="292"/>
      <c r="E386" s="313"/>
      <c r="F386" s="75">
        <f t="shared" si="62"/>
        <v>0</v>
      </c>
      <c r="G386" s="64">
        <f t="shared" si="62"/>
        <v>0</v>
      </c>
      <c r="H386" s="65">
        <f t="shared" ref="H386:H404" si="63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61"/>
        <v>0</v>
      </c>
      <c r="D387" s="292"/>
      <c r="E387" s="313"/>
      <c r="F387" s="75">
        <f t="shared" si="62"/>
        <v>0</v>
      </c>
      <c r="G387" s="64">
        <f t="shared" si="62"/>
        <v>0</v>
      </c>
      <c r="H387" s="65">
        <f t="shared" si="63"/>
        <v>0</v>
      </c>
    </row>
    <row r="388" spans="1:8" s="2" customFormat="1" ht="12.75" hidden="1" x14ac:dyDescent="0.2">
      <c r="A388" s="257"/>
      <c r="B388" s="260"/>
      <c r="C388" s="291">
        <f t="shared" si="61"/>
        <v>0</v>
      </c>
      <c r="D388" s="292"/>
      <c r="E388" s="313"/>
      <c r="F388" s="75">
        <f t="shared" si="62"/>
        <v>0</v>
      </c>
      <c r="G388" s="64">
        <f t="shared" si="62"/>
        <v>0</v>
      </c>
      <c r="H388" s="65">
        <f t="shared" si="63"/>
        <v>0</v>
      </c>
    </row>
    <row r="389" spans="1:8" s="2" customFormat="1" ht="12.75" hidden="1" x14ac:dyDescent="0.2">
      <c r="A389" s="257"/>
      <c r="B389" s="260"/>
      <c r="C389" s="291">
        <f t="shared" si="61"/>
        <v>0</v>
      </c>
      <c r="D389" s="292"/>
      <c r="E389" s="313"/>
      <c r="F389" s="75">
        <f t="shared" si="62"/>
        <v>0</v>
      </c>
      <c r="G389" s="64">
        <f t="shared" si="62"/>
        <v>0</v>
      </c>
      <c r="H389" s="65">
        <f t="shared" si="63"/>
        <v>0</v>
      </c>
    </row>
    <row r="390" spans="1:8" s="2" customFormat="1" ht="12.75" hidden="1" x14ac:dyDescent="0.2">
      <c r="A390" s="257"/>
      <c r="B390" s="260"/>
      <c r="C390" s="291">
        <f t="shared" si="61"/>
        <v>0</v>
      </c>
      <c r="D390" s="292"/>
      <c r="E390" s="313"/>
      <c r="F390" s="75">
        <f t="shared" si="62"/>
        <v>0</v>
      </c>
      <c r="G390" s="64">
        <f t="shared" si="62"/>
        <v>0</v>
      </c>
      <c r="H390" s="65">
        <f t="shared" si="63"/>
        <v>0</v>
      </c>
    </row>
    <row r="391" spans="1:8" s="2" customFormat="1" ht="12.75" hidden="1" x14ac:dyDescent="0.2">
      <c r="A391" s="257"/>
      <c r="B391" s="260"/>
      <c r="C391" s="291">
        <f t="shared" si="61"/>
        <v>0</v>
      </c>
      <c r="D391" s="292"/>
      <c r="E391" s="313"/>
      <c r="F391" s="75">
        <f t="shared" si="62"/>
        <v>0</v>
      </c>
      <c r="G391" s="64">
        <f t="shared" si="62"/>
        <v>0</v>
      </c>
      <c r="H391" s="65">
        <f t="shared" si="63"/>
        <v>0</v>
      </c>
    </row>
    <row r="392" spans="1:8" s="2" customFormat="1" ht="12.75" hidden="1" x14ac:dyDescent="0.2">
      <c r="A392" s="257"/>
      <c r="B392" s="260"/>
      <c r="C392" s="291">
        <f t="shared" si="61"/>
        <v>0</v>
      </c>
      <c r="D392" s="292"/>
      <c r="E392" s="313"/>
      <c r="F392" s="75">
        <f t="shared" si="62"/>
        <v>0</v>
      </c>
      <c r="G392" s="64">
        <f t="shared" si="62"/>
        <v>0</v>
      </c>
      <c r="H392" s="65">
        <f t="shared" si="63"/>
        <v>0</v>
      </c>
    </row>
    <row r="393" spans="1:8" s="2" customFormat="1" ht="12.75" hidden="1" x14ac:dyDescent="0.2">
      <c r="A393" s="257"/>
      <c r="B393" s="260"/>
      <c r="C393" s="291">
        <f t="shared" si="61"/>
        <v>0</v>
      </c>
      <c r="D393" s="292"/>
      <c r="E393" s="313"/>
      <c r="F393" s="75">
        <f t="shared" si="62"/>
        <v>0</v>
      </c>
      <c r="G393" s="64">
        <f t="shared" si="62"/>
        <v>0</v>
      </c>
      <c r="H393" s="65">
        <f t="shared" si="63"/>
        <v>0</v>
      </c>
    </row>
    <row r="394" spans="1:8" s="2" customFormat="1" ht="12.75" hidden="1" x14ac:dyDescent="0.2">
      <c r="A394" s="257"/>
      <c r="B394" s="260"/>
      <c r="C394" s="291">
        <f t="shared" si="61"/>
        <v>0</v>
      </c>
      <c r="D394" s="292"/>
      <c r="E394" s="313"/>
      <c r="F394" s="75">
        <f t="shared" si="62"/>
        <v>0</v>
      </c>
      <c r="G394" s="64">
        <f t="shared" si="62"/>
        <v>0</v>
      </c>
      <c r="H394" s="65">
        <f t="shared" si="63"/>
        <v>0</v>
      </c>
    </row>
    <row r="395" spans="1:8" s="2" customFormat="1" ht="12.75" x14ac:dyDescent="0.2">
      <c r="A395" s="257"/>
      <c r="B395" s="260"/>
      <c r="C395" s="291" t="str">
        <f t="shared" ref="C395:C404" si="64">C277</f>
        <v xml:space="preserve">Grāmatvedis </v>
      </c>
      <c r="D395" s="292"/>
      <c r="E395" s="313"/>
      <c r="F395" s="75">
        <f t="shared" ref="F395:G404" si="65">F277</f>
        <v>1190</v>
      </c>
      <c r="G395" s="64">
        <f t="shared" si="65"/>
        <v>8.4000000000000005E-2</v>
      </c>
      <c r="H395" s="65">
        <f t="shared" si="63"/>
        <v>0.01</v>
      </c>
    </row>
    <row r="396" spans="1:8" s="2" customFormat="1" ht="12.75" hidden="1" x14ac:dyDescent="0.2">
      <c r="A396" s="257"/>
      <c r="B396" s="260"/>
      <c r="C396" s="291">
        <f t="shared" si="64"/>
        <v>0</v>
      </c>
      <c r="D396" s="292"/>
      <c r="E396" s="313"/>
      <c r="F396" s="75">
        <f t="shared" si="65"/>
        <v>0</v>
      </c>
      <c r="G396" s="64">
        <f t="shared" si="65"/>
        <v>0</v>
      </c>
      <c r="H396" s="65">
        <f t="shared" si="63"/>
        <v>0</v>
      </c>
    </row>
    <row r="397" spans="1:8" s="2" customFormat="1" ht="12.75" hidden="1" x14ac:dyDescent="0.2">
      <c r="A397" s="257"/>
      <c r="B397" s="260"/>
      <c r="C397" s="291">
        <f t="shared" si="64"/>
        <v>0</v>
      </c>
      <c r="D397" s="292"/>
      <c r="E397" s="313"/>
      <c r="F397" s="75">
        <f t="shared" si="65"/>
        <v>0</v>
      </c>
      <c r="G397" s="75">
        <f t="shared" si="65"/>
        <v>0</v>
      </c>
      <c r="H397" s="65">
        <f t="shared" si="63"/>
        <v>0</v>
      </c>
    </row>
    <row r="398" spans="1:8" s="2" customFormat="1" ht="12.75" hidden="1" x14ac:dyDescent="0.2">
      <c r="A398" s="257"/>
      <c r="B398" s="260"/>
      <c r="C398" s="291">
        <f t="shared" si="64"/>
        <v>0</v>
      </c>
      <c r="D398" s="292"/>
      <c r="E398" s="313"/>
      <c r="F398" s="75">
        <f t="shared" si="65"/>
        <v>0</v>
      </c>
      <c r="G398" s="75">
        <f t="shared" si="65"/>
        <v>0</v>
      </c>
      <c r="H398" s="65">
        <f t="shared" si="63"/>
        <v>0</v>
      </c>
    </row>
    <row r="399" spans="1:8" s="2" customFormat="1" ht="12.75" hidden="1" x14ac:dyDescent="0.2">
      <c r="A399" s="257"/>
      <c r="B399" s="260"/>
      <c r="C399" s="291">
        <f t="shared" si="64"/>
        <v>0</v>
      </c>
      <c r="D399" s="292"/>
      <c r="E399" s="313"/>
      <c r="F399" s="75">
        <f t="shared" si="65"/>
        <v>0</v>
      </c>
      <c r="G399" s="75">
        <f t="shared" si="65"/>
        <v>0</v>
      </c>
      <c r="H399" s="65">
        <f t="shared" si="63"/>
        <v>0</v>
      </c>
    </row>
    <row r="400" spans="1:8" s="2" customFormat="1" ht="12.75" hidden="1" x14ac:dyDescent="0.2">
      <c r="A400" s="257"/>
      <c r="B400" s="260"/>
      <c r="C400" s="291">
        <f t="shared" si="64"/>
        <v>0</v>
      </c>
      <c r="D400" s="292"/>
      <c r="E400" s="313"/>
      <c r="F400" s="75">
        <f t="shared" si="65"/>
        <v>0</v>
      </c>
      <c r="G400" s="75">
        <f t="shared" si="65"/>
        <v>0</v>
      </c>
      <c r="H400" s="65">
        <f t="shared" si="63"/>
        <v>0</v>
      </c>
    </row>
    <row r="401" spans="1:9" s="2" customFormat="1" ht="12.75" hidden="1" x14ac:dyDescent="0.2">
      <c r="A401" s="257"/>
      <c r="B401" s="260"/>
      <c r="C401" s="291">
        <f t="shared" si="64"/>
        <v>0</v>
      </c>
      <c r="D401" s="292"/>
      <c r="E401" s="313"/>
      <c r="F401" s="75">
        <f t="shared" si="65"/>
        <v>0</v>
      </c>
      <c r="G401" s="75">
        <f t="shared" si="65"/>
        <v>0</v>
      </c>
      <c r="H401" s="65">
        <f t="shared" si="63"/>
        <v>0</v>
      </c>
    </row>
    <row r="402" spans="1:9" s="2" customFormat="1" ht="12.75" hidden="1" x14ac:dyDescent="0.2">
      <c r="A402" s="257"/>
      <c r="B402" s="260"/>
      <c r="C402" s="291">
        <f t="shared" si="64"/>
        <v>0</v>
      </c>
      <c r="D402" s="292"/>
      <c r="E402" s="313"/>
      <c r="F402" s="75">
        <f t="shared" si="65"/>
        <v>0</v>
      </c>
      <c r="G402" s="75">
        <f t="shared" si="65"/>
        <v>0</v>
      </c>
      <c r="H402" s="65">
        <f t="shared" si="63"/>
        <v>0</v>
      </c>
    </row>
    <row r="403" spans="1:9" s="2" customFormat="1" ht="12.75" hidden="1" x14ac:dyDescent="0.2">
      <c r="A403" s="257"/>
      <c r="B403" s="260"/>
      <c r="C403" s="291">
        <f t="shared" si="64"/>
        <v>0</v>
      </c>
      <c r="D403" s="292"/>
      <c r="E403" s="313"/>
      <c r="F403" s="75">
        <f t="shared" si="65"/>
        <v>0</v>
      </c>
      <c r="G403" s="75">
        <f t="shared" si="65"/>
        <v>0</v>
      </c>
      <c r="H403" s="65">
        <f t="shared" si="63"/>
        <v>0</v>
      </c>
    </row>
    <row r="404" spans="1:9" s="2" customFormat="1" ht="12.75" hidden="1" x14ac:dyDescent="0.2">
      <c r="A404" s="258"/>
      <c r="B404" s="261"/>
      <c r="C404" s="301">
        <f t="shared" si="64"/>
        <v>0</v>
      </c>
      <c r="D404" s="302"/>
      <c r="E404" s="314"/>
      <c r="F404" s="77">
        <f t="shared" si="65"/>
        <v>0</v>
      </c>
      <c r="G404" s="77">
        <f t="shared" si="65"/>
        <v>0</v>
      </c>
      <c r="H404" s="67">
        <f t="shared" si="63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0.22999999999999998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0.05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0.05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G15+G277</f>
        <v>1.0840000000000001</v>
      </c>
      <c r="H408" s="89">
        <f>ROUNDUP(F408/168*G408,2)</f>
        <v>0.05</v>
      </c>
      <c r="I408" s="2" t="s">
        <v>207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6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6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6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6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6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6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6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6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6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60"/>
      <c r="G418" s="53"/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7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7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7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7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7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7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7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7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0.18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194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383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8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8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8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8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8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8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8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8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0.02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G19+G277</f>
        <v>8.4000000000000005E-2</v>
      </c>
      <c r="H442" s="89">
        <f>ROUNDUP(E442/F442/12/168*G442,2)</f>
        <v>0.01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8.4000000000000005E-2</v>
      </c>
      <c r="H443" s="91">
        <f>ROUNDUP(E443/F443/12/168*G443,2)</f>
        <v>0.01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9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9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9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9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9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9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9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9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0.1</v>
      </c>
    </row>
    <row r="453" spans="1:9" s="2" customFormat="1" ht="26.25" customHeight="1" x14ac:dyDescent="0.2">
      <c r="A453" s="257"/>
      <c r="B453" s="260"/>
      <c r="C453" s="262" t="s">
        <v>203</v>
      </c>
      <c r="D453" s="263"/>
      <c r="E453" s="297"/>
      <c r="F453" s="88">
        <v>85</v>
      </c>
      <c r="G453" s="201">
        <f>G442</f>
        <v>8.4000000000000005E-2</v>
      </c>
      <c r="H453" s="89">
        <f>ROUNDUP(F453/168*G453,2)</f>
        <v>0.05</v>
      </c>
      <c r="I453" s="2" t="s">
        <v>206</v>
      </c>
    </row>
    <row r="454" spans="1:9" s="2" customFormat="1" ht="12.75" x14ac:dyDescent="0.2">
      <c r="A454" s="257"/>
      <c r="B454" s="260"/>
      <c r="C454" s="264" t="s">
        <v>205</v>
      </c>
      <c r="D454" s="265"/>
      <c r="E454" s="293"/>
      <c r="F454" s="90">
        <v>7</v>
      </c>
      <c r="G454" s="90">
        <f>G408</f>
        <v>1.0840000000000001</v>
      </c>
      <c r="H454" s="91">
        <f t="shared" ref="H454:H462" si="70">ROUNDUP(F454/168*G454,2)</f>
        <v>0.05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70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70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70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70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70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70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70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70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0.02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71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71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71"/>
        <v>0</v>
      </c>
    </row>
    <row r="471" spans="1:8" s="2" customFormat="1" ht="12.7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71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71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71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71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71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0.02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0.02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8.4000000000000005E-2</v>
      </c>
      <c r="H478" s="63">
        <f>ROUNDUP(F478*$E$478%/12/168*G478,2)</f>
        <v>0.01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72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72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72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72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72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72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72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72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>
        <f t="shared" ref="H490:H498" si="73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>
        <f t="shared" si="73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>
        <f t="shared" si="73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>
        <f t="shared" si="73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>
        <f t="shared" si="73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>
        <f t="shared" si="73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>
        <f t="shared" si="73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>
        <f t="shared" si="73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4"/>
      <c r="H498" s="65">
        <f t="shared" si="73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1.2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15.02</v>
      </c>
    </row>
    <row r="502" spans="1:8" hidden="1" x14ac:dyDescent="0.25"/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idden="1" x14ac:dyDescent="0.25"/>
    <row r="539" spans="1:9" ht="15.75" hidden="1" x14ac:dyDescent="0.25">
      <c r="A539" s="125" t="s">
        <v>14</v>
      </c>
      <c r="B539" s="125"/>
      <c r="C539" s="125"/>
      <c r="D539" s="125"/>
      <c r="E539" s="125"/>
      <c r="F539" s="125"/>
      <c r="G539" s="125"/>
      <c r="H539" s="126">
        <f ca="1">H540+H552+H563</f>
        <v>13.82</v>
      </c>
      <c r="I539" s="127" t="b">
        <f ca="1">H539=H260</f>
        <v>1</v>
      </c>
    </row>
    <row r="540" spans="1:9" hidden="1" x14ac:dyDescent="0.25">
      <c r="A540" s="119">
        <v>1000</v>
      </c>
      <c r="B540" s="118"/>
      <c r="H540" s="122">
        <f ca="1">SUM(H541,H548)</f>
        <v>13.82</v>
      </c>
    </row>
    <row r="541" spans="1:9" hidden="1" x14ac:dyDescent="0.25">
      <c r="A541" s="143">
        <v>1100</v>
      </c>
      <c r="B541" s="118"/>
      <c r="H541" s="121">
        <f ca="1">SUM(H542:H547)</f>
        <v>10.72</v>
      </c>
    </row>
    <row r="542" spans="1:9" hidden="1" x14ac:dyDescent="0.25">
      <c r="A542" s="1">
        <v>1116</v>
      </c>
      <c r="B542" s="118"/>
      <c r="H542" s="120">
        <f ca="1">SUMIF($A$14:$H$260,A542,$H$14:$H$260)</f>
        <v>8.32</v>
      </c>
    </row>
    <row r="543" spans="1:9" hidden="1" x14ac:dyDescent="0.25">
      <c r="A543" s="1">
        <v>1119</v>
      </c>
      <c r="B543" s="118"/>
      <c r="H543" s="120">
        <f t="shared" ref="H543:H547" ca="1" si="74">SUMIF($A$14:$H$260,A543,$H$14:$H$260)</f>
        <v>0</v>
      </c>
    </row>
    <row r="544" spans="1:9" hidden="1" x14ac:dyDescent="0.25">
      <c r="A544" s="1">
        <v>1143</v>
      </c>
      <c r="B544" s="118"/>
      <c r="H544" s="120">
        <f t="shared" ca="1" si="74"/>
        <v>0.72</v>
      </c>
    </row>
    <row r="545" spans="1:8" hidden="1" x14ac:dyDescent="0.25">
      <c r="A545" s="1">
        <v>1146</v>
      </c>
      <c r="B545" s="118"/>
      <c r="H545" s="120">
        <f t="shared" ca="1" si="74"/>
        <v>0.42</v>
      </c>
    </row>
    <row r="546" spans="1:8" hidden="1" x14ac:dyDescent="0.25">
      <c r="A546" s="1">
        <v>1147</v>
      </c>
      <c r="B546" s="118"/>
      <c r="H546" s="120">
        <f t="shared" ca="1" si="74"/>
        <v>0.42</v>
      </c>
    </row>
    <row r="547" spans="1:8" hidden="1" x14ac:dyDescent="0.25">
      <c r="A547" s="1">
        <v>1148</v>
      </c>
      <c r="B547" s="118"/>
      <c r="H547" s="120">
        <f t="shared" ca="1" si="74"/>
        <v>0.84</v>
      </c>
    </row>
    <row r="548" spans="1:8" hidden="1" x14ac:dyDescent="0.25">
      <c r="A548" s="161">
        <v>1200</v>
      </c>
      <c r="B548" s="118"/>
      <c r="H548" s="121">
        <f ca="1">SUM(H549:H551)</f>
        <v>3.0999999999999996</v>
      </c>
    </row>
    <row r="549" spans="1:8" hidden="1" x14ac:dyDescent="0.25">
      <c r="A549" s="1">
        <v>1210</v>
      </c>
      <c r="B549" s="118"/>
      <c r="H549" s="120">
        <f t="shared" ref="H549:H551" ca="1" si="75">SUMIF($A$14:$H$260,A549,$H$14:$H$260)</f>
        <v>2.67</v>
      </c>
    </row>
    <row r="550" spans="1:8" hidden="1" x14ac:dyDescent="0.25">
      <c r="A550" s="1">
        <v>1221</v>
      </c>
      <c r="B550" s="118"/>
      <c r="H550" s="120">
        <f t="shared" ca="1" si="75"/>
        <v>0.34</v>
      </c>
    </row>
    <row r="551" spans="1:8" hidden="1" x14ac:dyDescent="0.25">
      <c r="A551" s="1">
        <v>1228</v>
      </c>
      <c r="B551" s="118"/>
      <c r="H551" s="120">
        <f t="shared" ca="1" si="75"/>
        <v>0.09</v>
      </c>
    </row>
    <row r="552" spans="1:8" hidden="1" x14ac:dyDescent="0.25">
      <c r="A552" s="119">
        <v>2000</v>
      </c>
      <c r="B552" s="118"/>
      <c r="H552" s="122">
        <f ca="1">H553+H556+H558</f>
        <v>0</v>
      </c>
    </row>
    <row r="553" spans="1:8" hidden="1" x14ac:dyDescent="0.25">
      <c r="A553" s="161">
        <v>2100</v>
      </c>
      <c r="B553" s="118"/>
      <c r="H553" s="121">
        <f ca="1">SUM(H554:H555)</f>
        <v>0</v>
      </c>
    </row>
    <row r="554" spans="1:8" hidden="1" x14ac:dyDescent="0.25">
      <c r="A554" s="1">
        <v>2111</v>
      </c>
      <c r="B554" s="118"/>
      <c r="H554" s="120">
        <f t="shared" ref="H554:H555" ca="1" si="76">SUMIF($A$14:$H$260,A554,$H$14:$H$260)</f>
        <v>0</v>
      </c>
    </row>
    <row r="555" spans="1:8" hidden="1" x14ac:dyDescent="0.25">
      <c r="A555" s="1">
        <v>2112</v>
      </c>
      <c r="B555" s="118"/>
      <c r="H555" s="120">
        <f t="shared" ca="1" si="76"/>
        <v>0</v>
      </c>
    </row>
    <row r="556" spans="1:8" hidden="1" x14ac:dyDescent="0.25">
      <c r="A556" s="161">
        <v>2200</v>
      </c>
      <c r="B556" s="118"/>
      <c r="H556" s="121">
        <f ca="1">SUM(H557)</f>
        <v>0</v>
      </c>
    </row>
    <row r="557" spans="1:8" hidden="1" x14ac:dyDescent="0.25">
      <c r="A557" s="1">
        <v>2220</v>
      </c>
      <c r="B557" s="118"/>
      <c r="H557" s="120">
        <f ca="1">SUMIF($A$14:$H$260,A557,$H$14:$H$260)</f>
        <v>0</v>
      </c>
    </row>
    <row r="558" spans="1:8" hidden="1" x14ac:dyDescent="0.25">
      <c r="A558" s="161">
        <v>2300</v>
      </c>
      <c r="B558" s="118"/>
      <c r="H558" s="121">
        <f ca="1">SUM(H559:H562)</f>
        <v>0</v>
      </c>
    </row>
    <row r="559" spans="1:8" hidden="1" x14ac:dyDescent="0.25">
      <c r="A559" s="1">
        <v>2311</v>
      </c>
      <c r="B559" s="118"/>
      <c r="H559" s="120">
        <f t="shared" ref="H559:H563" ca="1" si="77">SUMIF($A$14:$H$260,A559,$H$14:$H$260)</f>
        <v>0</v>
      </c>
    </row>
    <row r="560" spans="1:8" hidden="1" x14ac:dyDescent="0.25">
      <c r="A560" s="1">
        <v>2322</v>
      </c>
      <c r="B560" s="118"/>
      <c r="H560" s="120">
        <f t="shared" ca="1" si="77"/>
        <v>0</v>
      </c>
    </row>
    <row r="561" spans="1:9" hidden="1" x14ac:dyDescent="0.25">
      <c r="A561" s="1">
        <v>2329</v>
      </c>
      <c r="B561" s="118"/>
      <c r="H561" s="120">
        <f t="shared" ca="1" si="77"/>
        <v>0</v>
      </c>
    </row>
    <row r="562" spans="1:9" hidden="1" x14ac:dyDescent="0.25">
      <c r="A562" s="1">
        <v>2350</v>
      </c>
      <c r="B562" s="118"/>
      <c r="H562" s="120">
        <f t="shared" ca="1" si="77"/>
        <v>0</v>
      </c>
    </row>
    <row r="563" spans="1:9" hidden="1" x14ac:dyDescent="0.25">
      <c r="A563" s="119">
        <v>5000</v>
      </c>
      <c r="B563" s="118"/>
      <c r="H563" s="122">
        <f t="shared" ca="1" si="77"/>
        <v>0</v>
      </c>
    </row>
    <row r="564" spans="1:9" hidden="1" x14ac:dyDescent="0.25">
      <c r="A564" s="161">
        <v>5200</v>
      </c>
      <c r="B564" s="118"/>
      <c r="H564" s="124"/>
    </row>
    <row r="565" spans="1:9" hidden="1" x14ac:dyDescent="0.25">
      <c r="A565" s="1">
        <v>5231</v>
      </c>
      <c r="B565" s="118"/>
      <c r="H565" s="120">
        <f ca="1">SUMIF($A$14:$H$260,A565,$H$14:$H$260)</f>
        <v>0</v>
      </c>
    </row>
    <row r="566" spans="1:9" hidden="1" x14ac:dyDescent="0.25">
      <c r="B566" s="118"/>
    </row>
    <row r="567" spans="1:9" hidden="1" x14ac:dyDescent="0.25">
      <c r="B567" s="118"/>
    </row>
    <row r="568" spans="1:9" hidden="1" x14ac:dyDescent="0.25">
      <c r="B568" s="118"/>
    </row>
    <row r="569" spans="1:9" s="127" customFormat="1" ht="15.75" hidden="1" x14ac:dyDescent="0.25">
      <c r="A569" s="125" t="s">
        <v>19</v>
      </c>
      <c r="B569" s="125"/>
      <c r="C569" s="125"/>
      <c r="D569" s="125"/>
      <c r="E569" s="125"/>
      <c r="F569" s="125"/>
      <c r="G569" s="125"/>
      <c r="H569" s="126">
        <f ca="1">H570+H582+H594</f>
        <v>1.2000000000000002</v>
      </c>
      <c r="I569" s="127" t="b">
        <f ca="1">H569=H499</f>
        <v>1</v>
      </c>
    </row>
    <row r="570" spans="1:9" hidden="1" x14ac:dyDescent="0.25">
      <c r="A570" s="119">
        <v>1000</v>
      </c>
      <c r="B570" s="118"/>
      <c r="H570" s="122">
        <f ca="1">SUM(H571,H578)</f>
        <v>0.95000000000000007</v>
      </c>
    </row>
    <row r="571" spans="1:9" hidden="1" x14ac:dyDescent="0.25">
      <c r="A571" s="143">
        <v>1100</v>
      </c>
      <c r="B571" s="118"/>
      <c r="H571" s="121">
        <f ca="1">SUM(H572:H577)</f>
        <v>0.72000000000000008</v>
      </c>
    </row>
    <row r="572" spans="1:9" hidden="1" x14ac:dyDescent="0.25">
      <c r="A572" s="1">
        <v>1116</v>
      </c>
      <c r="B572" s="118"/>
      <c r="H572" s="120">
        <f ca="1">SUMIF($A$261:$H$505,A572,$H$261:$H$505)</f>
        <v>0</v>
      </c>
    </row>
    <row r="573" spans="1:9" hidden="1" x14ac:dyDescent="0.25">
      <c r="A573" s="1">
        <v>1119</v>
      </c>
      <c r="B573" s="118"/>
      <c r="H573" s="120">
        <f t="shared" ref="H573:H577" ca="1" si="78">SUMIF($A$261:$H$505,A573,$H$261:$H$505)</f>
        <v>0.6</v>
      </c>
    </row>
    <row r="574" spans="1:9" hidden="1" x14ac:dyDescent="0.25">
      <c r="A574" s="1">
        <v>1143</v>
      </c>
      <c r="B574" s="118"/>
      <c r="H574" s="120">
        <f t="shared" ca="1" si="78"/>
        <v>0</v>
      </c>
    </row>
    <row r="575" spans="1:9" hidden="1" x14ac:dyDescent="0.25">
      <c r="A575" s="1">
        <v>1146</v>
      </c>
      <c r="B575" s="118"/>
      <c r="H575" s="120">
        <f t="shared" ca="1" si="78"/>
        <v>0.03</v>
      </c>
    </row>
    <row r="576" spans="1:9" hidden="1" x14ac:dyDescent="0.25">
      <c r="A576" s="1">
        <v>1147</v>
      </c>
      <c r="B576" s="118"/>
      <c r="H576" s="120">
        <f t="shared" ca="1" si="78"/>
        <v>0.03</v>
      </c>
    </row>
    <row r="577" spans="1:8" hidden="1" x14ac:dyDescent="0.25">
      <c r="A577" s="1">
        <v>1148</v>
      </c>
      <c r="B577" s="118"/>
      <c r="H577" s="120">
        <f t="shared" ca="1" si="78"/>
        <v>6.0000000000000005E-2</v>
      </c>
    </row>
    <row r="578" spans="1:8" hidden="1" x14ac:dyDescent="0.25">
      <c r="A578" s="143">
        <v>1200</v>
      </c>
      <c r="B578" s="118"/>
      <c r="H578" s="121">
        <f ca="1">SUM(H579:H581)</f>
        <v>0.23</v>
      </c>
    </row>
    <row r="579" spans="1:8" hidden="1" x14ac:dyDescent="0.25">
      <c r="A579" s="1">
        <v>1210</v>
      </c>
      <c r="B579" s="118"/>
      <c r="H579" s="120">
        <f t="shared" ref="H579:H581" ca="1" si="79">SUMIF($A$261:$H$505,A579,$H$261:$H$505)</f>
        <v>0.19</v>
      </c>
    </row>
    <row r="580" spans="1:8" hidden="1" x14ac:dyDescent="0.25">
      <c r="A580" s="1">
        <v>1221</v>
      </c>
      <c r="B580" s="118"/>
      <c r="H580" s="120">
        <f t="shared" ca="1" si="79"/>
        <v>0.03</v>
      </c>
    </row>
    <row r="581" spans="1:8" hidden="1" x14ac:dyDescent="0.25">
      <c r="A581" s="1">
        <v>1228</v>
      </c>
      <c r="B581" s="118"/>
      <c r="H581" s="120">
        <f t="shared" ca="1" si="79"/>
        <v>0.01</v>
      </c>
    </row>
    <row r="582" spans="1:8" hidden="1" x14ac:dyDescent="0.25">
      <c r="A582" s="119">
        <v>2000</v>
      </c>
      <c r="B582" s="118"/>
      <c r="H582" s="122">
        <f ca="1">H583+H586+H588</f>
        <v>0.22999999999999998</v>
      </c>
    </row>
    <row r="583" spans="1:8" hidden="1" x14ac:dyDescent="0.25">
      <c r="A583" s="143">
        <v>2100</v>
      </c>
      <c r="B583" s="118"/>
      <c r="H583" s="124">
        <f ca="1">SUM(H584:H585)</f>
        <v>0</v>
      </c>
    </row>
    <row r="584" spans="1:8" hidden="1" x14ac:dyDescent="0.25">
      <c r="A584" s="1">
        <v>2111</v>
      </c>
      <c r="B584" s="118"/>
      <c r="H584" s="2">
        <f t="shared" ref="H584:H585" ca="1" si="80">SUMIF($A$261:$H$505,A584,$H$261:$H$505)</f>
        <v>0</v>
      </c>
    </row>
    <row r="585" spans="1:8" hidden="1" x14ac:dyDescent="0.25">
      <c r="A585" s="1">
        <v>2112</v>
      </c>
      <c r="B585" s="118"/>
      <c r="H585" s="2">
        <f t="shared" ca="1" si="80"/>
        <v>0</v>
      </c>
    </row>
    <row r="586" spans="1:8" hidden="1" x14ac:dyDescent="0.25">
      <c r="A586" s="143">
        <v>2200</v>
      </c>
      <c r="B586" s="118"/>
      <c r="H586" s="121">
        <f ca="1">SUM(H587)</f>
        <v>0.05</v>
      </c>
    </row>
    <row r="587" spans="1:8" hidden="1" x14ac:dyDescent="0.25">
      <c r="A587" s="1">
        <v>2220</v>
      </c>
      <c r="B587" s="118"/>
      <c r="H587" s="120">
        <f ca="1">SUMIF($A$261:$H$505,A587,$H$261:$H$505)</f>
        <v>0.05</v>
      </c>
    </row>
    <row r="588" spans="1:8" hidden="1" x14ac:dyDescent="0.25">
      <c r="A588" s="143">
        <v>2300</v>
      </c>
      <c r="B588" s="118"/>
      <c r="H588" s="121">
        <f ca="1">SUM(H589:H593)</f>
        <v>0.18</v>
      </c>
    </row>
    <row r="589" spans="1:8" hidden="1" x14ac:dyDescent="0.25">
      <c r="A589" s="1">
        <v>2311</v>
      </c>
      <c r="B589" s="118"/>
      <c r="H589" s="120">
        <f t="shared" ref="H589:H593" ca="1" si="81">SUMIF($A$261:$H$505,A589,$H$261:$H$505)</f>
        <v>6.0000000000000005E-2</v>
      </c>
    </row>
    <row r="590" spans="1:8" hidden="1" x14ac:dyDescent="0.25">
      <c r="A590" s="1">
        <v>2312</v>
      </c>
      <c r="B590" s="118"/>
      <c r="H590" s="120">
        <f t="shared" ca="1" si="81"/>
        <v>0.02</v>
      </c>
    </row>
    <row r="591" spans="1:8" hidden="1" x14ac:dyDescent="0.25">
      <c r="A591" s="1">
        <v>2322</v>
      </c>
      <c r="B591" s="118"/>
      <c r="H591" s="2">
        <f t="shared" ca="1" si="81"/>
        <v>0</v>
      </c>
    </row>
    <row r="592" spans="1:8" hidden="1" x14ac:dyDescent="0.25">
      <c r="A592" s="1">
        <v>2329</v>
      </c>
      <c r="B592" s="118"/>
      <c r="H592" s="2">
        <f t="shared" ca="1" si="81"/>
        <v>0</v>
      </c>
    </row>
    <row r="593" spans="1:9" hidden="1" x14ac:dyDescent="0.25">
      <c r="A593" s="1">
        <v>2350</v>
      </c>
      <c r="B593" s="118"/>
      <c r="H593" s="120">
        <f t="shared" ca="1" si="81"/>
        <v>0.1</v>
      </c>
    </row>
    <row r="594" spans="1:9" hidden="1" x14ac:dyDescent="0.25">
      <c r="A594" s="119">
        <v>5000</v>
      </c>
      <c r="B594" s="118"/>
      <c r="H594" s="122">
        <f ca="1">H595+H597</f>
        <v>0.02</v>
      </c>
    </row>
    <row r="595" spans="1:9" hidden="1" x14ac:dyDescent="0.25">
      <c r="A595" s="143">
        <v>5100</v>
      </c>
      <c r="B595" s="118"/>
      <c r="H595" s="121">
        <f ca="1">SUM(H596)</f>
        <v>0</v>
      </c>
    </row>
    <row r="596" spans="1:9" hidden="1" x14ac:dyDescent="0.25">
      <c r="A596" s="1">
        <v>5121</v>
      </c>
      <c r="B596" s="118"/>
      <c r="H596" s="120">
        <f ca="1">SUMIF($A$261:$H$505,A596,$H$261:$H$505)</f>
        <v>0</v>
      </c>
    </row>
    <row r="597" spans="1:9" hidden="1" x14ac:dyDescent="0.25">
      <c r="A597" s="143">
        <v>5200</v>
      </c>
      <c r="B597" s="118"/>
      <c r="H597" s="121">
        <f ca="1">SUM(H598:H599)</f>
        <v>0.02</v>
      </c>
    </row>
    <row r="598" spans="1:9" hidden="1" x14ac:dyDescent="0.25">
      <c r="A598" s="1">
        <v>5238</v>
      </c>
      <c r="B598" s="118"/>
      <c r="H598" s="120">
        <f t="shared" ref="H598:H599" ca="1" si="82">SUMIF($A$261:$H$505,A598,$H$261:$H$505)</f>
        <v>0.02</v>
      </c>
    </row>
    <row r="599" spans="1:9" hidden="1" x14ac:dyDescent="0.25">
      <c r="A599" s="1">
        <v>5239</v>
      </c>
      <c r="B599" s="118"/>
      <c r="H599" s="120">
        <f t="shared" ca="1" si="82"/>
        <v>0</v>
      </c>
    </row>
    <row r="600" spans="1:9" s="127" customFormat="1" ht="15.75" hidden="1" x14ac:dyDescent="0.25">
      <c r="A600" s="125" t="s">
        <v>340</v>
      </c>
      <c r="B600" s="125"/>
      <c r="C600" s="125"/>
      <c r="D600" s="125"/>
      <c r="E600" s="125"/>
      <c r="F600" s="125"/>
      <c r="G600" s="125"/>
      <c r="H600" s="126">
        <f ca="1">H569+H539</f>
        <v>15.02</v>
      </c>
      <c r="I600" s="127" t="b">
        <f ca="1">H600=H500</f>
        <v>1</v>
      </c>
    </row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</sheetData>
  <mergeCells count="535">
    <mergeCell ref="I9:I1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A407:A417"/>
    <mergeCell ref="B407:B417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200:E200"/>
    <mergeCell ref="A179:A189"/>
    <mergeCell ref="B179:B189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A156:A166"/>
    <mergeCell ref="B156:B16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3:H3"/>
    <mergeCell ref="A5:B5"/>
    <mergeCell ref="C19:D19"/>
    <mergeCell ref="C20:D20"/>
    <mergeCell ref="C21:D2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A1:C1"/>
    <mergeCell ref="D1:H1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C54:D54"/>
    <mergeCell ref="C55:D55"/>
    <mergeCell ref="C56:D56"/>
    <mergeCell ref="C68:D68"/>
    <mergeCell ref="C69:D69"/>
    <mergeCell ref="E48:E67"/>
    <mergeCell ref="C49:D49"/>
    <mergeCell ref="C50:D50"/>
    <mergeCell ref="C51:D51"/>
    <mergeCell ref="C52:D52"/>
    <mergeCell ref="C53:D53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47:A67"/>
    <mergeCell ref="B47:B67"/>
    <mergeCell ref="C47:D47"/>
    <mergeCell ref="C48:D48"/>
    <mergeCell ref="C66:D66"/>
    <mergeCell ref="C67:D67"/>
    <mergeCell ref="C84:D84"/>
    <mergeCell ref="C85:D85"/>
    <mergeCell ref="C86:D86"/>
    <mergeCell ref="C79:D79"/>
    <mergeCell ref="C87:D87"/>
    <mergeCell ref="C89:D89"/>
    <mergeCell ref="C90:D90"/>
    <mergeCell ref="C91:D91"/>
    <mergeCell ref="C101:D10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0:D80"/>
    <mergeCell ref="C81:D81"/>
    <mergeCell ref="C82:D82"/>
    <mergeCell ref="C83:D83"/>
    <mergeCell ref="C102:D102"/>
    <mergeCell ref="C103:D103"/>
    <mergeCell ref="C104:D104"/>
    <mergeCell ref="C105:D105"/>
    <mergeCell ref="C106:D106"/>
    <mergeCell ref="C107:D107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8:D108"/>
    <mergeCell ref="C109:D109"/>
    <mergeCell ref="B111:G111"/>
    <mergeCell ref="C113:D113"/>
    <mergeCell ref="C114:D114"/>
    <mergeCell ref="A133:A15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3:D133"/>
    <mergeCell ref="C134:D134"/>
    <mergeCell ref="C135:D135"/>
    <mergeCell ref="C136:D136"/>
    <mergeCell ref="C137:D137"/>
    <mergeCell ref="C138:D138"/>
    <mergeCell ref="C139:D139"/>
    <mergeCell ref="C204:E204"/>
    <mergeCell ref="C205:E205"/>
    <mergeCell ref="C206:E206"/>
    <mergeCell ref="C207:E207"/>
    <mergeCell ref="C208:E208"/>
    <mergeCell ref="C152:D152"/>
    <mergeCell ref="C153:D153"/>
    <mergeCell ref="B155:G155"/>
    <mergeCell ref="C157:E157"/>
    <mergeCell ref="C199:E199"/>
    <mergeCell ref="B178:G178"/>
    <mergeCell ref="B201:G201"/>
    <mergeCell ref="A262:H262"/>
    <mergeCell ref="A260:G260"/>
    <mergeCell ref="A261:H261"/>
    <mergeCell ref="A226:A236"/>
    <mergeCell ref="C223:E223"/>
    <mergeCell ref="B225:G225"/>
    <mergeCell ref="B224:G224"/>
    <mergeCell ref="B226:B236"/>
    <mergeCell ref="D227:D236"/>
    <mergeCell ref="C274:D274"/>
    <mergeCell ref="C275:D275"/>
    <mergeCell ref="C276:D276"/>
    <mergeCell ref="B264:G264"/>
    <mergeCell ref="C266:D266"/>
    <mergeCell ref="C267:D267"/>
    <mergeCell ref="C268:D268"/>
    <mergeCell ref="C269:D269"/>
    <mergeCell ref="C270:D270"/>
    <mergeCell ref="C293:E293"/>
    <mergeCell ref="C294:E294"/>
    <mergeCell ref="C295:E295"/>
    <mergeCell ref="C296:E296"/>
    <mergeCell ref="C297:E297"/>
    <mergeCell ref="C285:D285"/>
    <mergeCell ref="C286:D286"/>
    <mergeCell ref="C288:E288"/>
    <mergeCell ref="C289:E289"/>
    <mergeCell ref="C290:E290"/>
    <mergeCell ref="C291:E291"/>
    <mergeCell ref="C292:E292"/>
    <mergeCell ref="C306:D306"/>
    <mergeCell ref="C307:D307"/>
    <mergeCell ref="C308:D308"/>
    <mergeCell ref="C309:D309"/>
    <mergeCell ref="C310:D310"/>
    <mergeCell ref="C311:D311"/>
    <mergeCell ref="C299:D299"/>
    <mergeCell ref="C300:D300"/>
    <mergeCell ref="C301:D301"/>
    <mergeCell ref="C302:D302"/>
    <mergeCell ref="C303:D303"/>
    <mergeCell ref="C304:D304"/>
    <mergeCell ref="C305:D305"/>
    <mergeCell ref="C321:D321"/>
    <mergeCell ref="C322:D322"/>
    <mergeCell ref="C323:D323"/>
    <mergeCell ref="C324:D324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43:D343"/>
    <mergeCell ref="C331:D331"/>
    <mergeCell ref="C332:D332"/>
    <mergeCell ref="C333:D333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B361:G361"/>
    <mergeCell ref="B362:G362"/>
    <mergeCell ref="C350:D350"/>
    <mergeCell ref="C351:D351"/>
    <mergeCell ref="C354:D354"/>
    <mergeCell ref="C355:D355"/>
    <mergeCell ref="C356:D356"/>
    <mergeCell ref="C344:D344"/>
    <mergeCell ref="C345:D345"/>
    <mergeCell ref="C346:D346"/>
    <mergeCell ref="C347:D347"/>
    <mergeCell ref="C348:D348"/>
    <mergeCell ref="C349:D34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94:D394"/>
    <mergeCell ref="C395:D395"/>
    <mergeCell ref="C388:D388"/>
    <mergeCell ref="C389:D389"/>
    <mergeCell ref="C390:D390"/>
    <mergeCell ref="C391:D391"/>
    <mergeCell ref="C392:D392"/>
    <mergeCell ref="C393:D393"/>
    <mergeCell ref="B406:G406"/>
    <mergeCell ref="A89:A109"/>
    <mergeCell ref="B89:B109"/>
    <mergeCell ref="E90:E109"/>
    <mergeCell ref="B110:G110"/>
    <mergeCell ref="A112:A132"/>
    <mergeCell ref="B112:B132"/>
    <mergeCell ref="C112:D112"/>
    <mergeCell ref="E113:E132"/>
    <mergeCell ref="C9:H9"/>
    <mergeCell ref="C10:H10"/>
    <mergeCell ref="A68:A88"/>
    <mergeCell ref="B68:B88"/>
    <mergeCell ref="E69:E88"/>
    <mergeCell ref="C88:D8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202:A212"/>
    <mergeCell ref="B202:B212"/>
    <mergeCell ref="C202:E202"/>
    <mergeCell ref="A213:A223"/>
    <mergeCell ref="B213:B223"/>
    <mergeCell ref="B133:B153"/>
    <mergeCell ref="E134:E153"/>
    <mergeCell ref="B154:G154"/>
    <mergeCell ref="C156:E156"/>
    <mergeCell ref="C217:E217"/>
    <mergeCell ref="C218:E218"/>
    <mergeCell ref="C219:E219"/>
    <mergeCell ref="C220:E220"/>
    <mergeCell ref="C221:E221"/>
    <mergeCell ref="C222:E222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03:E203"/>
    <mergeCell ref="B263:G263"/>
    <mergeCell ref="A265:A275"/>
    <mergeCell ref="B265:B275"/>
    <mergeCell ref="C265:D265"/>
    <mergeCell ref="A276:A286"/>
    <mergeCell ref="B276:B286"/>
    <mergeCell ref="B237:G237"/>
    <mergeCell ref="A238:A248"/>
    <mergeCell ref="B238:B248"/>
    <mergeCell ref="D239:D248"/>
    <mergeCell ref="A249:A259"/>
    <mergeCell ref="B249:B259"/>
    <mergeCell ref="D250:D259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3:D273"/>
    <mergeCell ref="A319:A339"/>
    <mergeCell ref="B319:B339"/>
    <mergeCell ref="E320:E339"/>
    <mergeCell ref="A340:A360"/>
    <mergeCell ref="B340:B360"/>
    <mergeCell ref="E341:E360"/>
    <mergeCell ref="C352:D352"/>
    <mergeCell ref="C353:D353"/>
    <mergeCell ref="A287:A297"/>
    <mergeCell ref="B287:B297"/>
    <mergeCell ref="C287:E287"/>
    <mergeCell ref="A298:A318"/>
    <mergeCell ref="B298:B318"/>
    <mergeCell ref="C298:D298"/>
    <mergeCell ref="E299:E318"/>
    <mergeCell ref="C357:D357"/>
    <mergeCell ref="C358:D358"/>
    <mergeCell ref="C359:D359"/>
    <mergeCell ref="C360:D360"/>
    <mergeCell ref="C338:D338"/>
    <mergeCell ref="C339:D339"/>
    <mergeCell ref="C340:D340"/>
    <mergeCell ref="C341:D341"/>
    <mergeCell ref="C342:D342"/>
    <mergeCell ref="A363:A383"/>
    <mergeCell ref="B363:B383"/>
    <mergeCell ref="E364:E383"/>
    <mergeCell ref="A384:A404"/>
    <mergeCell ref="B384:B404"/>
    <mergeCell ref="E385:E404"/>
    <mergeCell ref="C396:D396"/>
    <mergeCell ref="C397:D397"/>
    <mergeCell ref="C398:D398"/>
    <mergeCell ref="C399:D399"/>
    <mergeCell ref="C382:D382"/>
    <mergeCell ref="C383:D383"/>
    <mergeCell ref="C384:D384"/>
    <mergeCell ref="C385:D385"/>
    <mergeCell ref="C386:D386"/>
    <mergeCell ref="C387:D387"/>
    <mergeCell ref="C375:D375"/>
    <mergeCell ref="C376:D376"/>
    <mergeCell ref="C377:D377"/>
    <mergeCell ref="C378:D378"/>
    <mergeCell ref="C379:D379"/>
    <mergeCell ref="C380:D380"/>
    <mergeCell ref="C381:D381"/>
    <mergeCell ref="C369:D369"/>
    <mergeCell ref="C468:D468"/>
    <mergeCell ref="B429:G429"/>
    <mergeCell ref="A430:A440"/>
    <mergeCell ref="B430:B440"/>
    <mergeCell ref="C400:D400"/>
    <mergeCell ref="C401:D401"/>
    <mergeCell ref="C402:D402"/>
    <mergeCell ref="C403:D403"/>
    <mergeCell ref="C404:D404"/>
    <mergeCell ref="B405:G405"/>
    <mergeCell ref="C435:E435"/>
    <mergeCell ref="C436:E436"/>
    <mergeCell ref="C437:E437"/>
    <mergeCell ref="C438:E438"/>
    <mergeCell ref="C439:E439"/>
    <mergeCell ref="C440:E440"/>
    <mergeCell ref="C408:E408"/>
    <mergeCell ref="C428:E428"/>
    <mergeCell ref="C430:E430"/>
    <mergeCell ref="C431:E431"/>
    <mergeCell ref="C432:E432"/>
    <mergeCell ref="C433:E433"/>
    <mergeCell ref="C434:E434"/>
    <mergeCell ref="C407:E407"/>
    <mergeCell ref="C485:D485"/>
    <mergeCell ref="C486:D486"/>
    <mergeCell ref="C487:D487"/>
    <mergeCell ref="B463:G463"/>
    <mergeCell ref="B464:G464"/>
    <mergeCell ref="A465:A475"/>
    <mergeCell ref="B465:B475"/>
    <mergeCell ref="C458:E458"/>
    <mergeCell ref="C459:E459"/>
    <mergeCell ref="C460:E460"/>
    <mergeCell ref="C461:E461"/>
    <mergeCell ref="C462:E462"/>
    <mergeCell ref="A452:A462"/>
    <mergeCell ref="B452:B462"/>
    <mergeCell ref="C452:E452"/>
    <mergeCell ref="C453:E453"/>
    <mergeCell ref="C454:E454"/>
    <mergeCell ref="C455:E455"/>
    <mergeCell ref="C456:E456"/>
    <mergeCell ref="C457:E457"/>
    <mergeCell ref="C465:D465"/>
    <mergeCell ref="C466:D466"/>
    <mergeCell ref="E466:E475"/>
    <mergeCell ref="C467:D467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69:D469"/>
    <mergeCell ref="C470:D470"/>
    <mergeCell ref="C471:D471"/>
    <mergeCell ref="C472:D472"/>
    <mergeCell ref="C473:D473"/>
    <mergeCell ref="C474:D474"/>
    <mergeCell ref="C475:D475"/>
    <mergeCell ref="A499:G499"/>
    <mergeCell ref="A500:G500"/>
    <mergeCell ref="B476:G476"/>
    <mergeCell ref="A477:A487"/>
    <mergeCell ref="B477:B487"/>
    <mergeCell ref="A488:A498"/>
    <mergeCell ref="B488:B498"/>
    <mergeCell ref="D489:D498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</mergeCells>
  <conditionalFormatting sqref="G38:H46 F311:G318 C310:C318">
    <cfRule type="cellIs" dxfId="188" priority="119" operator="equal">
      <formula>0</formula>
    </cfRule>
  </conditionalFormatting>
  <conditionalFormatting sqref="F49:H67">
    <cfRule type="cellIs" dxfId="187" priority="118" operator="equal">
      <formula>0</formula>
    </cfRule>
  </conditionalFormatting>
  <conditionalFormatting sqref="F69:H76">
    <cfRule type="cellIs" dxfId="186" priority="117" operator="equal">
      <formula>0</formula>
    </cfRule>
  </conditionalFormatting>
  <conditionalFormatting sqref="G288:G297">
    <cfRule type="cellIs" dxfId="185" priority="114" operator="equal">
      <formula>0</formula>
    </cfRule>
  </conditionalFormatting>
  <conditionalFormatting sqref="H15:H24">
    <cfRule type="cellIs" dxfId="184" priority="90" operator="equal">
      <formula>0</formula>
    </cfRule>
  </conditionalFormatting>
  <conditionalFormatting sqref="C309 C299:C300">
    <cfRule type="cellIs" dxfId="183" priority="113" operator="equal">
      <formula>0</formula>
    </cfRule>
  </conditionalFormatting>
  <conditionalFormatting sqref="H26:H35">
    <cfRule type="cellIs" dxfId="182" priority="91" operator="equal">
      <formula>0</formula>
    </cfRule>
  </conditionalFormatting>
  <conditionalFormatting sqref="C90:D109">
    <cfRule type="cellIs" dxfId="181" priority="82" operator="equal">
      <formula>0</formula>
    </cfRule>
  </conditionalFormatting>
  <conditionalFormatting sqref="F299:G310">
    <cfRule type="cellIs" dxfId="180" priority="112" operator="equal">
      <formula>0</formula>
    </cfRule>
  </conditionalFormatting>
  <conditionalFormatting sqref="F320:G320">
    <cfRule type="cellIs" dxfId="179" priority="111" operator="equal">
      <formula>0</formula>
    </cfRule>
  </conditionalFormatting>
  <conditionalFormatting sqref="C69:D88">
    <cfRule type="cellIs" dxfId="178" priority="85" operator="equal">
      <formula>0</formula>
    </cfRule>
  </conditionalFormatting>
  <conditionalFormatting sqref="F320:G339">
    <cfRule type="cellIs" dxfId="177" priority="109" operator="equal">
      <formula>0</formula>
    </cfRule>
  </conditionalFormatting>
  <conditionalFormatting sqref="H98:H109">
    <cfRule type="cellIs" dxfId="176" priority="83" operator="equal">
      <formula>0</formula>
    </cfRule>
  </conditionalFormatting>
  <conditionalFormatting sqref="G341:G360">
    <cfRule type="cellIs" dxfId="175" priority="106" operator="equal">
      <formula>0</formula>
    </cfRule>
  </conditionalFormatting>
  <conditionalFormatting sqref="C351:C352 C341:C342">
    <cfRule type="cellIs" dxfId="174" priority="105" operator="equal">
      <formula>0</formula>
    </cfRule>
  </conditionalFormatting>
  <conditionalFormatting sqref="F341:G360">
    <cfRule type="cellIs" dxfId="173" priority="104" operator="equal">
      <formula>0</formula>
    </cfRule>
  </conditionalFormatting>
  <conditionalFormatting sqref="H121:H132">
    <cfRule type="cellIs" dxfId="172" priority="78" operator="equal">
      <formula>0</formula>
    </cfRule>
  </conditionalFormatting>
  <conditionalFormatting sqref="C113:D132">
    <cfRule type="cellIs" dxfId="171" priority="77" operator="equal">
      <formula>0</formula>
    </cfRule>
  </conditionalFormatting>
  <conditionalFormatting sqref="F134:H134 H135:H141 F135:G153">
    <cfRule type="cellIs" dxfId="170" priority="76" operator="equal">
      <formula>0</formula>
    </cfRule>
  </conditionalFormatting>
  <conditionalFormatting sqref="H142:H153">
    <cfRule type="cellIs" dxfId="169" priority="75" operator="equal">
      <formula>0</formula>
    </cfRule>
  </conditionalFormatting>
  <conditionalFormatting sqref="C134:D153">
    <cfRule type="cellIs" dxfId="168" priority="74" operator="equal">
      <formula>0</formula>
    </cfRule>
  </conditionalFormatting>
  <conditionalFormatting sqref="C133:D133">
    <cfRule type="cellIs" dxfId="167" priority="73" operator="equal">
      <formula>0</formula>
    </cfRule>
  </conditionalFormatting>
  <conditionalFormatting sqref="G374:G383 G385:G396">
    <cfRule type="cellIs" dxfId="166" priority="97" operator="equal">
      <formula>0</formula>
    </cfRule>
  </conditionalFormatting>
  <conditionalFormatting sqref="G374:G383 G385:G396">
    <cfRule type="cellIs" dxfId="165" priority="96" operator="equal">
      <formula>0</formula>
    </cfRule>
  </conditionalFormatting>
  <conditionalFormatting sqref="C331">
    <cfRule type="cellIs" dxfId="164" priority="68" operator="equal">
      <formula>0</formula>
    </cfRule>
  </conditionalFormatting>
  <conditionalFormatting sqref="C374:D383">
    <cfRule type="cellIs" dxfId="163" priority="67" operator="equal">
      <formula>0</formula>
    </cfRule>
  </conditionalFormatting>
  <conditionalFormatting sqref="C47:D56 C67:D67">
    <cfRule type="cellIs" dxfId="162" priority="89" operator="equal">
      <formula>0</formula>
    </cfRule>
  </conditionalFormatting>
  <conditionalFormatting sqref="C57:D66">
    <cfRule type="cellIs" dxfId="161" priority="88" operator="equal">
      <formula>0</formula>
    </cfRule>
  </conditionalFormatting>
  <conditionalFormatting sqref="C68:D68">
    <cfRule type="cellIs" dxfId="160" priority="87" operator="equal">
      <formula>0</formula>
    </cfRule>
  </conditionalFormatting>
  <conditionalFormatting sqref="F77:H88">
    <cfRule type="cellIs" dxfId="159" priority="86" operator="equal">
      <formula>0</formula>
    </cfRule>
  </conditionalFormatting>
  <conditionalFormatting sqref="F90:H90 H91:H97 F91:G109">
    <cfRule type="cellIs" dxfId="158" priority="84" operator="equal">
      <formula>0</formula>
    </cfRule>
  </conditionalFormatting>
  <conditionalFormatting sqref="C89:D89">
    <cfRule type="cellIs" dxfId="157" priority="81" operator="equal">
      <formula>0</formula>
    </cfRule>
  </conditionalFormatting>
  <conditionalFormatting sqref="C112:D112">
    <cfRule type="cellIs" dxfId="156" priority="80" operator="equal">
      <formula>0</formula>
    </cfRule>
  </conditionalFormatting>
  <conditionalFormatting sqref="F113:H113 H114:H120 F114:G132">
    <cfRule type="cellIs" dxfId="155" priority="79" operator="equal">
      <formula>0</formula>
    </cfRule>
  </conditionalFormatting>
  <conditionalFormatting sqref="C330 C320:C321">
    <cfRule type="cellIs" dxfId="154" priority="69" operator="equal">
      <formula>0</formula>
    </cfRule>
  </conditionalFormatting>
  <conditionalFormatting sqref="F376:G383">
    <cfRule type="cellIs" dxfId="153" priority="66" operator="equal">
      <formula>0</formula>
    </cfRule>
  </conditionalFormatting>
  <conditionalFormatting sqref="C385:D385">
    <cfRule type="cellIs" dxfId="152" priority="65" operator="equal">
      <formula>0</formula>
    </cfRule>
  </conditionalFormatting>
  <conditionalFormatting sqref="C386:D404">
    <cfRule type="cellIs" dxfId="151" priority="64" operator="equal">
      <formula>0</formula>
    </cfRule>
  </conditionalFormatting>
  <conditionalFormatting sqref="F385:G404">
    <cfRule type="cellIs" dxfId="150" priority="63" operator="equal">
      <formula>0</formula>
    </cfRule>
  </conditionalFormatting>
  <conditionalFormatting sqref="C364:D373">
    <cfRule type="cellIs" dxfId="149" priority="62" operator="equal">
      <formula>0</formula>
    </cfRule>
  </conditionalFormatting>
  <conditionalFormatting sqref="F365:G373 F364">
    <cfRule type="cellIs" dxfId="148" priority="61" operator="equal">
      <formula>0</formula>
    </cfRule>
  </conditionalFormatting>
  <conditionalFormatting sqref="G364">
    <cfRule type="cellIs" dxfId="147" priority="50" operator="equal">
      <formula>0</formula>
    </cfRule>
  </conditionalFormatting>
  <conditionalFormatting sqref="C353:C360">
    <cfRule type="cellIs" dxfId="146" priority="52" operator="equal">
      <formula>0</formula>
    </cfRule>
  </conditionalFormatting>
  <conditionalFormatting sqref="G364">
    <cfRule type="cellIs" dxfId="145" priority="51" operator="equal">
      <formula>0</formula>
    </cfRule>
  </conditionalFormatting>
  <conditionalFormatting sqref="C322:C329">
    <cfRule type="cellIs" dxfId="144" priority="55" operator="equal">
      <formula>0</formula>
    </cfRule>
  </conditionalFormatting>
  <conditionalFormatting sqref="H180:H189">
    <cfRule type="cellIs" dxfId="143" priority="49" operator="equal">
      <formula>0</formula>
    </cfRule>
  </conditionalFormatting>
  <conditionalFormatting sqref="C301:C308">
    <cfRule type="cellIs" dxfId="142" priority="56" operator="equal">
      <formula>0</formula>
    </cfRule>
  </conditionalFormatting>
  <conditionalFormatting sqref="H168:H177">
    <cfRule type="cellIs" dxfId="141" priority="46" operator="equal">
      <formula>0</formula>
    </cfRule>
  </conditionalFormatting>
  <conditionalFormatting sqref="C332:C339">
    <cfRule type="cellIs" dxfId="140" priority="54" operator="equal">
      <formula>0</formula>
    </cfRule>
  </conditionalFormatting>
  <conditionalFormatting sqref="C343:C350">
    <cfRule type="cellIs" dxfId="139" priority="53" operator="equal">
      <formula>0</formula>
    </cfRule>
  </conditionalFormatting>
  <conditionalFormatting sqref="H191:H200">
    <cfRule type="cellIs" dxfId="138" priority="48" operator="equal">
      <formula>0</formula>
    </cfRule>
  </conditionalFormatting>
  <conditionalFormatting sqref="H157:H166">
    <cfRule type="cellIs" dxfId="137" priority="47" operator="equal">
      <formula>0</formula>
    </cfRule>
  </conditionalFormatting>
  <conditionalFormatting sqref="H203:H212">
    <cfRule type="cellIs" dxfId="136" priority="45" operator="equal">
      <formula>0</formula>
    </cfRule>
  </conditionalFormatting>
  <conditionalFormatting sqref="H214:H223">
    <cfRule type="cellIs" dxfId="135" priority="44" operator="equal">
      <formula>0</formula>
    </cfRule>
  </conditionalFormatting>
  <conditionalFormatting sqref="H227:H236 H239:H248 H250:H259">
    <cfRule type="cellIs" dxfId="134" priority="43" operator="equal">
      <formula>0</formula>
    </cfRule>
  </conditionalFormatting>
  <conditionalFormatting sqref="I600">
    <cfRule type="cellIs" dxfId="133" priority="31" operator="equal">
      <formula>TRUE</formula>
    </cfRule>
  </conditionalFormatting>
  <conditionalFormatting sqref="I539:I541 I566:I568">
    <cfRule type="cellIs" dxfId="132" priority="42" operator="equal">
      <formula>TRUE</formula>
    </cfRule>
  </conditionalFormatting>
  <conditionalFormatting sqref="I569">
    <cfRule type="cellIs" dxfId="131" priority="35" operator="equal">
      <formula>TRUE</formula>
    </cfRule>
  </conditionalFormatting>
  <conditionalFormatting sqref="I594">
    <cfRule type="cellIs" dxfId="130" priority="34" operator="equal">
      <formula>TRUE</formula>
    </cfRule>
  </conditionalFormatting>
  <conditionalFormatting sqref="I595">
    <cfRule type="cellIs" dxfId="129" priority="33" operator="equal">
      <formula>TRUE</formula>
    </cfRule>
  </conditionalFormatting>
  <conditionalFormatting sqref="I597">
    <cfRule type="cellIs" dxfId="128" priority="32" operator="equal">
      <formula>TRUE</formula>
    </cfRule>
  </conditionalFormatting>
  <conditionalFormatting sqref="I570:I593 I596 I598:I599">
    <cfRule type="cellIs" dxfId="127" priority="36" operator="equal">
      <formula>TRUE</formula>
    </cfRule>
  </conditionalFormatting>
  <conditionalFormatting sqref="H419:H428">
    <cfRule type="cellIs" dxfId="126" priority="5" operator="equal">
      <formula>0</formula>
    </cfRule>
  </conditionalFormatting>
  <conditionalFormatting sqref="H288:H297">
    <cfRule type="cellIs" dxfId="125" priority="26" operator="equal">
      <formula>0</formula>
    </cfRule>
  </conditionalFormatting>
  <conditionalFormatting sqref="H277:H286">
    <cfRule type="cellIs" dxfId="124" priority="27" operator="equal">
      <formula>0</formula>
    </cfRule>
  </conditionalFormatting>
  <conditionalFormatting sqref="H266:H275">
    <cfRule type="cellIs" dxfId="123" priority="28" operator="equal">
      <formula>0</formula>
    </cfRule>
  </conditionalFormatting>
  <conditionalFormatting sqref="H299:H317">
    <cfRule type="cellIs" dxfId="122" priority="25" operator="equal">
      <formula>0</formula>
    </cfRule>
  </conditionalFormatting>
  <conditionalFormatting sqref="H320">
    <cfRule type="cellIs" dxfId="121" priority="24" operator="equal">
      <formula>0</formula>
    </cfRule>
  </conditionalFormatting>
  <conditionalFormatting sqref="H320:H339">
    <cfRule type="cellIs" dxfId="120" priority="23" operator="equal">
      <formula>0</formula>
    </cfRule>
  </conditionalFormatting>
  <conditionalFormatting sqref="H341">
    <cfRule type="cellIs" dxfId="119" priority="22" operator="equal">
      <formula>0</formula>
    </cfRule>
  </conditionalFormatting>
  <conditionalFormatting sqref="H341">
    <cfRule type="cellIs" dxfId="118" priority="21" operator="equal">
      <formula>0</formula>
    </cfRule>
  </conditionalFormatting>
  <conditionalFormatting sqref="H341:H360">
    <cfRule type="cellIs" dxfId="117" priority="20" operator="equal">
      <formula>0</formula>
    </cfRule>
  </conditionalFormatting>
  <conditionalFormatting sqref="H364:H383">
    <cfRule type="cellIs" dxfId="116" priority="19" operator="equal">
      <formula>0</formula>
    </cfRule>
  </conditionalFormatting>
  <conditionalFormatting sqref="H364:H383">
    <cfRule type="cellIs" dxfId="115" priority="18" operator="equal">
      <formula>0</formula>
    </cfRule>
  </conditionalFormatting>
  <conditionalFormatting sqref="H364:H383">
    <cfRule type="cellIs" dxfId="114" priority="17" operator="equal">
      <formula>0</formula>
    </cfRule>
  </conditionalFormatting>
  <conditionalFormatting sqref="H385:H404">
    <cfRule type="cellIs" dxfId="113" priority="16" operator="equal">
      <formula>0</formula>
    </cfRule>
  </conditionalFormatting>
  <conditionalFormatting sqref="H385:H404">
    <cfRule type="cellIs" dxfId="112" priority="15" operator="equal">
      <formula>0</formula>
    </cfRule>
  </conditionalFormatting>
  <conditionalFormatting sqref="H385:H404">
    <cfRule type="cellIs" dxfId="111" priority="14" operator="equal">
      <formula>0</formula>
    </cfRule>
  </conditionalFormatting>
  <conditionalFormatting sqref="H431:H440">
    <cfRule type="cellIs" dxfId="110" priority="13" operator="equal">
      <formula>0</formula>
    </cfRule>
  </conditionalFormatting>
  <conditionalFormatting sqref="H489:H498">
    <cfRule type="cellIs" dxfId="109" priority="11" operator="equal">
      <formula>0</formula>
    </cfRule>
  </conditionalFormatting>
  <conditionalFormatting sqref="H453:H462">
    <cfRule type="cellIs" dxfId="108" priority="12" operator="equal">
      <formula>0</formula>
    </cfRule>
  </conditionalFormatting>
  <conditionalFormatting sqref="H318">
    <cfRule type="cellIs" dxfId="107" priority="10" operator="equal">
      <formula>0</formula>
    </cfRule>
  </conditionalFormatting>
  <conditionalFormatting sqref="H376:H383">
    <cfRule type="cellIs" dxfId="106" priority="9" operator="equal">
      <formula>0</formula>
    </cfRule>
  </conditionalFormatting>
  <conditionalFormatting sqref="H385:H404">
    <cfRule type="cellIs" dxfId="105" priority="8" operator="equal">
      <formula>0</formula>
    </cfRule>
  </conditionalFormatting>
  <conditionalFormatting sqref="H364:H373">
    <cfRule type="cellIs" dxfId="104" priority="7" operator="equal">
      <formula>0</formula>
    </cfRule>
  </conditionalFormatting>
  <conditionalFormatting sqref="H408:H417">
    <cfRule type="cellIs" dxfId="103" priority="6" operator="equal">
      <formula>0</formula>
    </cfRule>
  </conditionalFormatting>
  <conditionalFormatting sqref="I542:I565">
    <cfRule type="cellIs" dxfId="102" priority="4" operator="equal">
      <formula>TRUE</formula>
    </cfRule>
  </conditionalFormatting>
  <conditionalFormatting sqref="H442:H451">
    <cfRule type="cellIs" dxfId="101" priority="3" operator="equal">
      <formula>0</formula>
    </cfRule>
  </conditionalFormatting>
  <conditionalFormatting sqref="H478:H487">
    <cfRule type="cellIs" dxfId="100" priority="2" operator="equal">
      <formula>0</formula>
    </cfRule>
  </conditionalFormatting>
  <conditionalFormatting sqref="H466:H475">
    <cfRule type="cellIs" dxfId="99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2"/>
  <sheetViews>
    <sheetView topLeftCell="B1" zoomScaleNormal="100" workbookViewId="0">
      <pane ySplit="10" topLeftCell="A405" activePane="bottomLeft" state="frozen"/>
      <selection activeCell="I562" sqref="I562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3.140625" style="1" customWidth="1"/>
    <col min="4" max="4" width="10.7109375" style="1" customWidth="1"/>
    <col min="5" max="5" width="8.57031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48.85546875" style="1" hidden="1" customWidth="1"/>
    <col min="10" max="16384" width="9.140625" style="1"/>
  </cols>
  <sheetData>
    <row r="1" spans="1:9" ht="51.75" customHeight="1" x14ac:dyDescent="0.3">
      <c r="A1" s="337" t="s">
        <v>35</v>
      </c>
      <c r="B1" s="337"/>
      <c r="C1" s="337"/>
      <c r="D1" s="338" t="s">
        <v>470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263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/>
    </row>
    <row r="5" spans="1:9" x14ac:dyDescent="0.25">
      <c r="A5" s="238" t="s">
        <v>192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54" t="s">
        <v>165</v>
      </c>
      <c r="B9" s="5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55">
        <v>1</v>
      </c>
      <c r="B10" s="5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11.91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9.2200000000000006</v>
      </c>
    </row>
    <row r="14" spans="1:9" s="2" customFormat="1" ht="25.5" hidden="1" x14ac:dyDescent="0.2">
      <c r="A14" s="256" t="s">
        <v>43</v>
      </c>
      <c r="B14" s="259" t="s">
        <v>44</v>
      </c>
      <c r="C14" s="303" t="s">
        <v>157</v>
      </c>
      <c r="D14" s="304"/>
      <c r="E14" s="53" t="s">
        <v>164</v>
      </c>
      <c r="F14" s="95" t="s">
        <v>40</v>
      </c>
      <c r="G14" s="53" t="s">
        <v>158</v>
      </c>
      <c r="H14" s="135">
        <f>SUM(H15:H24)</f>
        <v>0</v>
      </c>
    </row>
    <row r="15" spans="1:9" s="2" customFormat="1" ht="12.75" hidden="1" x14ac:dyDescent="0.2">
      <c r="A15" s="257"/>
      <c r="B15" s="260"/>
      <c r="C15" s="264"/>
      <c r="D15" s="293"/>
      <c r="E15" s="100"/>
      <c r="F15" s="101"/>
      <c r="G15" s="74"/>
      <c r="H15" s="63">
        <f>ROUNDUP((F15/168*G15),2)</f>
        <v>0</v>
      </c>
    </row>
    <row r="16" spans="1:9" s="2" customFormat="1" ht="12.75" hidden="1" customHeight="1" x14ac:dyDescent="0.2">
      <c r="A16" s="257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57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57"/>
      <c r="B20" s="260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95" t="s">
        <v>40</v>
      </c>
      <c r="G25" s="53" t="s">
        <v>158</v>
      </c>
      <c r="H25" s="59">
        <f>SUM(H26:H35)</f>
        <v>7.67</v>
      </c>
    </row>
    <row r="26" spans="1:8" s="2" customFormat="1" ht="12.75" x14ac:dyDescent="0.2">
      <c r="A26" s="257"/>
      <c r="B26" s="260"/>
      <c r="C26" s="291" t="s">
        <v>221</v>
      </c>
      <c r="D26" s="292"/>
      <c r="E26" s="189">
        <v>10</v>
      </c>
      <c r="F26" s="75">
        <v>1287</v>
      </c>
      <c r="G26" s="72">
        <v>1</v>
      </c>
      <c r="H26" s="63">
        <f>ROUNDUP((F26/168*G26),2)</f>
        <v>7.67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hidden="1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0</v>
      </c>
    </row>
    <row r="37" spans="1:8" s="2" customFormat="1" ht="12.75" hidden="1" x14ac:dyDescent="0.2">
      <c r="A37" s="257"/>
      <c r="B37" s="260"/>
      <c r="C37" s="283"/>
      <c r="D37" s="311"/>
      <c r="E37" s="284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56" t="s">
        <v>54</v>
      </c>
      <c r="B47" s="259" t="s">
        <v>55</v>
      </c>
      <c r="C47" s="303" t="s">
        <v>438</v>
      </c>
      <c r="D47" s="304"/>
      <c r="E47" s="53" t="s">
        <v>162</v>
      </c>
      <c r="F47" s="95" t="s">
        <v>40</v>
      </c>
      <c r="G47" s="53" t="s">
        <v>158</v>
      </c>
      <c r="H47" s="135">
        <f>SUM(H48:H67)</f>
        <v>0.39</v>
      </c>
    </row>
    <row r="48" spans="1:8" s="2" customFormat="1" ht="12.75" hidden="1" customHeight="1" x14ac:dyDescent="0.2">
      <c r="A48" s="257"/>
      <c r="B48" s="260"/>
      <c r="C48" s="305">
        <f t="shared" ref="C48:C57" si="4">C15</f>
        <v>0</v>
      </c>
      <c r="D48" s="306"/>
      <c r="E48" s="298">
        <v>5</v>
      </c>
      <c r="F48" s="61">
        <f>F15</f>
        <v>0</v>
      </c>
      <c r="G48" s="61">
        <f>G15</f>
        <v>0</v>
      </c>
      <c r="H48" s="63">
        <f>ROUNDUP((F48*$E$48%)/168*G48,2)</f>
        <v>0</v>
      </c>
    </row>
    <row r="49" spans="1:8" s="2" customFormat="1" ht="12.75" hidden="1" customHeight="1" x14ac:dyDescent="0.2">
      <c r="A49" s="257"/>
      <c r="B49" s="26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customHeight="1" x14ac:dyDescent="0.2">
      <c r="A50" s="257"/>
      <c r="B50" s="26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customHeight="1" x14ac:dyDescent="0.2">
      <c r="A51" s="257"/>
      <c r="B51" s="26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customHeight="1" x14ac:dyDescent="0.2">
      <c r="A52" s="257"/>
      <c r="B52" s="26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customHeight="1" x14ac:dyDescent="0.2">
      <c r="A53" s="257"/>
      <c r="B53" s="26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customHeight="1" x14ac:dyDescent="0.2">
      <c r="A54" s="257"/>
      <c r="B54" s="26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customHeight="1" x14ac:dyDescent="0.2">
      <c r="A55" s="257"/>
      <c r="B55" s="26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customHeight="1" x14ac:dyDescent="0.2">
      <c r="A56" s="257"/>
      <c r="B56" s="26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customHeight="1" x14ac:dyDescent="0.2">
      <c r="A57" s="257"/>
      <c r="B57" s="26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57"/>
      <c r="B58" s="260"/>
      <c r="C58" s="291" t="str">
        <f>C26</f>
        <v>Vecākais speciālists Izglītības koordinācijas nodaļā</v>
      </c>
      <c r="D58" s="292"/>
      <c r="E58" s="299"/>
      <c r="F58" s="70">
        <f>F26</f>
        <v>1287</v>
      </c>
      <c r="G58" s="70">
        <f>G26</f>
        <v>1</v>
      </c>
      <c r="H58" s="65">
        <f t="shared" si="6"/>
        <v>0.39</v>
      </c>
    </row>
    <row r="59" spans="1:8" s="2" customFormat="1" ht="12.75" hidden="1" customHeight="1" x14ac:dyDescent="0.2">
      <c r="A59" s="257"/>
      <c r="B59" s="26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customHeight="1" x14ac:dyDescent="0.2">
      <c r="A60" s="257"/>
      <c r="B60" s="26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customHeight="1" x14ac:dyDescent="0.2">
      <c r="A61" s="257"/>
      <c r="B61" s="26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customHeight="1" x14ac:dyDescent="0.2">
      <c r="A62" s="257"/>
      <c r="B62" s="26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customHeight="1" x14ac:dyDescent="0.2">
      <c r="A63" s="257"/>
      <c r="B63" s="26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customHeight="1" x14ac:dyDescent="0.2">
      <c r="A64" s="257"/>
      <c r="B64" s="26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customHeight="1" x14ac:dyDescent="0.2">
      <c r="A65" s="257"/>
      <c r="B65" s="26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customHeight="1" x14ac:dyDescent="0.2">
      <c r="A66" s="257"/>
      <c r="B66" s="26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customHeight="1" x14ac:dyDescent="0.2">
      <c r="A67" s="258"/>
      <c r="B67" s="261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95" t="s">
        <v>40</v>
      </c>
      <c r="G68" s="53" t="s">
        <v>158</v>
      </c>
      <c r="H68" s="135">
        <f>SUM(H69:H88)</f>
        <v>0.39</v>
      </c>
    </row>
    <row r="69" spans="1:8" s="2" customFormat="1" ht="12.75" hidden="1" x14ac:dyDescent="0.2">
      <c r="A69" s="257"/>
      <c r="B69" s="260"/>
      <c r="C69" s="291">
        <f>C15</f>
        <v>0</v>
      </c>
      <c r="D69" s="292"/>
      <c r="E69" s="298">
        <v>5</v>
      </c>
      <c r="F69" s="70">
        <f>F15</f>
        <v>0</v>
      </c>
      <c r="G69" s="70">
        <f>G15</f>
        <v>0</v>
      </c>
      <c r="H69" s="65">
        <f>ROUNDUP((F69*$E$69%)/168*G69,2)</f>
        <v>0</v>
      </c>
    </row>
    <row r="70" spans="1:8" s="2" customFormat="1" ht="12.75" hidden="1" x14ac:dyDescent="0.2">
      <c r="A70" s="257"/>
      <c r="B70" s="260"/>
      <c r="C70" s="291">
        <f>C16</f>
        <v>0</v>
      </c>
      <c r="D70" s="292"/>
      <c r="E70" s="299"/>
      <c r="F70" s="70">
        <f>F16</f>
        <v>0</v>
      </c>
      <c r="G70" s="70">
        <f>G16</f>
        <v>0</v>
      </c>
      <c r="H70" s="65">
        <f t="shared" ref="H70:H88" si="9">ROUNDUP((F70*$E$69%)/168*G70,2)</f>
        <v>0</v>
      </c>
    </row>
    <row r="71" spans="1:8" s="2" customFormat="1" ht="12.75" hidden="1" customHeight="1" x14ac:dyDescent="0.2">
      <c r="A71" s="257"/>
      <c r="B71" s="260"/>
      <c r="C71" s="291">
        <f t="shared" ref="C71:C81" si="10">C17</f>
        <v>0</v>
      </c>
      <c r="D71" s="292"/>
      <c r="E71" s="299"/>
      <c r="F71" s="70">
        <f t="shared" ref="F71:G78" si="11">F17</f>
        <v>0</v>
      </c>
      <c r="G71" s="70">
        <f t="shared" si="11"/>
        <v>0</v>
      </c>
      <c r="H71" s="65">
        <f t="shared" si="9"/>
        <v>0</v>
      </c>
    </row>
    <row r="72" spans="1:8" s="2" customFormat="1" ht="12.75" hidden="1" x14ac:dyDescent="0.2">
      <c r="A72" s="257"/>
      <c r="B72" s="260"/>
      <c r="C72" s="291">
        <f t="shared" si="10"/>
        <v>0</v>
      </c>
      <c r="D72" s="292"/>
      <c r="E72" s="299"/>
      <c r="F72" s="70">
        <f t="shared" si="11"/>
        <v>0</v>
      </c>
      <c r="G72" s="70">
        <f t="shared" si="11"/>
        <v>0</v>
      </c>
      <c r="H72" s="65">
        <f t="shared" si="9"/>
        <v>0</v>
      </c>
    </row>
    <row r="73" spans="1:8" s="2" customFormat="1" ht="12.75" hidden="1" x14ac:dyDescent="0.2">
      <c r="A73" s="257"/>
      <c r="B73" s="260"/>
      <c r="C73" s="291">
        <f t="shared" si="10"/>
        <v>0</v>
      </c>
      <c r="D73" s="292"/>
      <c r="E73" s="299"/>
      <c r="F73" s="70">
        <f t="shared" si="11"/>
        <v>0</v>
      </c>
      <c r="G73" s="70">
        <f t="shared" si="11"/>
        <v>0</v>
      </c>
      <c r="H73" s="65">
        <f t="shared" si="9"/>
        <v>0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11"/>
        <v>0</v>
      </c>
      <c r="G74" s="70">
        <f t="shared" si="11"/>
        <v>0</v>
      </c>
      <c r="H74" s="65">
        <f t="shared" si="9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11"/>
        <v>0</v>
      </c>
      <c r="G75" s="70">
        <f t="shared" si="11"/>
        <v>0</v>
      </c>
      <c r="H75" s="65">
        <f t="shared" si="9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11"/>
        <v>0</v>
      </c>
      <c r="G76" s="70">
        <f t="shared" si="11"/>
        <v>0</v>
      </c>
      <c r="H76" s="65">
        <f t="shared" si="9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11"/>
        <v>0</v>
      </c>
      <c r="G77" s="70">
        <f t="shared" si="11"/>
        <v>0</v>
      </c>
      <c r="H77" s="65">
        <f t="shared" si="9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11"/>
        <v>0</v>
      </c>
      <c r="G78" s="70">
        <f t="shared" si="11"/>
        <v>0</v>
      </c>
      <c r="H78" s="65">
        <f t="shared" si="9"/>
        <v>0</v>
      </c>
    </row>
    <row r="79" spans="1:8" s="2" customFormat="1" ht="12.75" x14ac:dyDescent="0.2">
      <c r="A79" s="257"/>
      <c r="B79" s="260"/>
      <c r="C79" s="291" t="str">
        <f>C26</f>
        <v>Vecākais speciālists Izglītības koordinācijas nodaļā</v>
      </c>
      <c r="D79" s="292"/>
      <c r="E79" s="299"/>
      <c r="F79" s="70">
        <f>F26</f>
        <v>1287</v>
      </c>
      <c r="G79" s="70">
        <f>G26</f>
        <v>1</v>
      </c>
      <c r="H79" s="65">
        <f t="shared" si="9"/>
        <v>0.39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8" si="12">F27</f>
        <v>0</v>
      </c>
      <c r="G80" s="70">
        <f t="shared" si="12"/>
        <v>0</v>
      </c>
      <c r="H80" s="65">
        <f t="shared" si="9"/>
        <v>0</v>
      </c>
    </row>
    <row r="81" spans="1:8" s="2" customFormat="1" ht="12.75" hidden="1" x14ac:dyDescent="0.2">
      <c r="A81" s="257"/>
      <c r="B81" s="260"/>
      <c r="C81" s="291">
        <f t="shared" si="10"/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9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9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9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9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9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si="12"/>
        <v>0</v>
      </c>
      <c r="G86" s="70">
        <f t="shared" si="12"/>
        <v>0</v>
      </c>
      <c r="H86" s="65">
        <f t="shared" si="9"/>
        <v>0</v>
      </c>
    </row>
    <row r="87" spans="1:8" s="2" customFormat="1" ht="12.75" hidden="1" x14ac:dyDescent="0.2">
      <c r="A87" s="257"/>
      <c r="B87" s="260"/>
      <c r="C87" s="96"/>
      <c r="D87" s="97"/>
      <c r="E87" s="299"/>
      <c r="F87" s="70">
        <f t="shared" si="12"/>
        <v>0</v>
      </c>
      <c r="G87" s="70">
        <f t="shared" si="12"/>
        <v>0</v>
      </c>
      <c r="H87" s="65">
        <f t="shared" si="9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9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95" t="s">
        <v>40</v>
      </c>
      <c r="G89" s="53" t="s">
        <v>158</v>
      </c>
      <c r="H89" s="135">
        <f>SUM(H90:H109)</f>
        <v>0.77</v>
      </c>
    </row>
    <row r="90" spans="1:8" s="2" customFormat="1" ht="12.75" hidden="1" x14ac:dyDescent="0.2">
      <c r="A90" s="257"/>
      <c r="B90" s="260"/>
      <c r="C90" s="291">
        <f t="shared" ref="C90:C99" si="13">C15</f>
        <v>0</v>
      </c>
      <c r="D90" s="292"/>
      <c r="E90" s="298">
        <v>10</v>
      </c>
      <c r="F90" s="70">
        <f t="shared" ref="F90:G99" si="14">F15</f>
        <v>0</v>
      </c>
      <c r="G90" s="70">
        <f t="shared" si="14"/>
        <v>0</v>
      </c>
      <c r="H90" s="65">
        <f>ROUNDUP((F90*$E$90%)/168*$G$90,2)</f>
        <v>0</v>
      </c>
    </row>
    <row r="91" spans="1:8" s="2" customFormat="1" ht="12.75" hidden="1" x14ac:dyDescent="0.2">
      <c r="A91" s="257"/>
      <c r="B91" s="260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customHeight="1" x14ac:dyDescent="0.2">
      <c r="A93" s="257"/>
      <c r="B93" s="260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57"/>
      <c r="B94" s="260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>Vecākais speciālists Izglītības koordinācijas nodaļā</v>
      </c>
      <c r="D100" s="292"/>
      <c r="E100" s="299"/>
      <c r="F100" s="70">
        <f t="shared" ref="F100:G109" si="17">F26</f>
        <v>1287</v>
      </c>
      <c r="G100" s="70">
        <f t="shared" si="17"/>
        <v>1</v>
      </c>
      <c r="H100" s="65">
        <f>ROUNDUP((F100*$E$90%)/168*$G$100,2)</f>
        <v>0.77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2.69</v>
      </c>
    </row>
    <row r="111" spans="1:8" s="2" customFormat="1" ht="12.75" x14ac:dyDescent="0.2">
      <c r="A111" s="56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2.2999999999999998</v>
      </c>
    </row>
    <row r="112" spans="1:8" s="2" customFormat="1" ht="25.5" x14ac:dyDescent="0.2">
      <c r="A112" s="256" t="s">
        <v>71</v>
      </c>
      <c r="B112" s="325" t="s">
        <v>72</v>
      </c>
      <c r="C112" s="303" t="s">
        <v>438</v>
      </c>
      <c r="D112" s="304"/>
      <c r="E112" s="53" t="s">
        <v>162</v>
      </c>
      <c r="F112" s="95" t="s">
        <v>40</v>
      </c>
      <c r="G112" s="53" t="s">
        <v>158</v>
      </c>
      <c r="H112" s="135">
        <f>SUM(H113:H132)</f>
        <v>0.31</v>
      </c>
    </row>
    <row r="113" spans="1:8" s="2" customFormat="1" ht="12.75" hidden="1" x14ac:dyDescent="0.2">
      <c r="A113" s="257"/>
      <c r="B113" s="326"/>
      <c r="C113" s="291">
        <f t="shared" ref="C113:C122" si="18">C15</f>
        <v>0</v>
      </c>
      <c r="D113" s="292"/>
      <c r="E113" s="298">
        <v>4</v>
      </c>
      <c r="F113" s="70">
        <f t="shared" ref="F113:G122" si="19">F15</f>
        <v>0</v>
      </c>
      <c r="G113" s="70">
        <f t="shared" si="19"/>
        <v>0</v>
      </c>
      <c r="H113" s="65">
        <f>ROUNDUP((F113*$E$113%)/168*G113,2)</f>
        <v>0</v>
      </c>
    </row>
    <row r="114" spans="1:8" s="2" customFormat="1" ht="12.75" hidden="1" x14ac:dyDescent="0.2">
      <c r="A114" s="257"/>
      <c r="B114" s="326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57"/>
      <c r="B115" s="326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57"/>
      <c r="B116" s="326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57"/>
      <c r="B117" s="326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57"/>
      <c r="B118" s="326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57"/>
      <c r="B119" s="326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57"/>
      <c r="B120" s="326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57"/>
      <c r="B121" s="326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57"/>
      <c r="B122" s="326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57"/>
      <c r="B123" s="326"/>
      <c r="C123" s="291" t="str">
        <f t="shared" ref="C123:C132" si="21">C26</f>
        <v>Vecākais speciālists Izglītības koordinācijas nodaļā</v>
      </c>
      <c r="D123" s="292"/>
      <c r="E123" s="299"/>
      <c r="F123" s="70">
        <f t="shared" ref="F123:G132" si="22">F26</f>
        <v>1287</v>
      </c>
      <c r="G123" s="70">
        <f t="shared" si="22"/>
        <v>1</v>
      </c>
      <c r="H123" s="65">
        <f t="shared" si="20"/>
        <v>0.31</v>
      </c>
    </row>
    <row r="124" spans="1:8" s="2" customFormat="1" ht="12.75" hidden="1" x14ac:dyDescent="0.2">
      <c r="A124" s="257"/>
      <c r="B124" s="326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57"/>
      <c r="B125" s="326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57"/>
      <c r="B126" s="326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57"/>
      <c r="B127" s="326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57"/>
      <c r="B128" s="326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57"/>
      <c r="B129" s="326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57"/>
      <c r="B130" s="326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57"/>
      <c r="B131" s="326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58"/>
      <c r="B132" s="327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56" t="s">
        <v>83</v>
      </c>
      <c r="B133" s="362" t="s">
        <v>84</v>
      </c>
      <c r="C133" s="303" t="s">
        <v>438</v>
      </c>
      <c r="D133" s="304"/>
      <c r="E133" s="53" t="s">
        <v>162</v>
      </c>
      <c r="F133" s="95" t="s">
        <v>40</v>
      </c>
      <c r="G133" s="53" t="s">
        <v>158</v>
      </c>
      <c r="H133" s="135">
        <f>SUM(H134:H153)</f>
        <v>0.08</v>
      </c>
    </row>
    <row r="134" spans="1:8" s="2" customFormat="1" ht="12.75" hidden="1" x14ac:dyDescent="0.2">
      <c r="A134" s="257"/>
      <c r="B134" s="363"/>
      <c r="C134" s="291">
        <f t="shared" ref="C134:C143" si="23">C15</f>
        <v>0</v>
      </c>
      <c r="D134" s="292"/>
      <c r="E134" s="298">
        <v>1</v>
      </c>
      <c r="F134" s="70">
        <f t="shared" ref="F134:G143" si="24">F15</f>
        <v>0</v>
      </c>
      <c r="G134" s="70">
        <f t="shared" si="24"/>
        <v>0</v>
      </c>
      <c r="H134" s="65">
        <f>ROUNDUP((F134*$E$134%)/168*G134,2)</f>
        <v>0</v>
      </c>
    </row>
    <row r="135" spans="1:8" s="2" customFormat="1" ht="12.75" hidden="1" x14ac:dyDescent="0.2">
      <c r="A135" s="257"/>
      <c r="B135" s="363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57"/>
      <c r="B136" s="363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57"/>
      <c r="B137" s="363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57"/>
      <c r="B138" s="363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57"/>
      <c r="B139" s="363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57"/>
      <c r="B140" s="363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57"/>
      <c r="B141" s="363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57"/>
      <c r="B142" s="363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57"/>
      <c r="B143" s="363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57"/>
      <c r="B144" s="363"/>
      <c r="C144" s="291" t="str">
        <f t="shared" ref="C144:C153" si="26">C26</f>
        <v>Vecākais speciālists Izglītības koordinācijas nodaļā</v>
      </c>
      <c r="D144" s="292"/>
      <c r="E144" s="299"/>
      <c r="F144" s="70">
        <f t="shared" ref="F144:G153" si="27">F26</f>
        <v>1287</v>
      </c>
      <c r="G144" s="70">
        <f t="shared" si="27"/>
        <v>1</v>
      </c>
      <c r="H144" s="65">
        <f t="shared" si="25"/>
        <v>0.08</v>
      </c>
    </row>
    <row r="145" spans="1:8" s="2" customFormat="1" ht="12.75" hidden="1" x14ac:dyDescent="0.2">
      <c r="A145" s="257"/>
      <c r="B145" s="363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57"/>
      <c r="B146" s="363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57"/>
      <c r="B147" s="363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57"/>
      <c r="B148" s="363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57"/>
      <c r="B149" s="363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57"/>
      <c r="B150" s="363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57"/>
      <c r="B151" s="363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57"/>
      <c r="B152" s="363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58"/>
      <c r="B153" s="364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0.12000000000000001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0.12000000000000001</v>
      </c>
    </row>
    <row r="202" spans="1:8" s="2" customFormat="1" x14ac:dyDescent="0.2">
      <c r="A202" s="256">
        <v>2311</v>
      </c>
      <c r="B202" s="259" t="s">
        <v>20</v>
      </c>
      <c r="C202" s="266" t="s">
        <v>171</v>
      </c>
      <c r="D202" s="267"/>
      <c r="E202" s="307"/>
      <c r="F202" s="53" t="s">
        <v>401</v>
      </c>
      <c r="G202" s="53" t="s">
        <v>166</v>
      </c>
      <c r="H202" s="135">
        <f>SUM(H203:H212)</f>
        <v>0.12000000000000001</v>
      </c>
    </row>
    <row r="203" spans="1:8" s="2" customFormat="1" ht="12.75" x14ac:dyDescent="0.2">
      <c r="A203" s="257"/>
      <c r="B203" s="260"/>
      <c r="C203" s="262" t="s">
        <v>225</v>
      </c>
      <c r="D203" s="263"/>
      <c r="E203" s="297"/>
      <c r="F203" s="88">
        <v>0.01</v>
      </c>
      <c r="G203" s="88">
        <v>2</v>
      </c>
      <c r="H203" s="89">
        <f>ROUND(F203*G203,2)</f>
        <v>0.02</v>
      </c>
    </row>
    <row r="204" spans="1:8" s="2" customFormat="1" ht="12.75" customHeight="1" x14ac:dyDescent="0.2">
      <c r="A204" s="257"/>
      <c r="B204" s="260"/>
      <c r="C204" s="264" t="s">
        <v>172</v>
      </c>
      <c r="D204" s="265"/>
      <c r="E204" s="293"/>
      <c r="F204" s="90">
        <v>0.05</v>
      </c>
      <c r="G204" s="90">
        <v>2</v>
      </c>
      <c r="H204" s="91">
        <f>ROUND(F204*G204,2)</f>
        <v>0.1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>
        <v>2350</v>
      </c>
      <c r="B213" s="259" t="s">
        <v>25</v>
      </c>
      <c r="C213" s="266"/>
      <c r="D213" s="267"/>
      <c r="E213" s="307"/>
      <c r="F213" s="60" t="s">
        <v>167</v>
      </c>
      <c r="G213" s="53" t="s">
        <v>158</v>
      </c>
      <c r="H213" s="59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42" t="s">
        <v>171</v>
      </c>
      <c r="D226" s="53" t="s">
        <v>170</v>
      </c>
      <c r="E226" s="142" t="s">
        <v>166</v>
      </c>
      <c r="F226" s="142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81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82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82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82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82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82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82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82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82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84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42" t="s">
        <v>171</v>
      </c>
      <c r="D238" s="53" t="s">
        <v>170</v>
      </c>
      <c r="E238" s="142" t="s">
        <v>166</v>
      </c>
      <c r="F238" s="142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81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82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82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82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82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82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82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82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82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84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42" t="s">
        <v>171</v>
      </c>
      <c r="D249" s="53" t="s">
        <v>170</v>
      </c>
      <c r="E249" s="142" t="s">
        <v>166</v>
      </c>
      <c r="F249" s="142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81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82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82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82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82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82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82"/>
      <c r="H256" s="65">
        <f t="shared" si="34"/>
        <v>0</v>
      </c>
    </row>
    <row r="257" spans="1:9" s="2" customFormat="1" ht="12.75" hidden="1" x14ac:dyDescent="0.2">
      <c r="A257" s="273"/>
      <c r="B257" s="276"/>
      <c r="C257" s="82"/>
      <c r="D257" s="279"/>
      <c r="E257" s="82"/>
      <c r="F257" s="82"/>
      <c r="G257" s="82"/>
      <c r="H257" s="65">
        <f t="shared" si="34"/>
        <v>0</v>
      </c>
    </row>
    <row r="258" spans="1:9" s="2" customFormat="1" ht="12.75" hidden="1" x14ac:dyDescent="0.2">
      <c r="A258" s="273"/>
      <c r="B258" s="276"/>
      <c r="C258" s="82"/>
      <c r="D258" s="279"/>
      <c r="E258" s="82"/>
      <c r="F258" s="82"/>
      <c r="G258" s="82"/>
      <c r="H258" s="65">
        <f t="shared" si="34"/>
        <v>0</v>
      </c>
    </row>
    <row r="259" spans="1:9" s="2" customFormat="1" ht="12.75" hidden="1" x14ac:dyDescent="0.2">
      <c r="A259" s="273"/>
      <c r="B259" s="276"/>
      <c r="C259" s="82"/>
      <c r="D259" s="280"/>
      <c r="E259" s="82"/>
      <c r="F259" s="82"/>
      <c r="G259" s="84"/>
      <c r="H259" s="65">
        <f t="shared" si="34"/>
        <v>0</v>
      </c>
    </row>
    <row r="260" spans="1:9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12.03</v>
      </c>
    </row>
    <row r="261" spans="1:9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9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9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2.3600000000000003</v>
      </c>
    </row>
    <row r="264" spans="1:9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1.8000000000000003</v>
      </c>
    </row>
    <row r="265" spans="1:9" s="2" customFormat="1" ht="25.5" x14ac:dyDescent="0.2">
      <c r="A265" s="256" t="s">
        <v>43</v>
      </c>
      <c r="B265" s="259" t="s">
        <v>44</v>
      </c>
      <c r="C265" s="303" t="s">
        <v>438</v>
      </c>
      <c r="D265" s="304"/>
      <c r="E265" s="53" t="s">
        <v>164</v>
      </c>
      <c r="F265" s="95" t="s">
        <v>40</v>
      </c>
      <c r="G265" s="53" t="s">
        <v>158</v>
      </c>
      <c r="H265" s="135">
        <f>SUM(H266:H275)</f>
        <v>0.37</v>
      </c>
    </row>
    <row r="266" spans="1:9" s="2" customFormat="1" ht="12.75" x14ac:dyDescent="0.2">
      <c r="A266" s="257"/>
      <c r="B266" s="260"/>
      <c r="C266" s="305" t="s">
        <v>193</v>
      </c>
      <c r="D266" s="306"/>
      <c r="E266" s="78">
        <v>16</v>
      </c>
      <c r="F266" s="73">
        <v>3105</v>
      </c>
      <c r="G266" s="72">
        <v>0.02</v>
      </c>
      <c r="H266" s="63">
        <f>ROUNDUP((F266/168*G266),2)</f>
        <v>0.37</v>
      </c>
      <c r="I266" s="2" t="s">
        <v>229</v>
      </c>
    </row>
    <row r="267" spans="1:9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9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9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9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9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9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95" t="s">
        <v>40</v>
      </c>
      <c r="G276" s="53" t="s">
        <v>158</v>
      </c>
      <c r="H276" s="135">
        <f>SUM(H277:H286)</f>
        <v>1.1000000000000001</v>
      </c>
    </row>
    <row r="277" spans="1:9" s="2" customFormat="1" ht="12.75" x14ac:dyDescent="0.2">
      <c r="A277" s="257"/>
      <c r="B277" s="260"/>
      <c r="C277" s="291" t="s">
        <v>200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12.75" x14ac:dyDescent="0.2">
      <c r="A278" s="257"/>
      <c r="B278" s="260"/>
      <c r="C278" s="291" t="s">
        <v>386</v>
      </c>
      <c r="D278" s="292"/>
      <c r="E278" s="79">
        <v>7</v>
      </c>
      <c r="F278" s="75">
        <v>996</v>
      </c>
      <c r="G278" s="74">
        <v>8.4000000000000005E-2</v>
      </c>
      <c r="H278" s="65">
        <f t="shared" si="35"/>
        <v>0.5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x14ac:dyDescent="0.2">
      <c r="A287" s="290" t="s">
        <v>52</v>
      </c>
      <c r="B287" s="285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0.02</v>
      </c>
    </row>
    <row r="288" spans="1:9" s="2" customFormat="1" ht="12.75" x14ac:dyDescent="0.2">
      <c r="A288" s="290"/>
      <c r="B288" s="285"/>
      <c r="C288" s="305" t="s">
        <v>179</v>
      </c>
      <c r="D288" s="330"/>
      <c r="E288" s="306"/>
      <c r="F288" s="73">
        <v>135</v>
      </c>
      <c r="G288" s="72">
        <f>G266</f>
        <v>0.02</v>
      </c>
      <c r="H288" s="63">
        <f>ROUNDUP((F288/168*G288),2)</f>
        <v>0.02</v>
      </c>
    </row>
    <row r="289" spans="1:8" s="2" customFormat="1" ht="12.75" hidden="1" x14ac:dyDescent="0.2">
      <c r="A289" s="290"/>
      <c r="B289" s="285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90"/>
      <c r="B290" s="285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90"/>
      <c r="B291" s="285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90"/>
      <c r="B292" s="285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90"/>
      <c r="B293" s="285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90"/>
      <c r="B294" s="285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90"/>
      <c r="B295" s="285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90"/>
      <c r="B296" s="285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90"/>
      <c r="B297" s="285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95" t="s">
        <v>40</v>
      </c>
      <c r="G298" s="53" t="s">
        <v>158</v>
      </c>
      <c r="H298" s="135">
        <f>SUM(H299:H318)</f>
        <v>0.08</v>
      </c>
    </row>
    <row r="299" spans="1:8" s="2" customFormat="1" ht="12.75" customHeight="1" x14ac:dyDescent="0.2">
      <c r="A299" s="290"/>
      <c r="B299" s="285"/>
      <c r="C299" s="308" t="str">
        <f>C266</f>
        <v>VP koledžas direktors</v>
      </c>
      <c r="D299" s="310"/>
      <c r="E299" s="298">
        <v>5</v>
      </c>
      <c r="F299" s="61">
        <f>F266</f>
        <v>3105</v>
      </c>
      <c r="G299" s="62">
        <f>G266</f>
        <v>0.02</v>
      </c>
      <c r="H299" s="63">
        <f>ROUNDUP((F299*$E$299%)/168*G299,2)</f>
        <v>0.02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 xml:space="preserve">Grāmatvedis 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12.75" x14ac:dyDescent="0.2">
      <c r="A310" s="290"/>
      <c r="B310" s="285"/>
      <c r="C310" s="283" t="str">
        <f t="shared" ref="C310:G318" si="40">C278</f>
        <v>Lietvedis</v>
      </c>
      <c r="D310" s="284"/>
      <c r="E310" s="299"/>
      <c r="F310" s="70">
        <f t="shared" si="40"/>
        <v>996</v>
      </c>
      <c r="G310" s="64">
        <f t="shared" si="40"/>
        <v>8.4000000000000005E-2</v>
      </c>
      <c r="H310" s="65">
        <f>ROUNDUP((F310*$E$299%)/168*G310,2)</f>
        <v>0.03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283">
        <f t="shared" si="40"/>
        <v>0</v>
      </c>
      <c r="D317" s="284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 t="shared" si="40"/>
        <v>0</v>
      </c>
      <c r="D318" s="284"/>
      <c r="E318" s="299"/>
      <c r="F318" s="70">
        <f t="shared" si="40"/>
        <v>0</v>
      </c>
      <c r="G318" s="64">
        <f t="shared" si="40"/>
        <v>0</v>
      </c>
      <c r="H318" s="65">
        <f t="shared" si="39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53" t="s">
        <v>162</v>
      </c>
      <c r="F319" s="95" t="s">
        <v>40</v>
      </c>
      <c r="G319" s="53" t="s">
        <v>158</v>
      </c>
      <c r="H319" s="135">
        <f>SUM(H320:H339)</f>
        <v>0.08</v>
      </c>
    </row>
    <row r="320" spans="1:8" s="2" customFormat="1" ht="12.75" x14ac:dyDescent="0.2">
      <c r="A320" s="290"/>
      <c r="B320" s="285"/>
      <c r="C320" s="308" t="str">
        <f t="shared" ref="C320:C329" si="41">C266</f>
        <v>VP koledžas direktors</v>
      </c>
      <c r="D320" s="310"/>
      <c r="E320" s="315">
        <v>5</v>
      </c>
      <c r="F320" s="61">
        <f t="shared" ref="F320:G329" si="42">F266</f>
        <v>3105</v>
      </c>
      <c r="G320" s="186">
        <f t="shared" si="42"/>
        <v>0.02</v>
      </c>
      <c r="H320" s="63">
        <f>ROUNDUP((F320*$E$320%)/168*G320,2)</f>
        <v>0.02</v>
      </c>
    </row>
    <row r="321" spans="1:8" s="2" customFormat="1" ht="12.75" hidden="1" x14ac:dyDescent="0.2">
      <c r="A321" s="290"/>
      <c r="B321" s="285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90"/>
      <c r="B323" s="285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90"/>
      <c r="B324" s="285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90"/>
      <c r="B325" s="285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90"/>
      <c r="B326" s="285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90"/>
      <c r="B327" s="285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90"/>
      <c r="B328" s="285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90"/>
      <c r="B329" s="285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90"/>
      <c r="B330" s="285"/>
      <c r="C330" s="283" t="str">
        <f t="shared" ref="C330:C339" si="44">C277</f>
        <v xml:space="preserve">Grāmatvedis </v>
      </c>
      <c r="D330" s="284"/>
      <c r="E330" s="316"/>
      <c r="F330" s="70">
        <f t="shared" ref="F330:G339" si="45">F277</f>
        <v>1190</v>
      </c>
      <c r="G330" s="64">
        <f t="shared" si="45"/>
        <v>8.4000000000000005E-2</v>
      </c>
      <c r="H330" s="65">
        <f t="shared" si="43"/>
        <v>0.03</v>
      </c>
    </row>
    <row r="331" spans="1:8" s="2" customFormat="1" ht="12.75" x14ac:dyDescent="0.2">
      <c r="A331" s="290"/>
      <c r="B331" s="285"/>
      <c r="C331" s="283" t="str">
        <f t="shared" si="44"/>
        <v>Lietvedis</v>
      </c>
      <c r="D331" s="284"/>
      <c r="E331" s="316"/>
      <c r="F331" s="70">
        <f t="shared" si="45"/>
        <v>996</v>
      </c>
      <c r="G331" s="64">
        <f t="shared" si="45"/>
        <v>8.4000000000000005E-2</v>
      </c>
      <c r="H331" s="65">
        <f t="shared" si="43"/>
        <v>0.03</v>
      </c>
    </row>
    <row r="332" spans="1:8" s="2" customFormat="1" ht="12.75" hidden="1" x14ac:dyDescent="0.2">
      <c r="A332" s="290"/>
      <c r="B332" s="285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90"/>
      <c r="B333" s="285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90"/>
      <c r="B334" s="285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90"/>
      <c r="B335" s="285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90"/>
      <c r="B336" s="285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90"/>
      <c r="B337" s="285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90"/>
      <c r="B338" s="285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0.5" hidden="1" customHeight="1" x14ac:dyDescent="0.2">
      <c r="A339" s="290"/>
      <c r="B339" s="285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95" t="s">
        <v>40</v>
      </c>
      <c r="G340" s="53" t="s">
        <v>158</v>
      </c>
      <c r="H340" s="135">
        <f>SUM(H341:H360)</f>
        <v>0.15000000000000002</v>
      </c>
    </row>
    <row r="341" spans="1:8" s="2" customFormat="1" ht="12.75" x14ac:dyDescent="0.2">
      <c r="A341" s="257"/>
      <c r="B341" s="260"/>
      <c r="C341" s="318" t="str">
        <f t="shared" ref="C341:C350" si="46">C266</f>
        <v>VP koledžas direktors</v>
      </c>
      <c r="D341" s="319"/>
      <c r="E341" s="278">
        <v>10</v>
      </c>
      <c r="F341" s="81">
        <f t="shared" ref="F341:G350" si="47">F266</f>
        <v>3105</v>
      </c>
      <c r="G341" s="62">
        <f t="shared" si="47"/>
        <v>0.02</v>
      </c>
      <c r="H341" s="63">
        <f>ROUNDUP((F341*$E$341%)/168*G341,2)</f>
        <v>0.04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 xml:space="preserve">Grāmatvedis </v>
      </c>
      <c r="D351" s="292"/>
      <c r="E351" s="279"/>
      <c r="F351" s="83">
        <f t="shared" ref="F351:G360" si="50">F277</f>
        <v>1190</v>
      </c>
      <c r="G351" s="64">
        <f t="shared" si="50"/>
        <v>8.4000000000000005E-2</v>
      </c>
      <c r="H351" s="65">
        <f t="shared" si="48"/>
        <v>6.0000000000000005E-2</v>
      </c>
    </row>
    <row r="352" spans="1:8" s="2" customFormat="1" ht="12.75" x14ac:dyDescent="0.2">
      <c r="A352" s="257"/>
      <c r="B352" s="260"/>
      <c r="C352" s="291" t="str">
        <f t="shared" si="49"/>
        <v>Lietvedis</v>
      </c>
      <c r="D352" s="292"/>
      <c r="E352" s="279"/>
      <c r="F352" s="83">
        <f t="shared" si="50"/>
        <v>996</v>
      </c>
      <c r="G352" s="64">
        <f t="shared" si="50"/>
        <v>8.4000000000000005E-2</v>
      </c>
      <c r="H352" s="65">
        <f t="shared" si="48"/>
        <v>0.05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0.56000000000000005</v>
      </c>
    </row>
    <row r="362" spans="1:8" s="2" customFormat="1" ht="12.75" x14ac:dyDescent="0.2">
      <c r="A362" s="56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0.46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95" t="s">
        <v>40</v>
      </c>
      <c r="G363" s="53" t="s">
        <v>158</v>
      </c>
      <c r="H363" s="135">
        <f>SUM(H364:H383)</f>
        <v>7.0000000000000007E-2</v>
      </c>
    </row>
    <row r="364" spans="1:8" s="2" customFormat="1" ht="12.75" customHeight="1" x14ac:dyDescent="0.2">
      <c r="A364" s="257"/>
      <c r="B364" s="260"/>
      <c r="C364" s="305" t="str">
        <f t="shared" ref="C364:C373" si="51">C266</f>
        <v>VP koledžas direktors</v>
      </c>
      <c r="D364" s="306"/>
      <c r="E364" s="312">
        <v>4</v>
      </c>
      <c r="F364" s="73">
        <f t="shared" ref="F364:G373" si="52">F266</f>
        <v>3105</v>
      </c>
      <c r="G364" s="188">
        <f t="shared" si="52"/>
        <v>0.02</v>
      </c>
      <c r="H364" s="63">
        <f>ROUNDUP((F364*$E$364%)/168*G364,2)</f>
        <v>0.02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83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 t="shared" si="53"/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 xml:space="preserve">Grāmatvedis </v>
      </c>
      <c r="D374" s="292"/>
      <c r="E374" s="313"/>
      <c r="F374" s="75">
        <f t="shared" ref="F374:G383" si="55">F277</f>
        <v>1190</v>
      </c>
      <c r="G374" s="64">
        <f t="shared" si="55"/>
        <v>8.4000000000000005E-2</v>
      </c>
      <c r="H374" s="65">
        <f t="shared" si="53"/>
        <v>0.03</v>
      </c>
    </row>
    <row r="375" spans="1:8" s="2" customFormat="1" ht="12.75" x14ac:dyDescent="0.2">
      <c r="A375" s="257"/>
      <c r="B375" s="260"/>
      <c r="C375" s="291" t="str">
        <f t="shared" si="54"/>
        <v>Lietvedis</v>
      </c>
      <c r="D375" s="292"/>
      <c r="E375" s="313"/>
      <c r="F375" s="75">
        <f t="shared" si="55"/>
        <v>996</v>
      </c>
      <c r="G375" s="64">
        <f t="shared" si="55"/>
        <v>8.4000000000000005E-2</v>
      </c>
      <c r="H375" s="65">
        <f t="shared" si="53"/>
        <v>0.02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3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3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3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3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3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3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3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3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95" t="s">
        <v>40</v>
      </c>
      <c r="G384" s="53" t="s">
        <v>158</v>
      </c>
      <c r="H384" s="135">
        <f>SUM(H385:H404)</f>
        <v>0.03</v>
      </c>
    </row>
    <row r="385" spans="1:8" s="2" customFormat="1" ht="12.75" customHeight="1" x14ac:dyDescent="0.2">
      <c r="A385" s="257"/>
      <c r="B385" s="260"/>
      <c r="C385" s="305" t="str">
        <f t="shared" ref="C385:C394" si="56">C266</f>
        <v>VP koledžas direktors</v>
      </c>
      <c r="D385" s="306"/>
      <c r="E385" s="312">
        <v>1</v>
      </c>
      <c r="F385" s="73">
        <f t="shared" ref="F385:G394" si="57">F266</f>
        <v>3105</v>
      </c>
      <c r="G385" s="64">
        <f t="shared" si="57"/>
        <v>0.02</v>
      </c>
      <c r="H385" s="63">
        <f>ROUNDUP((F385*$E$385%)/168*G385,2)</f>
        <v>0.01</v>
      </c>
    </row>
    <row r="386" spans="1:8" s="2" customFormat="1" ht="12.75" hidden="1" x14ac:dyDescent="0.2">
      <c r="A386" s="257"/>
      <c r="B386" s="260"/>
      <c r="C386" s="291">
        <f t="shared" si="56"/>
        <v>0</v>
      </c>
      <c r="D386" s="292"/>
      <c r="E386" s="313"/>
      <c r="F386" s="75">
        <f t="shared" si="57"/>
        <v>0</v>
      </c>
      <c r="G386" s="64">
        <f t="shared" si="57"/>
        <v>0</v>
      </c>
      <c r="H386" s="65">
        <f t="shared" ref="H386:H404" si="58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6"/>
        <v>0</v>
      </c>
      <c r="D387" s="292"/>
      <c r="E387" s="313"/>
      <c r="F387" s="75">
        <f t="shared" si="57"/>
        <v>0</v>
      </c>
      <c r="G387" s="64">
        <f t="shared" si="57"/>
        <v>0</v>
      </c>
      <c r="H387" s="65">
        <f t="shared" si="58"/>
        <v>0</v>
      </c>
    </row>
    <row r="388" spans="1:8" s="2" customFormat="1" ht="12.75" hidden="1" x14ac:dyDescent="0.2">
      <c r="A388" s="257"/>
      <c r="B388" s="260"/>
      <c r="C388" s="291">
        <f t="shared" si="56"/>
        <v>0</v>
      </c>
      <c r="D388" s="292"/>
      <c r="E388" s="313"/>
      <c r="F388" s="75">
        <f t="shared" si="57"/>
        <v>0</v>
      </c>
      <c r="G388" s="64">
        <f t="shared" si="57"/>
        <v>0</v>
      </c>
      <c r="H388" s="65">
        <f t="shared" si="58"/>
        <v>0</v>
      </c>
    </row>
    <row r="389" spans="1:8" s="2" customFormat="1" ht="12.75" hidden="1" x14ac:dyDescent="0.2">
      <c r="A389" s="257"/>
      <c r="B389" s="260"/>
      <c r="C389" s="291">
        <f t="shared" si="56"/>
        <v>0</v>
      </c>
      <c r="D389" s="292"/>
      <c r="E389" s="313"/>
      <c r="F389" s="75">
        <f t="shared" si="57"/>
        <v>0</v>
      </c>
      <c r="G389" s="64">
        <f t="shared" si="57"/>
        <v>0</v>
      </c>
      <c r="H389" s="65">
        <f t="shared" si="58"/>
        <v>0</v>
      </c>
    </row>
    <row r="390" spans="1:8" s="2" customFormat="1" ht="12.75" hidden="1" x14ac:dyDescent="0.2">
      <c r="A390" s="257"/>
      <c r="B390" s="260"/>
      <c r="C390" s="291">
        <f t="shared" si="56"/>
        <v>0</v>
      </c>
      <c r="D390" s="292"/>
      <c r="E390" s="313"/>
      <c r="F390" s="75">
        <f t="shared" si="57"/>
        <v>0</v>
      </c>
      <c r="G390" s="64">
        <f t="shared" si="57"/>
        <v>0</v>
      </c>
      <c r="H390" s="65">
        <f t="shared" si="58"/>
        <v>0</v>
      </c>
    </row>
    <row r="391" spans="1:8" s="2" customFormat="1" ht="12.75" hidden="1" x14ac:dyDescent="0.2">
      <c r="A391" s="257"/>
      <c r="B391" s="260"/>
      <c r="C391" s="291">
        <f t="shared" si="56"/>
        <v>0</v>
      </c>
      <c r="D391" s="292"/>
      <c r="E391" s="313"/>
      <c r="F391" s="75">
        <f t="shared" si="57"/>
        <v>0</v>
      </c>
      <c r="G391" s="64">
        <f t="shared" si="57"/>
        <v>0</v>
      </c>
      <c r="H391" s="65">
        <f t="shared" si="58"/>
        <v>0</v>
      </c>
    </row>
    <row r="392" spans="1:8" s="2" customFormat="1" ht="12.75" hidden="1" x14ac:dyDescent="0.2">
      <c r="A392" s="257"/>
      <c r="B392" s="260"/>
      <c r="C392" s="291">
        <f t="shared" si="56"/>
        <v>0</v>
      </c>
      <c r="D392" s="292"/>
      <c r="E392" s="313"/>
      <c r="F392" s="75">
        <f t="shared" si="57"/>
        <v>0</v>
      </c>
      <c r="G392" s="64">
        <f t="shared" si="57"/>
        <v>0</v>
      </c>
      <c r="H392" s="65">
        <f t="shared" si="58"/>
        <v>0</v>
      </c>
    </row>
    <row r="393" spans="1:8" s="2" customFormat="1" ht="12.75" hidden="1" x14ac:dyDescent="0.2">
      <c r="A393" s="257"/>
      <c r="B393" s="260"/>
      <c r="C393" s="291">
        <f t="shared" si="56"/>
        <v>0</v>
      </c>
      <c r="D393" s="292"/>
      <c r="E393" s="313"/>
      <c r="F393" s="75">
        <f t="shared" si="57"/>
        <v>0</v>
      </c>
      <c r="G393" s="64">
        <f t="shared" si="57"/>
        <v>0</v>
      </c>
      <c r="H393" s="65">
        <f t="shared" si="58"/>
        <v>0</v>
      </c>
    </row>
    <row r="394" spans="1:8" s="2" customFormat="1" ht="12.75" hidden="1" x14ac:dyDescent="0.2">
      <c r="A394" s="257"/>
      <c r="B394" s="260"/>
      <c r="C394" s="291">
        <f t="shared" si="56"/>
        <v>0</v>
      </c>
      <c r="D394" s="292"/>
      <c r="E394" s="313"/>
      <c r="F394" s="75">
        <f t="shared" si="57"/>
        <v>0</v>
      </c>
      <c r="G394" s="64">
        <f t="shared" si="57"/>
        <v>0</v>
      </c>
      <c r="H394" s="65">
        <f t="shared" si="58"/>
        <v>0</v>
      </c>
    </row>
    <row r="395" spans="1:8" s="2" customFormat="1" ht="12.75" x14ac:dyDescent="0.2">
      <c r="A395" s="257"/>
      <c r="B395" s="260"/>
      <c r="C395" s="291" t="str">
        <f t="shared" ref="C395:C404" si="59">C277</f>
        <v xml:space="preserve">Grāmatvedis </v>
      </c>
      <c r="D395" s="292"/>
      <c r="E395" s="313"/>
      <c r="F395" s="75">
        <f t="shared" ref="F395:G404" si="60">F277</f>
        <v>1190</v>
      </c>
      <c r="G395" s="64">
        <f t="shared" si="60"/>
        <v>8.4000000000000005E-2</v>
      </c>
      <c r="H395" s="65">
        <f t="shared" si="58"/>
        <v>0.01</v>
      </c>
    </row>
    <row r="396" spans="1:8" s="2" customFormat="1" ht="12.75" x14ac:dyDescent="0.2">
      <c r="A396" s="257"/>
      <c r="B396" s="260"/>
      <c r="C396" s="291" t="str">
        <f t="shared" si="59"/>
        <v>Lietvedis</v>
      </c>
      <c r="D396" s="292"/>
      <c r="E396" s="313"/>
      <c r="F396" s="75">
        <f t="shared" si="60"/>
        <v>996</v>
      </c>
      <c r="G396" s="64">
        <f t="shared" si="60"/>
        <v>8.4000000000000005E-2</v>
      </c>
      <c r="H396" s="65">
        <f t="shared" si="58"/>
        <v>0.01</v>
      </c>
    </row>
    <row r="397" spans="1:8" s="2" customFormat="1" ht="12.75" hidden="1" x14ac:dyDescent="0.2">
      <c r="A397" s="257"/>
      <c r="B397" s="260"/>
      <c r="C397" s="291">
        <f t="shared" si="59"/>
        <v>0</v>
      </c>
      <c r="D397" s="292"/>
      <c r="E397" s="313"/>
      <c r="F397" s="75">
        <f t="shared" si="60"/>
        <v>0</v>
      </c>
      <c r="G397" s="75">
        <f t="shared" si="60"/>
        <v>0</v>
      </c>
      <c r="H397" s="65">
        <f t="shared" si="58"/>
        <v>0</v>
      </c>
    </row>
    <row r="398" spans="1:8" s="2" customFormat="1" ht="12.75" hidden="1" x14ac:dyDescent="0.2">
      <c r="A398" s="257"/>
      <c r="B398" s="260"/>
      <c r="C398" s="291">
        <f t="shared" si="59"/>
        <v>0</v>
      </c>
      <c r="D398" s="292"/>
      <c r="E398" s="313"/>
      <c r="F398" s="75">
        <f t="shared" si="60"/>
        <v>0</v>
      </c>
      <c r="G398" s="75">
        <f t="shared" si="60"/>
        <v>0</v>
      </c>
      <c r="H398" s="65">
        <f t="shared" si="58"/>
        <v>0</v>
      </c>
    </row>
    <row r="399" spans="1:8" s="2" customFormat="1" ht="12.75" hidden="1" x14ac:dyDescent="0.2">
      <c r="A399" s="257"/>
      <c r="B399" s="260"/>
      <c r="C399" s="291">
        <f t="shared" si="59"/>
        <v>0</v>
      </c>
      <c r="D399" s="292"/>
      <c r="E399" s="313"/>
      <c r="F399" s="75">
        <f t="shared" si="60"/>
        <v>0</v>
      </c>
      <c r="G399" s="75">
        <f t="shared" si="60"/>
        <v>0</v>
      </c>
      <c r="H399" s="65">
        <f t="shared" si="58"/>
        <v>0</v>
      </c>
    </row>
    <row r="400" spans="1:8" s="2" customFormat="1" ht="12.75" hidden="1" x14ac:dyDescent="0.2">
      <c r="A400" s="257"/>
      <c r="B400" s="260"/>
      <c r="C400" s="291">
        <f t="shared" si="59"/>
        <v>0</v>
      </c>
      <c r="D400" s="292"/>
      <c r="E400" s="313"/>
      <c r="F400" s="75">
        <f t="shared" si="60"/>
        <v>0</v>
      </c>
      <c r="G400" s="75">
        <f t="shared" si="60"/>
        <v>0</v>
      </c>
      <c r="H400" s="65">
        <f t="shared" si="58"/>
        <v>0</v>
      </c>
    </row>
    <row r="401" spans="1:9" s="2" customFormat="1" ht="12.75" hidden="1" x14ac:dyDescent="0.2">
      <c r="A401" s="257"/>
      <c r="B401" s="260"/>
      <c r="C401" s="291">
        <f t="shared" si="59"/>
        <v>0</v>
      </c>
      <c r="D401" s="292"/>
      <c r="E401" s="313"/>
      <c r="F401" s="75">
        <f t="shared" si="60"/>
        <v>0</v>
      </c>
      <c r="G401" s="75">
        <f t="shared" si="60"/>
        <v>0</v>
      </c>
      <c r="H401" s="65">
        <f t="shared" si="58"/>
        <v>0</v>
      </c>
    </row>
    <row r="402" spans="1:9" s="2" customFormat="1" ht="12.75" hidden="1" x14ac:dyDescent="0.2">
      <c r="A402" s="257"/>
      <c r="B402" s="260"/>
      <c r="C402" s="291">
        <f t="shared" si="59"/>
        <v>0</v>
      </c>
      <c r="D402" s="292"/>
      <c r="E402" s="313"/>
      <c r="F402" s="75">
        <f t="shared" si="60"/>
        <v>0</v>
      </c>
      <c r="G402" s="75">
        <f t="shared" si="60"/>
        <v>0</v>
      </c>
      <c r="H402" s="65">
        <f t="shared" si="58"/>
        <v>0</v>
      </c>
    </row>
    <row r="403" spans="1:9" s="2" customFormat="1" ht="12.75" hidden="1" x14ac:dyDescent="0.2">
      <c r="A403" s="257"/>
      <c r="B403" s="260"/>
      <c r="C403" s="291">
        <f t="shared" si="59"/>
        <v>0</v>
      </c>
      <c r="D403" s="292"/>
      <c r="E403" s="313"/>
      <c r="F403" s="75">
        <f t="shared" si="60"/>
        <v>0</v>
      </c>
      <c r="G403" s="75">
        <f t="shared" si="60"/>
        <v>0</v>
      </c>
      <c r="H403" s="65">
        <f t="shared" si="58"/>
        <v>0</v>
      </c>
    </row>
    <row r="404" spans="1:9" s="2" customFormat="1" ht="12.75" hidden="1" x14ac:dyDescent="0.2">
      <c r="A404" s="258"/>
      <c r="B404" s="261"/>
      <c r="C404" s="301">
        <f t="shared" si="59"/>
        <v>0</v>
      </c>
      <c r="D404" s="302"/>
      <c r="E404" s="314"/>
      <c r="F404" s="77">
        <f t="shared" si="60"/>
        <v>0</v>
      </c>
      <c r="G404" s="77">
        <f t="shared" si="60"/>
        <v>0</v>
      </c>
      <c r="H404" s="67">
        <f t="shared" si="58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0.80000000000000016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0.05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0.05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G26+G266+G277+G278</f>
        <v>1.1880000000000002</v>
      </c>
      <c r="H408" s="89">
        <f>ROUNDUP(F408/168*G408,2)</f>
        <v>0.05</v>
      </c>
      <c r="I408" s="2" t="s">
        <v>230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1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1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1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1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1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1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1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1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1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2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2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2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2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2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2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/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2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0.75000000000000011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6.0000000000000005E-2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1</v>
      </c>
      <c r="H431" s="89">
        <f>ROUND(F431*G431,2)</f>
        <v>0.01</v>
      </c>
      <c r="I431" s="2" t="s">
        <v>383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1</v>
      </c>
      <c r="H432" s="91">
        <f>ROUND(F432*G432,2)</f>
        <v>0.05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201">
        <f>G26+G277+G278</f>
        <v>1.1680000000000001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202">
        <f>G442</f>
        <v>1.1680000000000001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4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0.65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201">
        <f>G442</f>
        <v>1.1680000000000001</v>
      </c>
      <c r="H453" s="89">
        <f>ROUNDUP(F453/168*G453,2)</f>
        <v>0.6</v>
      </c>
      <c r="I453" s="2" t="s">
        <v>206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1.1880000000000002</v>
      </c>
      <c r="H454" s="91">
        <f t="shared" ref="H454:H462" si="65">ROUNDUP(F454/168*G454,2)</f>
        <v>0.05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0.15000000000000002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203"/>
      <c r="H466" s="63">
        <f>ROUNDUP(F466*$E$478%/12/168*G466,2)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>ROUNDUP(F467*$E$478%/12/168*G467,2)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ref="H468:H475" si="66">ROUNDUP(F468*$D$489%/12/168*E468*$G$489,2)</f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6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6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6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6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6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6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0.15000000000000002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0.15000000000000002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203">
        <f>G453</f>
        <v>1.1680000000000001</v>
      </c>
      <c r="H478" s="63">
        <f>ROUNDUP(F478*$E$478%/12/168*G478,2)</f>
        <v>0.14000000000000001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7">ROUNDUP(F480*$D$489%/12/168*E480*$G$489,2)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7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67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67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67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67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6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95" t="s">
        <v>171</v>
      </c>
      <c r="D488" s="53" t="s">
        <v>170</v>
      </c>
      <c r="E488" s="95" t="s">
        <v>166</v>
      </c>
      <c r="F488" s="95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ROUNDUP(F489*$D$466%/12/168*E489*$G$466,2)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>
        <f t="shared" ref="H490:H498" si="68">ROUNDUP(F490*$D$466%/12/168*E490*$G$466,2)</f>
        <v>0</v>
      </c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>
        <f t="shared" si="68"/>
        <v>0</v>
      </c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>
        <f t="shared" si="68"/>
        <v>0</v>
      </c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>
        <f t="shared" si="68"/>
        <v>0</v>
      </c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>
        <f t="shared" si="68"/>
        <v>0</v>
      </c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>
        <f t="shared" si="68"/>
        <v>0</v>
      </c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>
        <f t="shared" si="68"/>
        <v>0</v>
      </c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>
        <f t="shared" si="68"/>
        <v>0</v>
      </c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2"/>
      <c r="H498" s="65">
        <f t="shared" si="68"/>
        <v>0</v>
      </c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3.3100000000000005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H499+H260</f>
        <v>15.34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/>
    <row r="504" spans="1:8" hidden="1" x14ac:dyDescent="0.25"/>
    <row r="505" spans="1:8" hidden="1" x14ac:dyDescent="0.25"/>
    <row r="506" spans="1:8" hidden="1" x14ac:dyDescent="0.25"/>
    <row r="507" spans="1:8" hidden="1" x14ac:dyDescent="0.25"/>
    <row r="508" spans="1:8" hidden="1" x14ac:dyDescent="0.25"/>
    <row r="509" spans="1:8" hidden="1" x14ac:dyDescent="0.25"/>
    <row r="510" spans="1:8" hidden="1" x14ac:dyDescent="0.25"/>
    <row r="511" spans="1:8" hidden="1" x14ac:dyDescent="0.25"/>
    <row r="512" spans="1:8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spans="1:9" hidden="1" x14ac:dyDescent="0.25"/>
    <row r="530" spans="1:9" hidden="1" x14ac:dyDescent="0.25"/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12.03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11.91</v>
      </c>
    </row>
    <row r="540" spans="1:9" hidden="1" x14ac:dyDescent="0.25">
      <c r="A540" s="143">
        <v>1100</v>
      </c>
      <c r="B540" s="118"/>
      <c r="H540" s="121">
        <f ca="1">SUM(H541:H546)</f>
        <v>9.2200000000000006</v>
      </c>
    </row>
    <row r="541" spans="1:9" hidden="1" x14ac:dyDescent="0.25">
      <c r="A541" s="1">
        <v>1116</v>
      </c>
      <c r="B541" s="118"/>
      <c r="H541" s="120">
        <f ca="1">SUMIF($A$14:$H$260,A541,$H$14:$H$260)</f>
        <v>0</v>
      </c>
    </row>
    <row r="542" spans="1:9" hidden="1" x14ac:dyDescent="0.25">
      <c r="A542" s="1">
        <v>1119</v>
      </c>
      <c r="B542" s="118"/>
      <c r="H542" s="120">
        <f t="shared" ref="H542:H546" ca="1" si="69">SUMIF($A$14:$H$260,A542,$H$14:$H$260)</f>
        <v>7.67</v>
      </c>
    </row>
    <row r="543" spans="1:9" hidden="1" x14ac:dyDescent="0.25">
      <c r="A543" s="1">
        <v>1143</v>
      </c>
      <c r="B543" s="118"/>
      <c r="H543" s="120">
        <f t="shared" ca="1" si="69"/>
        <v>0</v>
      </c>
    </row>
    <row r="544" spans="1:9" hidden="1" x14ac:dyDescent="0.25">
      <c r="A544" s="1">
        <v>1146</v>
      </c>
      <c r="B544" s="118"/>
      <c r="H544" s="120">
        <f t="shared" ca="1" si="69"/>
        <v>0.39</v>
      </c>
    </row>
    <row r="545" spans="1:8" hidden="1" x14ac:dyDescent="0.25">
      <c r="A545" s="1">
        <v>1147</v>
      </c>
      <c r="B545" s="118"/>
      <c r="H545" s="120">
        <f t="shared" ca="1" si="69"/>
        <v>0.39</v>
      </c>
    </row>
    <row r="546" spans="1:8" hidden="1" x14ac:dyDescent="0.25">
      <c r="A546" s="1">
        <v>1148</v>
      </c>
      <c r="B546" s="118"/>
      <c r="H546" s="120">
        <f t="shared" ca="1" si="69"/>
        <v>0.77</v>
      </c>
    </row>
    <row r="547" spans="1:8" hidden="1" x14ac:dyDescent="0.25">
      <c r="A547" s="161">
        <v>1200</v>
      </c>
      <c r="B547" s="118"/>
      <c r="H547" s="121">
        <f ca="1">SUM(H548:H550)</f>
        <v>2.69</v>
      </c>
    </row>
    <row r="548" spans="1:8" hidden="1" x14ac:dyDescent="0.25">
      <c r="A548" s="1">
        <v>1210</v>
      </c>
      <c r="B548" s="118"/>
      <c r="H548" s="120">
        <f t="shared" ref="H548:H550" ca="1" si="70">SUMIF($A$14:$H$260,A548,$H$14:$H$260)</f>
        <v>2.2999999999999998</v>
      </c>
    </row>
    <row r="549" spans="1:8" hidden="1" x14ac:dyDescent="0.25">
      <c r="A549" s="1">
        <v>1221</v>
      </c>
      <c r="B549" s="118"/>
      <c r="H549" s="120">
        <f t="shared" ca="1" si="70"/>
        <v>0.31</v>
      </c>
    </row>
    <row r="550" spans="1:8" hidden="1" x14ac:dyDescent="0.25">
      <c r="A550" s="1">
        <v>1228</v>
      </c>
      <c r="B550" s="118"/>
      <c r="H550" s="120">
        <f t="shared" ca="1" si="70"/>
        <v>0.08</v>
      </c>
    </row>
    <row r="551" spans="1:8" hidden="1" x14ac:dyDescent="0.25">
      <c r="A551" s="119">
        <v>2000</v>
      </c>
      <c r="B551" s="118"/>
      <c r="H551" s="122">
        <f ca="1">H552+H555+H557</f>
        <v>0.12000000000000001</v>
      </c>
    </row>
    <row r="552" spans="1:8" hidden="1" x14ac:dyDescent="0.25">
      <c r="A552" s="161">
        <v>2100</v>
      </c>
      <c r="B552" s="118"/>
      <c r="H552" s="121">
        <f ca="1">SUM(H553:H554)</f>
        <v>0</v>
      </c>
    </row>
    <row r="553" spans="1:8" hidden="1" x14ac:dyDescent="0.25">
      <c r="A553" s="1">
        <v>2111</v>
      </c>
      <c r="B553" s="118"/>
      <c r="H553" s="120">
        <f t="shared" ref="H553:H554" ca="1" si="71">SUMIF($A$14:$H$260,A553,$H$14:$H$260)</f>
        <v>0</v>
      </c>
    </row>
    <row r="554" spans="1:8" hidden="1" x14ac:dyDescent="0.25">
      <c r="A554" s="1">
        <v>2112</v>
      </c>
      <c r="B554" s="118"/>
      <c r="H554" s="120">
        <f t="shared" ca="1" si="71"/>
        <v>0</v>
      </c>
    </row>
    <row r="555" spans="1:8" hidden="1" x14ac:dyDescent="0.25">
      <c r="A555" s="161">
        <v>2200</v>
      </c>
      <c r="B555" s="118"/>
      <c r="H555" s="121">
        <f ca="1">SUM(H556)</f>
        <v>0</v>
      </c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61">
        <v>2300</v>
      </c>
      <c r="B557" s="118"/>
      <c r="H557" s="121">
        <f ca="1">SUM(H558:H561)</f>
        <v>0.12000000000000001</v>
      </c>
    </row>
    <row r="558" spans="1:8" hidden="1" x14ac:dyDescent="0.25">
      <c r="A558" s="1">
        <v>2311</v>
      </c>
      <c r="B558" s="118"/>
      <c r="H558" s="120">
        <f t="shared" ref="H558:H562" ca="1" si="72">SUMIF($A$14:$H$260,A558,$H$14:$H$260)</f>
        <v>0.12000000000000001</v>
      </c>
    </row>
    <row r="559" spans="1:8" hidden="1" x14ac:dyDescent="0.25">
      <c r="A559" s="1">
        <v>2322</v>
      </c>
      <c r="B559" s="118"/>
      <c r="H559" s="120">
        <f t="shared" ca="1" si="72"/>
        <v>0</v>
      </c>
    </row>
    <row r="560" spans="1:8" hidden="1" x14ac:dyDescent="0.25">
      <c r="A560" s="1">
        <v>2329</v>
      </c>
      <c r="B560" s="118"/>
      <c r="H560" s="120">
        <f t="shared" ca="1" si="72"/>
        <v>0</v>
      </c>
    </row>
    <row r="561" spans="1:9" hidden="1" x14ac:dyDescent="0.25">
      <c r="A561" s="1">
        <v>2350</v>
      </c>
      <c r="B561" s="118"/>
      <c r="H561" s="120">
        <f t="shared" ca="1" si="72"/>
        <v>0</v>
      </c>
    </row>
    <row r="562" spans="1:9" hidden="1" x14ac:dyDescent="0.25">
      <c r="A562" s="119">
        <v>5000</v>
      </c>
      <c r="B562" s="118"/>
      <c r="H562" s="122">
        <f t="shared" ca="1" si="72"/>
        <v>0</v>
      </c>
    </row>
    <row r="563" spans="1:9" hidden="1" x14ac:dyDescent="0.25">
      <c r="A563" s="161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SUMIF($A$14:$H$260,A564,$H$14:$H$260)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3.31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2.3600000000000003</v>
      </c>
    </row>
    <row r="570" spans="1:9" hidden="1" x14ac:dyDescent="0.25">
      <c r="A570" s="143">
        <v>1100</v>
      </c>
      <c r="B570" s="118"/>
      <c r="H570" s="121">
        <f ca="1">SUM(H571:H576)</f>
        <v>1.8000000000000003</v>
      </c>
    </row>
    <row r="571" spans="1:9" hidden="1" x14ac:dyDescent="0.25">
      <c r="A571" s="1">
        <v>1116</v>
      </c>
      <c r="B571" s="118"/>
      <c r="H571" s="120">
        <f t="shared" ref="H571:H576" ca="1" si="73">SUMIF($A$265:$H$515,A571,$H$265:$H$515)</f>
        <v>0.37</v>
      </c>
    </row>
    <row r="572" spans="1:9" hidden="1" x14ac:dyDescent="0.25">
      <c r="A572" s="1">
        <v>1119</v>
      </c>
      <c r="B572" s="118"/>
      <c r="H572" s="120">
        <f t="shared" ca="1" si="73"/>
        <v>1.1000000000000001</v>
      </c>
    </row>
    <row r="573" spans="1:9" hidden="1" x14ac:dyDescent="0.25">
      <c r="A573" s="1">
        <v>1143</v>
      </c>
      <c r="B573" s="118"/>
      <c r="H573" s="120">
        <f t="shared" ca="1" si="73"/>
        <v>0.02</v>
      </c>
    </row>
    <row r="574" spans="1:9" hidden="1" x14ac:dyDescent="0.25">
      <c r="A574" s="1">
        <v>1146</v>
      </c>
      <c r="B574" s="118"/>
      <c r="H574" s="120">
        <f t="shared" ca="1" si="73"/>
        <v>0.08</v>
      </c>
    </row>
    <row r="575" spans="1:9" hidden="1" x14ac:dyDescent="0.25">
      <c r="A575" s="1">
        <v>1147</v>
      </c>
      <c r="B575" s="118"/>
      <c r="H575" s="120">
        <f t="shared" ca="1" si="73"/>
        <v>0.08</v>
      </c>
    </row>
    <row r="576" spans="1:9" hidden="1" x14ac:dyDescent="0.25">
      <c r="A576" s="1">
        <v>1148</v>
      </c>
      <c r="B576" s="118"/>
      <c r="H576" s="120">
        <f t="shared" ca="1" si="73"/>
        <v>0.15000000000000002</v>
      </c>
    </row>
    <row r="577" spans="1:8" hidden="1" x14ac:dyDescent="0.25">
      <c r="A577" s="143">
        <v>1200</v>
      </c>
      <c r="B577" s="118"/>
      <c r="H577" s="121">
        <f ca="1">SUM(H578:H580)</f>
        <v>0.56000000000000005</v>
      </c>
    </row>
    <row r="578" spans="1:8" hidden="1" x14ac:dyDescent="0.25">
      <c r="A578" s="1">
        <v>1210</v>
      </c>
      <c r="B578" s="118"/>
      <c r="H578" s="120">
        <f ca="1">SUMIF($A$265:$H$515,A578,$H$265:$H$515)</f>
        <v>0.46</v>
      </c>
    </row>
    <row r="579" spans="1:8" hidden="1" x14ac:dyDescent="0.25">
      <c r="A579" s="1">
        <v>1221</v>
      </c>
      <c r="B579" s="118"/>
      <c r="H579" s="120">
        <f ca="1">SUMIF($A$265:$H$515,A579,$H$265:$H$515)</f>
        <v>7.0000000000000007E-2</v>
      </c>
    </row>
    <row r="580" spans="1:8" hidden="1" x14ac:dyDescent="0.25">
      <c r="A580" s="1">
        <v>1228</v>
      </c>
      <c r="B580" s="118"/>
      <c r="H580" s="120">
        <f ca="1">SUMIF($A$265:$H$515,A580,$H$265:$H$515)</f>
        <v>0.03</v>
      </c>
    </row>
    <row r="581" spans="1:8" hidden="1" x14ac:dyDescent="0.25">
      <c r="A581" s="119">
        <v>2000</v>
      </c>
      <c r="B581" s="118"/>
      <c r="H581" s="122">
        <f ca="1">H582+H585+H587</f>
        <v>0.8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0.05</v>
      </c>
    </row>
    <row r="586" spans="1:8" hidden="1" x14ac:dyDescent="0.25">
      <c r="A586" s="1">
        <v>2220</v>
      </c>
      <c r="B586" s="118"/>
      <c r="H586" s="120">
        <f ca="1">SUMIF($A$265:$H$515,A586,$H$265:$H$515)</f>
        <v>0.05</v>
      </c>
    </row>
    <row r="587" spans="1:8" hidden="1" x14ac:dyDescent="0.25">
      <c r="A587" s="143">
        <v>2300</v>
      </c>
      <c r="B587" s="118"/>
      <c r="H587" s="121">
        <f ca="1">SUM(H588:H592)</f>
        <v>0.75</v>
      </c>
    </row>
    <row r="588" spans="1:8" hidden="1" x14ac:dyDescent="0.25">
      <c r="A588" s="1">
        <v>2311</v>
      </c>
      <c r="B588" s="118"/>
      <c r="H588" s="120">
        <f ca="1">SUMIF($A$265:$H$515,A588,$H$265:$H$515)</f>
        <v>6.0000000000000005E-2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0.65</v>
      </c>
    </row>
    <row r="593" spans="1:9" hidden="1" x14ac:dyDescent="0.25">
      <c r="A593" s="119">
        <v>5000</v>
      </c>
      <c r="B593" s="118"/>
      <c r="H593" s="122">
        <f ca="1">H594+H596</f>
        <v>0.15000000000000002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0.15000000000000002</v>
      </c>
    </row>
    <row r="597" spans="1:9" hidden="1" x14ac:dyDescent="0.25">
      <c r="A597" s="1">
        <v>5238</v>
      </c>
      <c r="B597" s="118"/>
      <c r="H597" s="120">
        <f ca="1">SUMIF($A$265:$H$515,A597,$H$265:$H$515)</f>
        <v>0.15000000000000002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15.34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</sheetData>
  <mergeCells count="534">
    <mergeCell ref="C188:E188"/>
    <mergeCell ref="C426:E426"/>
    <mergeCell ref="C427:E427"/>
    <mergeCell ref="A407:A417"/>
    <mergeCell ref="B407:B417"/>
    <mergeCell ref="A418:A428"/>
    <mergeCell ref="B418:B428"/>
    <mergeCell ref="I9:I10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197:E197"/>
    <mergeCell ref="C198:E198"/>
    <mergeCell ref="C199:E199"/>
    <mergeCell ref="B178:G178"/>
    <mergeCell ref="A179:A189"/>
    <mergeCell ref="B179:B189"/>
    <mergeCell ref="C189:E189"/>
    <mergeCell ref="C195:E195"/>
    <mergeCell ref="C196:E19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79:E17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C49:D49"/>
    <mergeCell ref="C50:D50"/>
    <mergeCell ref="C51:D51"/>
    <mergeCell ref="C52:D52"/>
    <mergeCell ref="C53:D53"/>
    <mergeCell ref="C54:D54"/>
    <mergeCell ref="C47:D47"/>
    <mergeCell ref="C48:D48"/>
    <mergeCell ref="E48:E67"/>
    <mergeCell ref="C61:D61"/>
    <mergeCell ref="C62:D62"/>
    <mergeCell ref="C63:D63"/>
    <mergeCell ref="C64:D64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42:E42"/>
    <mergeCell ref="C43:E43"/>
    <mergeCell ref="C44:E44"/>
    <mergeCell ref="C45:E45"/>
    <mergeCell ref="C46:E46"/>
    <mergeCell ref="A3:H3"/>
    <mergeCell ref="E69:E88"/>
    <mergeCell ref="C70:D70"/>
    <mergeCell ref="C71:D71"/>
    <mergeCell ref="C72:D72"/>
    <mergeCell ref="C73:D73"/>
    <mergeCell ref="C86:D86"/>
    <mergeCell ref="C88:D88"/>
    <mergeCell ref="C65:D65"/>
    <mergeCell ref="C66:D66"/>
    <mergeCell ref="C67:D67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A68:A88"/>
    <mergeCell ref="B68:B88"/>
    <mergeCell ref="C68:D68"/>
    <mergeCell ref="C69:D69"/>
    <mergeCell ref="C55:D55"/>
    <mergeCell ref="C56:D56"/>
    <mergeCell ref="C57:D57"/>
    <mergeCell ref="C58:D58"/>
    <mergeCell ref="C59:D59"/>
    <mergeCell ref="C60:D60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54:G154"/>
    <mergeCell ref="B155:G155"/>
    <mergeCell ref="C156:E156"/>
    <mergeCell ref="C157:E157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A156:A166"/>
    <mergeCell ref="B156:B166"/>
    <mergeCell ref="C200:E200"/>
    <mergeCell ref="B201:G201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A190:A200"/>
    <mergeCell ref="B190:B200"/>
    <mergeCell ref="C190:E190"/>
    <mergeCell ref="C191:E191"/>
    <mergeCell ref="C192:E192"/>
    <mergeCell ref="C193:E193"/>
    <mergeCell ref="C194:E194"/>
    <mergeCell ref="B224:G224"/>
    <mergeCell ref="B225:G225"/>
    <mergeCell ref="C216:E216"/>
    <mergeCell ref="C217:E217"/>
    <mergeCell ref="C218:E218"/>
    <mergeCell ref="C219:E219"/>
    <mergeCell ref="C220:E220"/>
    <mergeCell ref="C221:E221"/>
    <mergeCell ref="A249:A259"/>
    <mergeCell ref="B249:B259"/>
    <mergeCell ref="D250:D259"/>
    <mergeCell ref="A213:A223"/>
    <mergeCell ref="B213:B223"/>
    <mergeCell ref="C213:E213"/>
    <mergeCell ref="C214:E214"/>
    <mergeCell ref="C215:E215"/>
    <mergeCell ref="C222:E222"/>
    <mergeCell ref="C223:E223"/>
    <mergeCell ref="A260:G260"/>
    <mergeCell ref="A261:H261"/>
    <mergeCell ref="A226:A236"/>
    <mergeCell ref="B226:B236"/>
    <mergeCell ref="D227:D236"/>
    <mergeCell ref="B237:G237"/>
    <mergeCell ref="A238:A248"/>
    <mergeCell ref="B238:B248"/>
    <mergeCell ref="D239:D248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4:D28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E299:E318"/>
    <mergeCell ref="C300:D300"/>
    <mergeCell ref="C301:D301"/>
    <mergeCell ref="C302:D302"/>
    <mergeCell ref="C303:D303"/>
    <mergeCell ref="C304:D304"/>
    <mergeCell ref="C292:E292"/>
    <mergeCell ref="C293:E293"/>
    <mergeCell ref="C294:E294"/>
    <mergeCell ref="C295:E295"/>
    <mergeCell ref="C296:E296"/>
    <mergeCell ref="C297:E297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317:D317"/>
    <mergeCell ref="C318:D318"/>
    <mergeCell ref="A319:A339"/>
    <mergeCell ref="B319:B339"/>
    <mergeCell ref="C319:D319"/>
    <mergeCell ref="C320:D320"/>
    <mergeCell ref="C330:D330"/>
    <mergeCell ref="C331:D331"/>
    <mergeCell ref="C332:D332"/>
    <mergeCell ref="C333:D333"/>
    <mergeCell ref="A298:A318"/>
    <mergeCell ref="B298:B318"/>
    <mergeCell ref="C298:D298"/>
    <mergeCell ref="C299:D299"/>
    <mergeCell ref="C334:D334"/>
    <mergeCell ref="C335:D335"/>
    <mergeCell ref="C336:D336"/>
    <mergeCell ref="C337:D337"/>
    <mergeCell ref="C338:D338"/>
    <mergeCell ref="C339:D339"/>
    <mergeCell ref="E320:E339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47:D347"/>
    <mergeCell ref="C348:D348"/>
    <mergeCell ref="C349:D349"/>
    <mergeCell ref="C350:D350"/>
    <mergeCell ref="C351:D351"/>
    <mergeCell ref="C352:D352"/>
    <mergeCell ref="A340:A360"/>
    <mergeCell ref="B340:B360"/>
    <mergeCell ref="C340:D340"/>
    <mergeCell ref="C341:D341"/>
    <mergeCell ref="C342:D342"/>
    <mergeCell ref="C343:D343"/>
    <mergeCell ref="C344:D344"/>
    <mergeCell ref="C345:D345"/>
    <mergeCell ref="C346:D346"/>
    <mergeCell ref="A363:A383"/>
    <mergeCell ref="B363:B383"/>
    <mergeCell ref="C363:D363"/>
    <mergeCell ref="C364:D364"/>
    <mergeCell ref="E364:E383"/>
    <mergeCell ref="C365:D365"/>
    <mergeCell ref="C353:D353"/>
    <mergeCell ref="C354:D354"/>
    <mergeCell ref="C355:D355"/>
    <mergeCell ref="C356:D356"/>
    <mergeCell ref="C357:D357"/>
    <mergeCell ref="C358:D358"/>
    <mergeCell ref="E341:E360"/>
    <mergeCell ref="C366:D366"/>
    <mergeCell ref="C367:D367"/>
    <mergeCell ref="C368:D368"/>
    <mergeCell ref="C369:D369"/>
    <mergeCell ref="C370:D370"/>
    <mergeCell ref="C371:D371"/>
    <mergeCell ref="C359:D359"/>
    <mergeCell ref="C360:D360"/>
    <mergeCell ref="B361:G361"/>
    <mergeCell ref="B362:G362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C387:D387"/>
    <mergeCell ref="C388:D388"/>
    <mergeCell ref="C389:D389"/>
    <mergeCell ref="C390:D390"/>
    <mergeCell ref="C403:D403"/>
    <mergeCell ref="C404:D404"/>
    <mergeCell ref="A384:A404"/>
    <mergeCell ref="B384:B404"/>
    <mergeCell ref="C384:D384"/>
    <mergeCell ref="C385:D385"/>
    <mergeCell ref="C386:D386"/>
    <mergeCell ref="C428:E428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19:E419"/>
    <mergeCell ref="C420:E420"/>
    <mergeCell ref="C421:E421"/>
    <mergeCell ref="C422:E422"/>
    <mergeCell ref="B405:G405"/>
    <mergeCell ref="B406:G406"/>
    <mergeCell ref="C407:E407"/>
    <mergeCell ref="C408:E408"/>
    <mergeCell ref="C423:E423"/>
    <mergeCell ref="C424:E424"/>
    <mergeCell ref="C425:E425"/>
    <mergeCell ref="C437:E437"/>
    <mergeCell ref="C438:E438"/>
    <mergeCell ref="C439:E439"/>
    <mergeCell ref="C440:E44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A499:G499"/>
    <mergeCell ref="A500:G500"/>
    <mergeCell ref="A452:A462"/>
    <mergeCell ref="B452:B462"/>
    <mergeCell ref="C452:E452"/>
    <mergeCell ref="C453:E453"/>
    <mergeCell ref="C454:E454"/>
    <mergeCell ref="C461:E461"/>
    <mergeCell ref="C462:E462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65:A475"/>
    <mergeCell ref="B465:B475"/>
    <mergeCell ref="B476:G476"/>
    <mergeCell ref="A477:A487"/>
    <mergeCell ref="B477:B487"/>
    <mergeCell ref="A488:A498"/>
    <mergeCell ref="B488:B498"/>
    <mergeCell ref="D489:D498"/>
    <mergeCell ref="C473:D473"/>
    <mergeCell ref="C474:D474"/>
    <mergeCell ref="C475:D475"/>
    <mergeCell ref="C449:D449"/>
    <mergeCell ref="C450:D450"/>
    <mergeCell ref="C451:D451"/>
    <mergeCell ref="C477:D477"/>
    <mergeCell ref="C478:D478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</mergeCells>
  <conditionalFormatting sqref="G38:H46">
    <cfRule type="cellIs" dxfId="98" priority="118" operator="equal">
      <formula>0</formula>
    </cfRule>
  </conditionalFormatting>
  <conditionalFormatting sqref="F49:H67">
    <cfRule type="cellIs" dxfId="97" priority="117" operator="equal">
      <formula>0</formula>
    </cfRule>
  </conditionalFormatting>
  <conditionalFormatting sqref="F69:H70 H71:H76 F71:G88">
    <cfRule type="cellIs" dxfId="96" priority="116" operator="equal">
      <formula>0</formula>
    </cfRule>
  </conditionalFormatting>
  <conditionalFormatting sqref="G289:G297">
    <cfRule type="cellIs" dxfId="95" priority="113" operator="equal">
      <formula>0</formula>
    </cfRule>
  </conditionalFormatting>
  <conditionalFormatting sqref="C309 C299:C300">
    <cfRule type="cellIs" dxfId="94" priority="112" operator="equal">
      <formula>0</formula>
    </cfRule>
  </conditionalFormatting>
  <conditionalFormatting sqref="F299:G310">
    <cfRule type="cellIs" dxfId="93" priority="111" operator="equal">
      <formula>0</formula>
    </cfRule>
  </conditionalFormatting>
  <conditionalFormatting sqref="F320:G320">
    <cfRule type="cellIs" dxfId="92" priority="110" operator="equal">
      <formula>0</formula>
    </cfRule>
  </conditionalFormatting>
  <conditionalFormatting sqref="F320:G339">
    <cfRule type="cellIs" dxfId="91" priority="108" operator="equal">
      <formula>0</formula>
    </cfRule>
  </conditionalFormatting>
  <conditionalFormatting sqref="G341:G360">
    <cfRule type="cellIs" dxfId="90" priority="105" operator="equal">
      <formula>0</formula>
    </cfRule>
  </conditionalFormatting>
  <conditionalFormatting sqref="C351:C352 C341:C342">
    <cfRule type="cellIs" dxfId="89" priority="104" operator="equal">
      <formula>0</formula>
    </cfRule>
  </conditionalFormatting>
  <conditionalFormatting sqref="F341:G360">
    <cfRule type="cellIs" dxfId="88" priority="103" operator="equal">
      <formula>0</formula>
    </cfRule>
  </conditionalFormatting>
  <conditionalFormatting sqref="G374:G383 G385:G396">
    <cfRule type="cellIs" dxfId="87" priority="96" operator="equal">
      <formula>0</formula>
    </cfRule>
  </conditionalFormatting>
  <conditionalFormatting sqref="G374:G383 G385:G396">
    <cfRule type="cellIs" dxfId="86" priority="95" operator="equal">
      <formula>0</formula>
    </cfRule>
  </conditionalFormatting>
  <conditionalFormatting sqref="H26:H35">
    <cfRule type="cellIs" dxfId="85" priority="90" operator="equal">
      <formula>0</formula>
    </cfRule>
  </conditionalFormatting>
  <conditionalFormatting sqref="H15:H24">
    <cfRule type="cellIs" dxfId="84" priority="89" operator="equal">
      <formula>0</formula>
    </cfRule>
  </conditionalFormatting>
  <conditionalFormatting sqref="C47:D56 C67:D67">
    <cfRule type="cellIs" dxfId="83" priority="88" operator="equal">
      <formula>0</formula>
    </cfRule>
  </conditionalFormatting>
  <conditionalFormatting sqref="C57:D66">
    <cfRule type="cellIs" dxfId="82" priority="87" operator="equal">
      <formula>0</formula>
    </cfRule>
  </conditionalFormatting>
  <conditionalFormatting sqref="C69:D88">
    <cfRule type="cellIs" dxfId="81" priority="84" operator="equal">
      <formula>0</formula>
    </cfRule>
  </conditionalFormatting>
  <conditionalFormatting sqref="C68:D68">
    <cfRule type="cellIs" dxfId="80" priority="86" operator="equal">
      <formula>0</formula>
    </cfRule>
  </conditionalFormatting>
  <conditionalFormatting sqref="H77:H88">
    <cfRule type="cellIs" dxfId="79" priority="85" operator="equal">
      <formula>0</formula>
    </cfRule>
  </conditionalFormatting>
  <conditionalFormatting sqref="F90:H90 H91:H97 F91:G109">
    <cfRule type="cellIs" dxfId="78" priority="83" operator="equal">
      <formula>0</formula>
    </cfRule>
  </conditionalFormatting>
  <conditionalFormatting sqref="C90:D109">
    <cfRule type="cellIs" dxfId="77" priority="81" operator="equal">
      <formula>0</formula>
    </cfRule>
  </conditionalFormatting>
  <conditionalFormatting sqref="H98:H109">
    <cfRule type="cellIs" dxfId="76" priority="82" operator="equal">
      <formula>0</formula>
    </cfRule>
  </conditionalFormatting>
  <conditionalFormatting sqref="C89:D89">
    <cfRule type="cellIs" dxfId="75" priority="80" operator="equal">
      <formula>0</formula>
    </cfRule>
  </conditionalFormatting>
  <conditionalFormatting sqref="C112:D112">
    <cfRule type="cellIs" dxfId="74" priority="79" operator="equal">
      <formula>0</formula>
    </cfRule>
  </conditionalFormatting>
  <conditionalFormatting sqref="F113:H113 H114:H120 F114:G132">
    <cfRule type="cellIs" dxfId="73" priority="78" operator="equal">
      <formula>0</formula>
    </cfRule>
  </conditionalFormatting>
  <conditionalFormatting sqref="C113:D132">
    <cfRule type="cellIs" dxfId="72" priority="76" operator="equal">
      <formula>0</formula>
    </cfRule>
  </conditionalFormatting>
  <conditionalFormatting sqref="H121:H132">
    <cfRule type="cellIs" dxfId="71" priority="77" operator="equal">
      <formula>0</formula>
    </cfRule>
  </conditionalFormatting>
  <conditionalFormatting sqref="F134:H134 H135:H141 F135:G153">
    <cfRule type="cellIs" dxfId="70" priority="75" operator="equal">
      <formula>0</formula>
    </cfRule>
  </conditionalFormatting>
  <conditionalFormatting sqref="C134:D153">
    <cfRule type="cellIs" dxfId="69" priority="73" operator="equal">
      <formula>0</formula>
    </cfRule>
  </conditionalFormatting>
  <conditionalFormatting sqref="H142:H153">
    <cfRule type="cellIs" dxfId="68" priority="74" operator="equal">
      <formula>0</formula>
    </cfRule>
  </conditionalFormatting>
  <conditionalFormatting sqref="C133:D133">
    <cfRule type="cellIs" dxfId="67" priority="72" operator="equal">
      <formula>0</formula>
    </cfRule>
  </conditionalFormatting>
  <conditionalFormatting sqref="F311:G318">
    <cfRule type="cellIs" dxfId="66" priority="70" operator="equal">
      <formula>0</formula>
    </cfRule>
  </conditionalFormatting>
  <conditionalFormatting sqref="C310:C318">
    <cfRule type="cellIs" dxfId="65" priority="69" operator="equal">
      <formula>0</formula>
    </cfRule>
  </conditionalFormatting>
  <conditionalFormatting sqref="C330 C320:C321">
    <cfRule type="cellIs" dxfId="64" priority="68" operator="equal">
      <formula>0</formula>
    </cfRule>
  </conditionalFormatting>
  <conditionalFormatting sqref="C331">
    <cfRule type="cellIs" dxfId="63" priority="67" operator="equal">
      <formula>0</formula>
    </cfRule>
  </conditionalFormatting>
  <conditionalFormatting sqref="C374:D383">
    <cfRule type="cellIs" dxfId="62" priority="66" operator="equal">
      <formula>0</formula>
    </cfRule>
  </conditionalFormatting>
  <conditionalFormatting sqref="F376:G383">
    <cfRule type="cellIs" dxfId="61" priority="65" operator="equal">
      <formula>0</formula>
    </cfRule>
  </conditionalFormatting>
  <conditionalFormatting sqref="C385:D385">
    <cfRule type="cellIs" dxfId="60" priority="64" operator="equal">
      <formula>0</formula>
    </cfRule>
  </conditionalFormatting>
  <conditionalFormatting sqref="C386:D404">
    <cfRule type="cellIs" dxfId="59" priority="63" operator="equal">
      <formula>0</formula>
    </cfRule>
  </conditionalFormatting>
  <conditionalFormatting sqref="F385:G404">
    <cfRule type="cellIs" dxfId="58" priority="62" operator="equal">
      <formula>0</formula>
    </cfRule>
  </conditionalFormatting>
  <conditionalFormatting sqref="C364:D373">
    <cfRule type="cellIs" dxfId="57" priority="61" operator="equal">
      <formula>0</formula>
    </cfRule>
  </conditionalFormatting>
  <conditionalFormatting sqref="F364:G373">
    <cfRule type="cellIs" dxfId="56" priority="60" operator="equal">
      <formula>0</formula>
    </cfRule>
  </conditionalFormatting>
  <conditionalFormatting sqref="H180:H189">
    <cfRule type="cellIs" dxfId="55" priority="49" operator="equal">
      <formula>0</formula>
    </cfRule>
  </conditionalFormatting>
  <conditionalFormatting sqref="G288">
    <cfRule type="cellIs" dxfId="54" priority="50" operator="equal">
      <formula>0</formula>
    </cfRule>
  </conditionalFormatting>
  <conditionalFormatting sqref="C343:C350">
    <cfRule type="cellIs" dxfId="53" priority="52" operator="equal">
      <formula>0</formula>
    </cfRule>
  </conditionalFormatting>
  <conditionalFormatting sqref="C301:C308">
    <cfRule type="cellIs" dxfId="52" priority="55" operator="equal">
      <formula>0</formula>
    </cfRule>
  </conditionalFormatting>
  <conditionalFormatting sqref="H191:H200">
    <cfRule type="cellIs" dxfId="51" priority="48" operator="equal">
      <formula>0</formula>
    </cfRule>
  </conditionalFormatting>
  <conditionalFormatting sqref="C322:C329">
    <cfRule type="cellIs" dxfId="50" priority="54" operator="equal">
      <formula>0</formula>
    </cfRule>
  </conditionalFormatting>
  <conditionalFormatting sqref="C332:C339">
    <cfRule type="cellIs" dxfId="49" priority="53" operator="equal">
      <formula>0</formula>
    </cfRule>
  </conditionalFormatting>
  <conditionalFormatting sqref="H203:H212">
    <cfRule type="cellIs" dxfId="48" priority="45" operator="equal">
      <formula>0</formula>
    </cfRule>
  </conditionalFormatting>
  <conditionalFormatting sqref="C353:C360">
    <cfRule type="cellIs" dxfId="47" priority="51" operator="equal">
      <formula>0</formula>
    </cfRule>
  </conditionalFormatting>
  <conditionalFormatting sqref="H157:H166">
    <cfRule type="cellIs" dxfId="46" priority="47" operator="equal">
      <formula>0</formula>
    </cfRule>
  </conditionalFormatting>
  <conditionalFormatting sqref="H168:H177">
    <cfRule type="cellIs" dxfId="45" priority="46" operator="equal">
      <formula>0</formula>
    </cfRule>
  </conditionalFormatting>
  <conditionalFormatting sqref="H214:H223">
    <cfRule type="cellIs" dxfId="44" priority="44" operator="equal">
      <formula>0</formula>
    </cfRule>
  </conditionalFormatting>
  <conditionalFormatting sqref="H227:H236 H239:H248 H250:H259">
    <cfRule type="cellIs" dxfId="43" priority="43" operator="equal">
      <formula>0</formula>
    </cfRule>
  </conditionalFormatting>
  <conditionalFormatting sqref="I599">
    <cfRule type="cellIs" dxfId="42" priority="31" operator="equal">
      <formula>TRUE</formula>
    </cfRule>
  </conditionalFormatting>
  <conditionalFormatting sqref="I538:I540 I565:I567">
    <cfRule type="cellIs" dxfId="41" priority="42" operator="equal">
      <formula>TRUE</formula>
    </cfRule>
  </conditionalFormatting>
  <conditionalFormatting sqref="I568">
    <cfRule type="cellIs" dxfId="40" priority="35" operator="equal">
      <formula>TRUE</formula>
    </cfRule>
  </conditionalFormatting>
  <conditionalFormatting sqref="I593">
    <cfRule type="cellIs" dxfId="39" priority="34" operator="equal">
      <formula>TRUE</formula>
    </cfRule>
  </conditionalFormatting>
  <conditionalFormatting sqref="I594">
    <cfRule type="cellIs" dxfId="38" priority="33" operator="equal">
      <formula>TRUE</formula>
    </cfRule>
  </conditionalFormatting>
  <conditionalFormatting sqref="I596">
    <cfRule type="cellIs" dxfId="37" priority="32" operator="equal">
      <formula>TRUE</formula>
    </cfRule>
  </conditionalFormatting>
  <conditionalFormatting sqref="I569:I592 I595 I597:I598">
    <cfRule type="cellIs" dxfId="36" priority="36" operator="equal">
      <formula>TRUE</formula>
    </cfRule>
  </conditionalFormatting>
  <conditionalFormatting sqref="I541:I564">
    <cfRule type="cellIs" dxfId="35" priority="28" operator="equal">
      <formula>TRUE</formula>
    </cfRule>
  </conditionalFormatting>
  <conditionalFormatting sqref="H419:H428">
    <cfRule type="cellIs" dxfId="34" priority="4" operator="equal">
      <formula>0</formula>
    </cfRule>
  </conditionalFormatting>
  <conditionalFormatting sqref="H288:H297">
    <cfRule type="cellIs" dxfId="33" priority="25" operator="equal">
      <formula>0</formula>
    </cfRule>
  </conditionalFormatting>
  <conditionalFormatting sqref="H277:H286">
    <cfRule type="cellIs" dxfId="32" priority="26" operator="equal">
      <formula>0</formula>
    </cfRule>
  </conditionalFormatting>
  <conditionalFormatting sqref="H266:H275">
    <cfRule type="cellIs" dxfId="31" priority="27" operator="equal">
      <formula>0</formula>
    </cfRule>
  </conditionalFormatting>
  <conditionalFormatting sqref="H299:H317">
    <cfRule type="cellIs" dxfId="30" priority="24" operator="equal">
      <formula>0</formula>
    </cfRule>
  </conditionalFormatting>
  <conditionalFormatting sqref="H320">
    <cfRule type="cellIs" dxfId="29" priority="23" operator="equal">
      <formula>0</formula>
    </cfRule>
  </conditionalFormatting>
  <conditionalFormatting sqref="H320:H339">
    <cfRule type="cellIs" dxfId="28" priority="22" operator="equal">
      <formula>0</formula>
    </cfRule>
  </conditionalFormatting>
  <conditionalFormatting sqref="H341">
    <cfRule type="cellIs" dxfId="27" priority="21" operator="equal">
      <formula>0</formula>
    </cfRule>
  </conditionalFormatting>
  <conditionalFormatting sqref="H341">
    <cfRule type="cellIs" dxfId="26" priority="20" operator="equal">
      <formula>0</formula>
    </cfRule>
  </conditionalFormatting>
  <conditionalFormatting sqref="H341:H360">
    <cfRule type="cellIs" dxfId="25" priority="19" operator="equal">
      <formula>0</formula>
    </cfRule>
  </conditionalFormatting>
  <conditionalFormatting sqref="H364:H383">
    <cfRule type="cellIs" dxfId="24" priority="18" operator="equal">
      <formula>0</formula>
    </cfRule>
  </conditionalFormatting>
  <conditionalFormatting sqref="H364:H383">
    <cfRule type="cellIs" dxfId="23" priority="17" operator="equal">
      <formula>0</formula>
    </cfRule>
  </conditionalFormatting>
  <conditionalFormatting sqref="H364:H383">
    <cfRule type="cellIs" dxfId="22" priority="16" operator="equal">
      <formula>0</formula>
    </cfRule>
  </conditionalFormatting>
  <conditionalFormatting sqref="H385:H404">
    <cfRule type="cellIs" dxfId="21" priority="15" operator="equal">
      <formula>0</formula>
    </cfRule>
  </conditionalFormatting>
  <conditionalFormatting sqref="H385:H404">
    <cfRule type="cellIs" dxfId="20" priority="14" operator="equal">
      <formula>0</formula>
    </cfRule>
  </conditionalFormatting>
  <conditionalFormatting sqref="H385:H404">
    <cfRule type="cellIs" dxfId="19" priority="13" operator="equal">
      <formula>0</formula>
    </cfRule>
  </conditionalFormatting>
  <conditionalFormatting sqref="H431:H440">
    <cfRule type="cellIs" dxfId="18" priority="12" operator="equal">
      <formula>0</formula>
    </cfRule>
  </conditionalFormatting>
  <conditionalFormatting sqref="H489:H498">
    <cfRule type="cellIs" dxfId="17" priority="10" operator="equal">
      <formula>0</formula>
    </cfRule>
  </conditionalFormatting>
  <conditionalFormatting sqref="H453:H462">
    <cfRule type="cellIs" dxfId="16" priority="11" operator="equal">
      <formula>0</formula>
    </cfRule>
  </conditionalFormatting>
  <conditionalFormatting sqref="H318">
    <cfRule type="cellIs" dxfId="15" priority="9" operator="equal">
      <formula>0</formula>
    </cfRule>
  </conditionalFormatting>
  <conditionalFormatting sqref="H376:H383">
    <cfRule type="cellIs" dxfId="14" priority="8" operator="equal">
      <formula>0</formula>
    </cfRule>
  </conditionalFormatting>
  <conditionalFormatting sqref="H385:H404">
    <cfRule type="cellIs" dxfId="13" priority="7" operator="equal">
      <formula>0</formula>
    </cfRule>
  </conditionalFormatting>
  <conditionalFormatting sqref="H364:H373">
    <cfRule type="cellIs" dxfId="12" priority="6" operator="equal">
      <formula>0</formula>
    </cfRule>
  </conditionalFormatting>
  <conditionalFormatting sqref="H408:H417">
    <cfRule type="cellIs" dxfId="11" priority="5" operator="equal">
      <formula>0</formula>
    </cfRule>
  </conditionalFormatting>
  <conditionalFormatting sqref="H442:H451">
    <cfRule type="cellIs" dxfId="10" priority="3" operator="equal">
      <formula>0</formula>
    </cfRule>
  </conditionalFormatting>
  <conditionalFormatting sqref="H478:H487">
    <cfRule type="cellIs" dxfId="9" priority="2" operator="equal">
      <formula>0</formula>
    </cfRule>
  </conditionalFormatting>
  <conditionalFormatting sqref="H466:H475">
    <cfRule type="cellIs" dxfId="8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56" orientation="portrait" r:id="rId1"/>
  <rowBreaks count="1" manualBreakCount="1">
    <brk id="4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72" activePane="bottomLeft" state="frozen"/>
      <selection pane="bottomLeft" activeCell="A65" sqref="A65:D65"/>
    </sheetView>
  </sheetViews>
  <sheetFormatPr defaultRowHeight="15" x14ac:dyDescent="0.25"/>
  <cols>
    <col min="1" max="1" width="10.85546875" style="1" customWidth="1"/>
    <col min="2" max="2" width="43" style="1" customWidth="1"/>
    <col min="3" max="3" width="57" style="1" customWidth="1"/>
    <col min="4" max="4" width="10.28515625" style="2" customWidth="1"/>
    <col min="5" max="16384" width="9.140625" style="1"/>
  </cols>
  <sheetData>
    <row r="1" spans="1:5" ht="18.75" x14ac:dyDescent="0.3">
      <c r="A1" s="237" t="s">
        <v>35</v>
      </c>
      <c r="B1" s="237"/>
      <c r="C1" s="237"/>
      <c r="D1" s="237"/>
    </row>
    <row r="2" spans="1:5" ht="11.25" customHeight="1" x14ac:dyDescent="0.25"/>
    <row r="3" spans="1:5" x14ac:dyDescent="0.25">
      <c r="A3" s="239" t="s">
        <v>127</v>
      </c>
      <c r="B3" s="239"/>
      <c r="C3" s="239"/>
      <c r="D3" s="239"/>
    </row>
    <row r="4" spans="1:5" x14ac:dyDescent="0.25">
      <c r="A4" s="31" t="s">
        <v>144</v>
      </c>
    </row>
    <row r="5" spans="1:5" x14ac:dyDescent="0.25">
      <c r="A5" s="238" t="s">
        <v>145</v>
      </c>
      <c r="B5" s="238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25">
      <c r="A9" s="36" t="s">
        <v>13</v>
      </c>
      <c r="B9" s="36" t="s">
        <v>28</v>
      </c>
      <c r="C9" s="244" t="s">
        <v>36</v>
      </c>
      <c r="D9" s="244"/>
    </row>
    <row r="10" spans="1:5" s="13" customFormat="1" ht="12" x14ac:dyDescent="0.2">
      <c r="A10" s="37">
        <v>1</v>
      </c>
      <c r="B10" s="37">
        <v>2</v>
      </c>
      <c r="C10" s="245">
        <v>3</v>
      </c>
      <c r="D10" s="245"/>
      <c r="E10" s="2" t="s">
        <v>143</v>
      </c>
    </row>
    <row r="11" spans="1:5" s="2" customFormat="1" ht="12" x14ac:dyDescent="0.2">
      <c r="A11" s="246" t="s">
        <v>14</v>
      </c>
      <c r="B11" s="247"/>
      <c r="C11" s="247"/>
      <c r="D11" s="248"/>
    </row>
    <row r="12" spans="1:5" s="5" customFormat="1" ht="12" x14ac:dyDescent="0.2">
      <c r="A12" s="15" t="s">
        <v>37</v>
      </c>
      <c r="B12" s="16" t="s">
        <v>15</v>
      </c>
      <c r="C12" s="15"/>
      <c r="D12" s="19">
        <f>D13+D29</f>
        <v>45.08</v>
      </c>
      <c r="E12" s="19">
        <f>E13+E29</f>
        <v>47.31</v>
      </c>
    </row>
    <row r="13" spans="1:5" s="5" customFormat="1" ht="12" x14ac:dyDescent="0.2">
      <c r="A13" s="15" t="s">
        <v>38</v>
      </c>
      <c r="B13" s="16" t="s">
        <v>39</v>
      </c>
      <c r="C13" s="15"/>
      <c r="D13" s="19">
        <f>D14+D18+D27+D28</f>
        <v>35.17</v>
      </c>
      <c r="E13" s="19">
        <f>E14+E18+E27+E28</f>
        <v>36.900000000000006</v>
      </c>
    </row>
    <row r="14" spans="1:5" s="2" customFormat="1" ht="15" customHeight="1" x14ac:dyDescent="0.2">
      <c r="A14" s="35">
        <v>1110</v>
      </c>
      <c r="B14" s="17" t="s">
        <v>40</v>
      </c>
      <c r="C14" s="20"/>
      <c r="D14" s="21">
        <f>SUM(D15:D17)</f>
        <v>26.91</v>
      </c>
      <c r="E14" s="21">
        <f>SUM(E15:E17)</f>
        <v>28.360000000000003</v>
      </c>
    </row>
    <row r="15" spans="1:5" s="2" customFormat="1" ht="12" hidden="1" x14ac:dyDescent="0.2">
      <c r="A15" s="34" t="s">
        <v>41</v>
      </c>
      <c r="B15" s="17" t="s">
        <v>42</v>
      </c>
      <c r="C15" s="20"/>
      <c r="D15" s="21"/>
      <c r="E15" s="21"/>
    </row>
    <row r="16" spans="1:5" s="2" customFormat="1" ht="75.75" customHeight="1" x14ac:dyDescent="0.2">
      <c r="A16" s="34" t="s">
        <v>43</v>
      </c>
      <c r="B16" s="17" t="s">
        <v>44</v>
      </c>
      <c r="C16" s="32" t="s">
        <v>146</v>
      </c>
      <c r="D16" s="21">
        <f>ROUNDUP((1130/168*4),2)</f>
        <v>26.91</v>
      </c>
      <c r="E16" s="21">
        <f>ROUNDUP((1191/168*4),2)</f>
        <v>28.360000000000003</v>
      </c>
    </row>
    <row r="17" spans="1:5" s="2" customFormat="1" ht="12" hidden="1" x14ac:dyDescent="0.2">
      <c r="A17" s="34" t="s">
        <v>45</v>
      </c>
      <c r="B17" s="17" t="s">
        <v>46</v>
      </c>
      <c r="C17" s="33"/>
      <c r="D17" s="21"/>
      <c r="E17" s="21"/>
    </row>
    <row r="18" spans="1:5" s="2" customFormat="1" ht="12" x14ac:dyDescent="0.2">
      <c r="A18" s="35" t="s">
        <v>47</v>
      </c>
      <c r="B18" s="17" t="s">
        <v>48</v>
      </c>
      <c r="C18" s="33"/>
      <c r="D18" s="21">
        <f>SUM(D19:D26)</f>
        <v>8.26</v>
      </c>
      <c r="E18" s="21">
        <f>SUM(E19:E26)</f>
        <v>8.5399999999999991</v>
      </c>
    </row>
    <row r="19" spans="1:5" s="2" customFormat="1" ht="12" hidden="1" x14ac:dyDescent="0.2">
      <c r="A19" s="34" t="s">
        <v>49</v>
      </c>
      <c r="B19" s="17" t="s">
        <v>31</v>
      </c>
      <c r="C19" s="33"/>
      <c r="D19" s="21"/>
      <c r="E19" s="21"/>
    </row>
    <row r="20" spans="1:5" s="2" customFormat="1" ht="12" hidden="1" x14ac:dyDescent="0.2">
      <c r="A20" s="34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">
      <c r="A21" s="34" t="s">
        <v>52</v>
      </c>
      <c r="B21" s="17" t="s">
        <v>16</v>
      </c>
      <c r="C21" s="32" t="s">
        <v>147</v>
      </c>
      <c r="D21" s="21">
        <f>ROUNDUP((120/168*4),2)</f>
        <v>2.86</v>
      </c>
      <c r="E21" s="21">
        <f>ROUNDUP((120/168*4),2)</f>
        <v>2.86</v>
      </c>
    </row>
    <row r="22" spans="1:5" s="2" customFormat="1" ht="12" x14ac:dyDescent="0.2">
      <c r="A22" s="34" t="s">
        <v>53</v>
      </c>
      <c r="B22" s="17" t="s">
        <v>29</v>
      </c>
      <c r="C22" s="33"/>
      <c r="D22" s="21"/>
      <c r="E22" s="21"/>
    </row>
    <row r="23" spans="1:5" s="2" customFormat="1" ht="36" x14ac:dyDescent="0.2">
      <c r="A23" s="34" t="s">
        <v>54</v>
      </c>
      <c r="B23" s="17" t="s">
        <v>55</v>
      </c>
      <c r="C23" s="32" t="s">
        <v>148</v>
      </c>
      <c r="D23" s="21">
        <f>ROUNDUP(1130*5%/168*4,2)</f>
        <v>1.35</v>
      </c>
      <c r="E23" s="21">
        <f>ROUNDUP(1191*5%/168*4,2)</f>
        <v>1.42</v>
      </c>
    </row>
    <row r="24" spans="1:5" s="2" customFormat="1" ht="24" x14ac:dyDescent="0.2">
      <c r="A24" s="34" t="s">
        <v>56</v>
      </c>
      <c r="B24" s="17" t="s">
        <v>57</v>
      </c>
      <c r="C24" s="32" t="s">
        <v>149</v>
      </c>
      <c r="D24" s="21">
        <f>ROUNDUP(1130*5%/168*4,2)</f>
        <v>1.35</v>
      </c>
      <c r="E24" s="21">
        <f>ROUNDUP(1191*5%/168*4,2)</f>
        <v>1.42</v>
      </c>
    </row>
    <row r="25" spans="1:5" s="2" customFormat="1" ht="24" x14ac:dyDescent="0.2">
      <c r="A25" s="34" t="s">
        <v>58</v>
      </c>
      <c r="B25" s="17" t="s">
        <v>59</v>
      </c>
      <c r="C25" s="32" t="s">
        <v>150</v>
      </c>
      <c r="D25" s="21">
        <f>ROUNDUP(1130*10%/168*4,2)</f>
        <v>2.6999999999999997</v>
      </c>
      <c r="E25" s="21">
        <f>ROUNDUP(1191*10%/168*4,2)</f>
        <v>2.84</v>
      </c>
    </row>
    <row r="26" spans="1:5" s="2" customFormat="1" ht="24" hidden="1" x14ac:dyDescent="0.2">
      <c r="A26" s="34" t="s">
        <v>60</v>
      </c>
      <c r="B26" s="17" t="s">
        <v>61</v>
      </c>
      <c r="C26" s="20"/>
      <c r="D26" s="21"/>
      <c r="E26" s="21"/>
    </row>
    <row r="27" spans="1:5" s="2" customFormat="1" ht="24" hidden="1" x14ac:dyDescent="0.2">
      <c r="A27" s="35" t="s">
        <v>62</v>
      </c>
      <c r="B27" s="17" t="s">
        <v>63</v>
      </c>
      <c r="C27" s="20"/>
      <c r="D27" s="21"/>
      <c r="E27" s="21"/>
    </row>
    <row r="28" spans="1:5" s="2" customFormat="1" ht="12" hidden="1" x14ac:dyDescent="0.2">
      <c r="A28" s="35" t="s">
        <v>64</v>
      </c>
      <c r="B28" s="17" t="s">
        <v>65</v>
      </c>
      <c r="C28" s="20"/>
      <c r="D28" s="21"/>
      <c r="E28" s="21"/>
    </row>
    <row r="29" spans="1:5" s="5" customFormat="1" ht="24" x14ac:dyDescent="0.2">
      <c r="A29" s="15" t="s">
        <v>66</v>
      </c>
      <c r="B29" s="16" t="s">
        <v>67</v>
      </c>
      <c r="C29" s="15"/>
      <c r="D29" s="19">
        <f>D30+D31</f>
        <v>9.91</v>
      </c>
      <c r="E29" s="19">
        <f>E30+E31</f>
        <v>10.41</v>
      </c>
    </row>
    <row r="30" spans="1:5" s="2" customFormat="1" ht="24" x14ac:dyDescent="0.2">
      <c r="A30" s="35" t="s">
        <v>68</v>
      </c>
      <c r="B30" s="17" t="s">
        <v>17</v>
      </c>
      <c r="C30" s="20" t="s">
        <v>133</v>
      </c>
      <c r="D30" s="21">
        <f>ROUNDUP((D13+D32)*0.2359,2)</f>
        <v>8.56</v>
      </c>
      <c r="E30" s="21">
        <f>ROUNDUP((E13+E32)*0.2359,2)</f>
        <v>8.98</v>
      </c>
    </row>
    <row r="31" spans="1:5" s="2" customFormat="1" ht="12" x14ac:dyDescent="0.2">
      <c r="A31" s="35" t="s">
        <v>69</v>
      </c>
      <c r="B31" s="17" t="s">
        <v>70</v>
      </c>
      <c r="C31" s="20"/>
      <c r="D31" s="21">
        <f>SUM(D32:D38)</f>
        <v>1.35</v>
      </c>
      <c r="E31" s="21">
        <f>SUM(E32:E38)</f>
        <v>1.43</v>
      </c>
    </row>
    <row r="32" spans="1:5" s="2" customFormat="1" ht="36" x14ac:dyDescent="0.2">
      <c r="A32" s="34" t="s">
        <v>71</v>
      </c>
      <c r="B32" s="17" t="s">
        <v>72</v>
      </c>
      <c r="C32" s="17" t="s">
        <v>151</v>
      </c>
      <c r="D32" s="21">
        <f>ROUNDUP(1130*4%/168*4,2)</f>
        <v>1.08</v>
      </c>
      <c r="E32" s="21">
        <f>ROUNDUP(1191*4%/168*4,2)</f>
        <v>1.1399999999999999</v>
      </c>
    </row>
    <row r="33" spans="1:5" s="2" customFormat="1" ht="12" hidden="1" x14ac:dyDescent="0.2">
      <c r="A33" s="34" t="s">
        <v>73</v>
      </c>
      <c r="B33" s="17" t="s">
        <v>74</v>
      </c>
      <c r="C33" s="20"/>
      <c r="D33" s="21"/>
      <c r="E33" s="21"/>
    </row>
    <row r="34" spans="1:5" s="2" customFormat="1" ht="24" hidden="1" x14ac:dyDescent="0.2">
      <c r="A34" s="34" t="s">
        <v>75</v>
      </c>
      <c r="B34" s="17" t="s">
        <v>76</v>
      </c>
      <c r="C34" s="20"/>
      <c r="D34" s="21"/>
      <c r="E34" s="21"/>
    </row>
    <row r="35" spans="1:5" s="2" customFormat="1" ht="12" hidden="1" x14ac:dyDescent="0.2">
      <c r="A35" s="34" t="s">
        <v>77</v>
      </c>
      <c r="B35" s="17" t="s">
        <v>78</v>
      </c>
      <c r="C35" s="20"/>
      <c r="D35" s="21"/>
      <c r="E35" s="21"/>
    </row>
    <row r="36" spans="1:5" s="2" customFormat="1" ht="24" hidden="1" x14ac:dyDescent="0.2">
      <c r="A36" s="34" t="s">
        <v>79</v>
      </c>
      <c r="B36" s="17" t="s">
        <v>80</v>
      </c>
      <c r="C36" s="20"/>
      <c r="D36" s="21"/>
      <c r="E36" s="21"/>
    </row>
    <row r="37" spans="1:5" s="2" customFormat="1" ht="24" hidden="1" x14ac:dyDescent="0.2">
      <c r="A37" s="34" t="s">
        <v>81</v>
      </c>
      <c r="B37" s="17" t="s">
        <v>82</v>
      </c>
      <c r="C37" s="20"/>
      <c r="D37" s="21"/>
      <c r="E37" s="21"/>
    </row>
    <row r="38" spans="1:5" s="2" customFormat="1" ht="36" x14ac:dyDescent="0.2">
      <c r="A38" s="34" t="s">
        <v>83</v>
      </c>
      <c r="B38" s="17" t="s">
        <v>84</v>
      </c>
      <c r="C38" s="17" t="s">
        <v>152</v>
      </c>
      <c r="D38" s="21">
        <f>ROUNDUP(1130*1%/168*4,2)</f>
        <v>0.27</v>
      </c>
      <c r="E38" s="21">
        <f>ROUNDUP(1191*1%/168*4,2)</f>
        <v>0.29000000000000004</v>
      </c>
    </row>
    <row r="39" spans="1:5" s="5" customFormat="1" ht="12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2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">
      <c r="A41" s="35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">
      <c r="A42" s="34" t="s">
        <v>90</v>
      </c>
      <c r="B42" s="17" t="s">
        <v>33</v>
      </c>
      <c r="C42" s="20"/>
      <c r="D42" s="21"/>
    </row>
    <row r="43" spans="1:5" s="2" customFormat="1" ht="24" hidden="1" x14ac:dyDescent="0.2">
      <c r="A43" s="35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">
      <c r="A44" s="34" t="s">
        <v>93</v>
      </c>
      <c r="B44" s="17" t="s">
        <v>22</v>
      </c>
      <c r="C44" s="20"/>
      <c r="D44" s="21"/>
    </row>
    <row r="45" spans="1:5" s="5" customFormat="1" ht="24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">
      <c r="A46" s="35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">
      <c r="A47" s="34" t="s">
        <v>98</v>
      </c>
      <c r="B47" s="17" t="s">
        <v>20</v>
      </c>
      <c r="C47" s="20"/>
      <c r="D47" s="21"/>
    </row>
    <row r="48" spans="1:5" s="2" customFormat="1" ht="12" hidden="1" x14ac:dyDescent="0.2">
      <c r="A48" s="35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">
      <c r="A49" s="34" t="s">
        <v>101</v>
      </c>
      <c r="B49" s="17" t="s">
        <v>23</v>
      </c>
      <c r="C49" s="20"/>
      <c r="D49" s="21"/>
    </row>
    <row r="50" spans="1:5" s="2" customFormat="1" ht="12" hidden="1" x14ac:dyDescent="0.2">
      <c r="A50" s="34" t="s">
        <v>102</v>
      </c>
      <c r="B50" s="17" t="s">
        <v>24</v>
      </c>
      <c r="C50" s="20"/>
      <c r="D50" s="21"/>
    </row>
    <row r="51" spans="1:5" s="2" customFormat="1" ht="12" hidden="1" x14ac:dyDescent="0.2">
      <c r="A51" s="35" t="s">
        <v>103</v>
      </c>
      <c r="B51" s="17" t="s">
        <v>25</v>
      </c>
      <c r="C51" s="20"/>
      <c r="D51" s="21"/>
    </row>
    <row r="52" spans="1:5" s="2" customFormat="1" ht="24" hidden="1" x14ac:dyDescent="0.2">
      <c r="A52" s="35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">
      <c r="A53" s="34" t="s">
        <v>106</v>
      </c>
      <c r="B53" s="17" t="s">
        <v>107</v>
      </c>
      <c r="C53" s="17"/>
      <c r="D53" s="21"/>
    </row>
    <row r="54" spans="1:5" s="2" customFormat="1" ht="12" hidden="1" x14ac:dyDescent="0.2">
      <c r="A54" s="35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">
      <c r="A55" s="34" t="s">
        <v>120</v>
      </c>
      <c r="B55" s="17" t="s">
        <v>30</v>
      </c>
      <c r="C55" s="17"/>
      <c r="D55" s="21"/>
    </row>
    <row r="56" spans="1:5" s="5" customFormat="1" ht="12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2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">
      <c r="A58" s="11" t="s">
        <v>113</v>
      </c>
      <c r="B58" s="8" t="s">
        <v>114</v>
      </c>
      <c r="C58" s="20"/>
      <c r="D58" s="21"/>
    </row>
    <row r="59" spans="1:5" s="2" customFormat="1" ht="12" hidden="1" x14ac:dyDescent="0.2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">
      <c r="A60" s="9" t="s">
        <v>117</v>
      </c>
      <c r="B60" s="8" t="s">
        <v>27</v>
      </c>
      <c r="C60" s="20"/>
      <c r="D60" s="21"/>
    </row>
    <row r="61" spans="1:5" s="2" customFormat="1" ht="12" hidden="1" x14ac:dyDescent="0.2">
      <c r="A61" s="9" t="s">
        <v>118</v>
      </c>
      <c r="B61" s="8" t="s">
        <v>34</v>
      </c>
      <c r="C61" s="20"/>
      <c r="D61" s="21"/>
    </row>
    <row r="62" spans="1:5" s="2" customFormat="1" ht="12" hidden="1" x14ac:dyDescent="0.2">
      <c r="A62" s="9" t="s">
        <v>119</v>
      </c>
      <c r="B62" s="8" t="s">
        <v>32</v>
      </c>
      <c r="C62" s="20"/>
      <c r="D62" s="21"/>
    </row>
    <row r="63" spans="1:5" s="2" customFormat="1" ht="12" x14ac:dyDescent="0.2">
      <c r="A63" s="249" t="s">
        <v>121</v>
      </c>
      <c r="B63" s="249"/>
      <c r="C63" s="249"/>
      <c r="D63" s="22">
        <f>D12+D39+D56</f>
        <v>45.08</v>
      </c>
      <c r="E63" s="22">
        <f>E12+E39+E56</f>
        <v>47.31</v>
      </c>
    </row>
    <row r="64" spans="1:5" s="2" customFormat="1" ht="12" x14ac:dyDescent="0.2">
      <c r="A64" s="240"/>
      <c r="B64" s="240"/>
      <c r="C64" s="240"/>
      <c r="D64" s="240"/>
    </row>
    <row r="65" spans="1:5" s="2" customFormat="1" ht="12" x14ac:dyDescent="0.2">
      <c r="A65" s="241" t="s">
        <v>19</v>
      </c>
      <c r="B65" s="242"/>
      <c r="C65" s="242"/>
      <c r="D65" s="243"/>
    </row>
    <row r="66" spans="1:5" s="2" customFormat="1" ht="12" x14ac:dyDescent="0.2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">
      <c r="A68" s="35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">
      <c r="A69" s="34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">
      <c r="A70" s="34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">
      <c r="A71" s="34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">
      <c r="A72" s="35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">
      <c r="A73" s="34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">
      <c r="A74" s="34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">
      <c r="A75" s="34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">
      <c r="A76" s="34" t="s">
        <v>53</v>
      </c>
      <c r="B76" s="17" t="s">
        <v>29</v>
      </c>
      <c r="C76" s="20"/>
      <c r="D76" s="21"/>
      <c r="E76" s="21"/>
    </row>
    <row r="77" spans="1:5" s="2" customFormat="1" ht="36" x14ac:dyDescent="0.2">
      <c r="A77" s="34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">
      <c r="A78" s="34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">
      <c r="A79" s="34" t="s">
        <v>58</v>
      </c>
      <c r="B79" s="17" t="s">
        <v>59</v>
      </c>
      <c r="C79" s="20"/>
      <c r="D79" s="21"/>
      <c r="E79" s="21"/>
    </row>
    <row r="80" spans="1:5" s="2" customFormat="1" ht="24" hidden="1" x14ac:dyDescent="0.2">
      <c r="A80" s="34" t="s">
        <v>60</v>
      </c>
      <c r="B80" s="17" t="s">
        <v>61</v>
      </c>
      <c r="C80" s="20"/>
      <c r="D80" s="21"/>
      <c r="E80" s="21"/>
    </row>
    <row r="81" spans="1:5" s="2" customFormat="1" ht="24" hidden="1" x14ac:dyDescent="0.2">
      <c r="A81" s="35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">
      <c r="A82" s="35" t="s">
        <v>64</v>
      </c>
      <c r="B82" s="17" t="s">
        <v>65</v>
      </c>
      <c r="C82" s="20"/>
      <c r="D82" s="21"/>
      <c r="E82" s="21"/>
    </row>
    <row r="83" spans="1:5" s="2" customFormat="1" ht="24" x14ac:dyDescent="0.2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24" x14ac:dyDescent="0.2">
      <c r="A84" s="35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">
      <c r="A85" s="35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">
      <c r="A86" s="34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">
      <c r="A87" s="34" t="s">
        <v>73</v>
      </c>
      <c r="B87" s="17" t="s">
        <v>74</v>
      </c>
      <c r="C87" s="20"/>
      <c r="D87" s="21"/>
      <c r="E87" s="21"/>
    </row>
    <row r="88" spans="1:5" s="2" customFormat="1" ht="24" hidden="1" x14ac:dyDescent="0.2">
      <c r="A88" s="34" t="s">
        <v>75</v>
      </c>
      <c r="B88" s="17" t="s">
        <v>76</v>
      </c>
      <c r="C88" s="20"/>
      <c r="D88" s="21"/>
      <c r="E88" s="21"/>
    </row>
    <row r="89" spans="1:5" s="2" customFormat="1" ht="12" hidden="1" x14ac:dyDescent="0.2">
      <c r="A89" s="34" t="s">
        <v>77</v>
      </c>
      <c r="B89" s="17" t="s">
        <v>78</v>
      </c>
      <c r="C89" s="20"/>
      <c r="D89" s="21"/>
      <c r="E89" s="21"/>
    </row>
    <row r="90" spans="1:5" s="2" customFormat="1" ht="24" hidden="1" x14ac:dyDescent="0.2">
      <c r="A90" s="34" t="s">
        <v>79</v>
      </c>
      <c r="B90" s="17" t="s">
        <v>80</v>
      </c>
      <c r="C90" s="20"/>
      <c r="D90" s="21"/>
      <c r="E90" s="21"/>
    </row>
    <row r="91" spans="1:5" s="2" customFormat="1" ht="24" hidden="1" x14ac:dyDescent="0.2">
      <c r="A91" s="34" t="s">
        <v>81</v>
      </c>
      <c r="B91" s="17" t="s">
        <v>82</v>
      </c>
      <c r="C91" s="20"/>
      <c r="D91" s="21"/>
      <c r="E91" s="21"/>
    </row>
    <row r="92" spans="1:5" s="2" customFormat="1" ht="36" x14ac:dyDescent="0.2">
      <c r="A92" s="34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">
      <c r="A95" s="35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">
      <c r="A96" s="34" t="s">
        <v>90</v>
      </c>
      <c r="B96" s="17" t="s">
        <v>33</v>
      </c>
      <c r="C96" s="20"/>
      <c r="D96" s="21"/>
      <c r="E96" s="21"/>
    </row>
    <row r="97" spans="1:5" s="2" customFormat="1" ht="24" hidden="1" x14ac:dyDescent="0.2">
      <c r="A97" s="35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">
      <c r="A98" s="34" t="s">
        <v>93</v>
      </c>
      <c r="B98" s="17" t="s">
        <v>22</v>
      </c>
      <c r="C98" s="20"/>
      <c r="D98" s="21"/>
      <c r="E98" s="21"/>
    </row>
    <row r="99" spans="1:5" s="2" customFormat="1" ht="24" x14ac:dyDescent="0.2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">
      <c r="A100" s="35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">
      <c r="A101" s="34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">
      <c r="A102" s="35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">
      <c r="A103" s="34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">
      <c r="A104" s="34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">
      <c r="A105" s="35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">
      <c r="A106" s="35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">
      <c r="A107" s="34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">
      <c r="A108" s="35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">
      <c r="A109" s="34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">
      <c r="A117" s="234" t="s">
        <v>123</v>
      </c>
      <c r="B117" s="234"/>
      <c r="C117" s="234"/>
      <c r="D117" s="23">
        <f>D66+D93+D110</f>
        <v>1.54</v>
      </c>
      <c r="E117" s="23">
        <f>E66+E93+E110</f>
        <v>1.54</v>
      </c>
    </row>
    <row r="118" spans="1:5" s="2" customFormat="1" ht="12" x14ac:dyDescent="0.2">
      <c r="A118" s="235" t="s">
        <v>122</v>
      </c>
      <c r="B118" s="235"/>
      <c r="C118" s="235"/>
      <c r="D118" s="24">
        <f>D63+D117</f>
        <v>46.62</v>
      </c>
      <c r="E118" s="24">
        <f>E63+E117</f>
        <v>48.85</v>
      </c>
    </row>
    <row r="119" spans="1:5" s="2" customFormat="1" ht="12.75" x14ac:dyDescent="0.2">
      <c r="A119" s="236" t="s">
        <v>125</v>
      </c>
      <c r="B119" s="236"/>
      <c r="C119" s="236"/>
      <c r="D119" s="28">
        <f>D118</f>
        <v>46.62</v>
      </c>
      <c r="E119" s="28">
        <f>E118</f>
        <v>48.85</v>
      </c>
    </row>
    <row r="120" spans="1:5" x14ac:dyDescent="0.25">
      <c r="A120" s="233" t="s">
        <v>21</v>
      </c>
      <c r="B120" s="233"/>
      <c r="C120" s="233"/>
      <c r="D120" s="25">
        <v>800</v>
      </c>
      <c r="E120" s="25">
        <v>801</v>
      </c>
    </row>
    <row r="121" spans="1:5" ht="26.25" customHeight="1" x14ac:dyDescent="0.25">
      <c r="A121" s="232" t="s">
        <v>124</v>
      </c>
      <c r="B121" s="232"/>
      <c r="C121" s="232"/>
      <c r="D121" s="21">
        <f>ROUND(D119*D120,2)</f>
        <v>37296</v>
      </c>
      <c r="E121" s="21">
        <f>ROUND(E119*E120,2)</f>
        <v>39128.85</v>
      </c>
    </row>
    <row r="122" spans="1:5" x14ac:dyDescent="0.25">
      <c r="D122" s="29"/>
    </row>
    <row r="123" spans="1:5" x14ac:dyDescent="0.25">
      <c r="D123" s="30"/>
    </row>
  </sheetData>
  <mergeCells count="14">
    <mergeCell ref="A11:D11"/>
    <mergeCell ref="A1:D1"/>
    <mergeCell ref="A3:D3"/>
    <mergeCell ref="A5:B5"/>
    <mergeCell ref="C9:D9"/>
    <mergeCell ref="C10:D10"/>
    <mergeCell ref="A120:C120"/>
    <mergeCell ref="A121:C121"/>
    <mergeCell ref="A63:C63"/>
    <mergeCell ref="A64:D64"/>
    <mergeCell ref="A65:D65"/>
    <mergeCell ref="A117:C117"/>
    <mergeCell ref="A118:C118"/>
    <mergeCell ref="A119:C119"/>
  </mergeCells>
  <pageMargins left="0.7" right="0.7" top="0.75" bottom="0.75" header="0.3" footer="0.3"/>
  <pageSetup paperSize="9" scale="67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activeCell="R6" sqref="R6"/>
    </sheetView>
  </sheetViews>
  <sheetFormatPr defaultRowHeight="15" x14ac:dyDescent="0.25"/>
  <cols>
    <col min="1" max="1" width="5.85546875" style="1" customWidth="1"/>
    <col min="2" max="2" width="50.5703125" style="1" customWidth="1"/>
    <col min="3" max="3" width="12.140625" style="1" customWidth="1"/>
    <col min="4" max="4" width="8.7109375" style="1" customWidth="1"/>
    <col min="5" max="5" width="6" style="1" bestFit="1" customWidth="1"/>
    <col min="6" max="6" width="8.7109375" style="1" customWidth="1"/>
    <col min="7" max="7" width="9.140625" style="1"/>
    <col min="8" max="8" width="6" style="1" bestFit="1" customWidth="1"/>
    <col min="9" max="12" width="9.140625" style="1"/>
    <col min="13" max="13" width="0" style="1" hidden="1" customWidth="1"/>
    <col min="14" max="19" width="9.140625" style="1"/>
    <col min="20" max="20" width="0" style="1" hidden="1" customWidth="1"/>
    <col min="21" max="16384" width="9.140625" style="1"/>
  </cols>
  <sheetData>
    <row r="1" spans="1:20" ht="15" customHeight="1" x14ac:dyDescent="0.25">
      <c r="A1" s="369" t="s">
        <v>265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20" ht="15" customHeight="1" x14ac:dyDescent="0.25">
      <c r="A2" s="384" t="s">
        <v>266</v>
      </c>
      <c r="B2" s="384"/>
      <c r="C2" s="384"/>
      <c r="D2" s="384"/>
      <c r="E2" s="384"/>
      <c r="F2" s="384"/>
      <c r="G2" s="370" t="s">
        <v>334</v>
      </c>
      <c r="H2" s="370"/>
      <c r="I2" s="370"/>
      <c r="J2" s="134"/>
      <c r="K2" s="134"/>
      <c r="L2" s="134"/>
      <c r="M2" s="134"/>
      <c r="N2" s="134"/>
      <c r="O2" s="134"/>
      <c r="P2" s="134"/>
      <c r="Q2" s="134"/>
    </row>
    <row r="3" spans="1:20" ht="25.5" x14ac:dyDescent="0.25">
      <c r="A3" s="105" t="s">
        <v>267</v>
      </c>
      <c r="B3" s="371" t="s">
        <v>269</v>
      </c>
      <c r="C3" s="371" t="s">
        <v>0</v>
      </c>
      <c r="D3" s="386" t="s">
        <v>343</v>
      </c>
      <c r="E3" s="114" t="s">
        <v>270</v>
      </c>
      <c r="F3" s="114" t="s">
        <v>271</v>
      </c>
      <c r="G3" s="371" t="s">
        <v>319</v>
      </c>
      <c r="H3" s="105" t="s">
        <v>270</v>
      </c>
      <c r="I3" s="149" t="s">
        <v>271</v>
      </c>
      <c r="J3" s="375" t="s">
        <v>14</v>
      </c>
      <c r="K3" s="375"/>
      <c r="L3" s="375"/>
      <c r="M3" s="375"/>
      <c r="N3" s="375" t="s">
        <v>19</v>
      </c>
      <c r="O3" s="375"/>
      <c r="P3" s="375"/>
      <c r="Q3" s="375"/>
      <c r="R3" s="373" t="s">
        <v>335</v>
      </c>
      <c r="S3" s="380" t="s">
        <v>336</v>
      </c>
    </row>
    <row r="4" spans="1:20" x14ac:dyDescent="0.25">
      <c r="A4" s="106" t="s">
        <v>268</v>
      </c>
      <c r="B4" s="372"/>
      <c r="C4" s="372"/>
      <c r="D4" s="387"/>
      <c r="E4" s="115" t="s">
        <v>320</v>
      </c>
      <c r="F4" s="115" t="s">
        <v>320</v>
      </c>
      <c r="G4" s="372"/>
      <c r="H4" s="106" t="s">
        <v>320</v>
      </c>
      <c r="I4" s="106" t="s">
        <v>320</v>
      </c>
      <c r="J4" s="144">
        <v>1100</v>
      </c>
      <c r="K4" s="145">
        <v>1200</v>
      </c>
      <c r="L4" s="145">
        <v>2000</v>
      </c>
      <c r="M4" s="146">
        <v>5000</v>
      </c>
      <c r="N4" s="144">
        <v>1100</v>
      </c>
      <c r="O4" s="145">
        <v>1200</v>
      </c>
      <c r="P4" s="145">
        <v>2000</v>
      </c>
      <c r="Q4" s="146">
        <v>5000</v>
      </c>
      <c r="R4" s="374"/>
      <c r="S4" s="374"/>
    </row>
    <row r="5" spans="1:20" x14ac:dyDescent="0.25">
      <c r="A5" s="162" t="s">
        <v>1</v>
      </c>
      <c r="B5" s="381" t="s">
        <v>321</v>
      </c>
      <c r="C5" s="382"/>
      <c r="D5" s="382"/>
      <c r="E5" s="382"/>
      <c r="F5" s="383"/>
      <c r="G5" s="163"/>
      <c r="H5" s="163"/>
      <c r="I5" s="163"/>
      <c r="J5" s="376"/>
      <c r="K5" s="376"/>
      <c r="L5" s="376"/>
      <c r="M5" s="376"/>
      <c r="N5" s="377"/>
      <c r="O5" s="378"/>
      <c r="P5" s="378"/>
      <c r="Q5" s="379"/>
      <c r="R5" s="163"/>
      <c r="S5" s="163"/>
    </row>
    <row r="6" spans="1:20" ht="25.5" x14ac:dyDescent="0.25">
      <c r="A6" s="107" t="s">
        <v>272</v>
      </c>
      <c r="B6" s="107" t="s">
        <v>273</v>
      </c>
      <c r="C6" s="108" t="s">
        <v>274</v>
      </c>
      <c r="D6" s="116">
        <v>7.94</v>
      </c>
      <c r="E6" s="116">
        <v>0</v>
      </c>
      <c r="F6" s="116">
        <v>7.94</v>
      </c>
      <c r="G6" s="109">
        <f>'1.1 '!H500</f>
        <v>13.150000000000002</v>
      </c>
      <c r="H6" s="109">
        <v>0</v>
      </c>
      <c r="I6" s="167">
        <f>G6+H6</f>
        <v>13.150000000000002</v>
      </c>
      <c r="J6" s="147">
        <f ca="1">'1.1 '!H540</f>
        <v>8.0500000000000007</v>
      </c>
      <c r="K6" s="148">
        <f ca="1">'1.1 '!H547</f>
        <v>2.3199999999999998</v>
      </c>
      <c r="L6" s="150">
        <f>'1.1 '!H551</f>
        <v>0</v>
      </c>
      <c r="M6" s="151">
        <f>'1.1 '!H562</f>
        <v>0</v>
      </c>
      <c r="N6" s="158">
        <f ca="1">'1.1 '!$H$570</f>
        <v>1.52</v>
      </c>
      <c r="O6" s="150">
        <f ca="1">'1.1 '!$H$577</f>
        <v>0.47000000000000003</v>
      </c>
      <c r="P6" s="150">
        <f ca="1">'1.1 '!$H$581</f>
        <v>0.76</v>
      </c>
      <c r="Q6" s="151">
        <f ca="1">'1.1 '!$H$593</f>
        <v>0.03</v>
      </c>
      <c r="R6" s="113">
        <f>I6-F6</f>
        <v>5.2100000000000017</v>
      </c>
      <c r="S6" s="117">
        <f>I6*100/F6</f>
        <v>165.61712846347609</v>
      </c>
      <c r="T6" s="218"/>
    </row>
    <row r="7" spans="1:20" x14ac:dyDescent="0.25">
      <c r="A7" s="107" t="s">
        <v>275</v>
      </c>
      <c r="B7" s="107" t="s">
        <v>276</v>
      </c>
      <c r="C7" s="108" t="s">
        <v>277</v>
      </c>
      <c r="D7" s="116">
        <v>28.93</v>
      </c>
      <c r="E7" s="116">
        <v>0</v>
      </c>
      <c r="F7" s="116">
        <v>28.93</v>
      </c>
      <c r="G7" s="109">
        <f>'1.2'!H500</f>
        <v>59.879999999999995</v>
      </c>
      <c r="H7" s="109">
        <v>0</v>
      </c>
      <c r="I7" s="167">
        <f t="shared" ref="I7:I13" si="0">G7+H7</f>
        <v>59.879999999999995</v>
      </c>
      <c r="J7" s="147">
        <f ca="1">'1.2'!H530</f>
        <v>42.8</v>
      </c>
      <c r="K7" s="148">
        <f ca="1">'1.2'!H537</f>
        <v>12.32</v>
      </c>
      <c r="L7" s="150">
        <f>'1.2'!H541</f>
        <v>0</v>
      </c>
      <c r="M7" s="151">
        <f>'1.2'!H552</f>
        <v>0</v>
      </c>
      <c r="N7" s="158">
        <f ca="1">'1.2'!$H$560</f>
        <v>1.52</v>
      </c>
      <c r="O7" s="150">
        <f ca="1">'1.2'!$H$567</f>
        <v>0.47000000000000003</v>
      </c>
      <c r="P7" s="150">
        <f ca="1">'1.2'!$H$571</f>
        <v>2.74</v>
      </c>
      <c r="Q7" s="151">
        <f ca="1">'1.2'!$H$583</f>
        <v>0.03</v>
      </c>
      <c r="R7" s="113">
        <f t="shared" ref="R7:R13" si="1">I7-F7</f>
        <v>30.949999999999996</v>
      </c>
      <c r="S7" s="117">
        <f t="shared" ref="S7:S33" si="2">I7*100/F7</f>
        <v>206.98237124092637</v>
      </c>
    </row>
    <row r="8" spans="1:20" x14ac:dyDescent="0.25">
      <c r="A8" s="107" t="s">
        <v>278</v>
      </c>
      <c r="B8" s="107" t="s">
        <v>279</v>
      </c>
      <c r="C8" s="108" t="s">
        <v>280</v>
      </c>
      <c r="D8" s="116">
        <v>68.510000000000005</v>
      </c>
      <c r="E8" s="116">
        <v>0</v>
      </c>
      <c r="F8" s="116">
        <v>68.510000000000005</v>
      </c>
      <c r="G8" s="109">
        <f>'1.3'!H500</f>
        <v>128.14000000000001</v>
      </c>
      <c r="H8" s="109">
        <v>0</v>
      </c>
      <c r="I8" s="167">
        <f t="shared" si="0"/>
        <v>128.14000000000001</v>
      </c>
      <c r="J8" s="147">
        <f ca="1">'1.3'!$H$540</f>
        <v>96.760000000000019</v>
      </c>
      <c r="K8" s="148">
        <f ca="1">'1.3'!$H$547</f>
        <v>27.960000000000004</v>
      </c>
      <c r="L8" s="150">
        <f>'1.3'!$H$551</f>
        <v>0</v>
      </c>
      <c r="M8" s="151">
        <f>'1.3'!$H$562</f>
        <v>0</v>
      </c>
      <c r="N8" s="158">
        <f ca="1">'1.3'!$H$570</f>
        <v>1.52</v>
      </c>
      <c r="O8" s="150">
        <f ca="1">'1.3'!$H$577</f>
        <v>0.47000000000000003</v>
      </c>
      <c r="P8" s="150">
        <f ca="1">'1.3'!$H$581</f>
        <v>1.28</v>
      </c>
      <c r="Q8" s="151">
        <f ca="1">'1.3'!$H$593</f>
        <v>0.15000000000000002</v>
      </c>
      <c r="R8" s="113">
        <f t="shared" si="1"/>
        <v>59.63000000000001</v>
      </c>
      <c r="S8" s="117">
        <f t="shared" si="2"/>
        <v>187.03838855641513</v>
      </c>
    </row>
    <row r="9" spans="1:20" x14ac:dyDescent="0.25">
      <c r="A9" s="107" t="s">
        <v>281</v>
      </c>
      <c r="B9" s="107" t="s">
        <v>282</v>
      </c>
      <c r="C9" s="108" t="s">
        <v>283</v>
      </c>
      <c r="D9" s="116">
        <v>117.88</v>
      </c>
      <c r="E9" s="116">
        <v>0</v>
      </c>
      <c r="F9" s="116">
        <v>117.88</v>
      </c>
      <c r="G9" s="109">
        <f>'1.4'!H500</f>
        <v>253.94</v>
      </c>
      <c r="H9" s="109">
        <v>0</v>
      </c>
      <c r="I9" s="167">
        <f t="shared" si="0"/>
        <v>253.94</v>
      </c>
      <c r="J9" s="147">
        <f ca="1">'1.4'!$H$540</f>
        <v>193.37</v>
      </c>
      <c r="K9" s="148">
        <f ca="1">'1.4'!$H$547</f>
        <v>55.82</v>
      </c>
      <c r="L9" s="150">
        <f>'1.4'!$H$551</f>
        <v>0</v>
      </c>
      <c r="M9" s="151">
        <f>'1.4'!$H$562</f>
        <v>0</v>
      </c>
      <c r="N9" s="158">
        <f ca="1">'1.4'!$H$570</f>
        <v>1.52</v>
      </c>
      <c r="O9" s="150">
        <f ca="1">'1.4'!$H$577</f>
        <v>0.47000000000000003</v>
      </c>
      <c r="P9" s="150">
        <f ca="1">'1.4'!$H$581</f>
        <v>2.5</v>
      </c>
      <c r="Q9" s="151">
        <f ca="1">'1.4'!$H$593</f>
        <v>0.26</v>
      </c>
      <c r="R9" s="113">
        <f t="shared" si="1"/>
        <v>136.06</v>
      </c>
      <c r="S9" s="117">
        <f t="shared" si="2"/>
        <v>215.422463522226</v>
      </c>
    </row>
    <row r="10" spans="1:20" ht="15.75" x14ac:dyDescent="0.25">
      <c r="A10" s="107" t="s">
        <v>2</v>
      </c>
      <c r="B10" s="107" t="s">
        <v>322</v>
      </c>
      <c r="C10" s="108" t="s">
        <v>284</v>
      </c>
      <c r="D10" s="116">
        <v>12.86</v>
      </c>
      <c r="E10" s="116">
        <v>0</v>
      </c>
      <c r="F10" s="116">
        <v>12.86</v>
      </c>
      <c r="G10" s="109">
        <f>'2.'!H500</f>
        <v>28.740000000000002</v>
      </c>
      <c r="H10" s="109">
        <v>0</v>
      </c>
      <c r="I10" s="167">
        <f t="shared" si="0"/>
        <v>28.740000000000002</v>
      </c>
      <c r="J10" s="147">
        <f ca="1">'2.'!$H$530</f>
        <v>18.200000000000003</v>
      </c>
      <c r="K10" s="148">
        <f ca="1">'2.'!$H$537</f>
        <v>5.25</v>
      </c>
      <c r="L10" s="150">
        <f>'2.'!$H$541</f>
        <v>0</v>
      </c>
      <c r="M10" s="151">
        <f>'2.'!$H$552</f>
        <v>0</v>
      </c>
      <c r="N10" s="158">
        <f ca="1">'2.'!$H$560</f>
        <v>1.52</v>
      </c>
      <c r="O10" s="150">
        <f ca="1">'2.'!$H$567</f>
        <v>0.47000000000000003</v>
      </c>
      <c r="P10" s="150">
        <f ca="1">'2.'!$H$571</f>
        <v>3.27</v>
      </c>
      <c r="Q10" s="151">
        <f ca="1">'2.'!$H$583</f>
        <v>0.03</v>
      </c>
      <c r="R10" s="113">
        <f t="shared" si="1"/>
        <v>15.880000000000003</v>
      </c>
      <c r="S10" s="117">
        <f t="shared" si="2"/>
        <v>223.4836702954899</v>
      </c>
    </row>
    <row r="11" spans="1:20" ht="28.5" x14ac:dyDescent="0.25">
      <c r="A11" s="107" t="s">
        <v>3</v>
      </c>
      <c r="B11" s="107" t="s">
        <v>323</v>
      </c>
      <c r="C11" s="108" t="s">
        <v>285</v>
      </c>
      <c r="D11" s="116">
        <v>12.05</v>
      </c>
      <c r="E11" s="116">
        <v>0</v>
      </c>
      <c r="F11" s="116">
        <v>12.05</v>
      </c>
      <c r="G11" s="109">
        <f>'3.'!H500</f>
        <v>15.850000000000001</v>
      </c>
      <c r="H11" s="109">
        <v>0</v>
      </c>
      <c r="I11" s="167">
        <f t="shared" si="0"/>
        <v>15.850000000000001</v>
      </c>
      <c r="J11" s="147">
        <f ca="1">'3.'!$H$530</f>
        <v>10.81</v>
      </c>
      <c r="K11" s="148">
        <f ca="1">'3.'!$H$537</f>
        <v>3.1799999999999997</v>
      </c>
      <c r="L11" s="150">
        <f>'3.'!$H$541</f>
        <v>0</v>
      </c>
      <c r="M11" s="151">
        <f>'3.'!$H$552</f>
        <v>0</v>
      </c>
      <c r="N11" s="158">
        <f ca="1">'3.'!$H$567</f>
        <v>0.72000000000000008</v>
      </c>
      <c r="O11" s="150">
        <f ca="1">'3.'!$H$574</f>
        <v>0.23</v>
      </c>
      <c r="P11" s="150">
        <f ca="1">'3.'!$H$578</f>
        <v>0.77000000000000013</v>
      </c>
      <c r="Q11" s="151">
        <f ca="1">'3.'!$H$590</f>
        <v>0.14000000000000001</v>
      </c>
      <c r="R11" s="113">
        <f t="shared" si="1"/>
        <v>3.8000000000000007</v>
      </c>
      <c r="S11" s="117">
        <f t="shared" si="2"/>
        <v>131.53526970954357</v>
      </c>
    </row>
    <row r="12" spans="1:20" ht="15.75" x14ac:dyDescent="0.25">
      <c r="A12" s="107" t="s">
        <v>4</v>
      </c>
      <c r="B12" s="107" t="s">
        <v>324</v>
      </c>
      <c r="C12" s="108" t="s">
        <v>286</v>
      </c>
      <c r="D12" s="116">
        <v>18.170000000000002</v>
      </c>
      <c r="E12" s="116">
        <v>0</v>
      </c>
      <c r="F12" s="116">
        <v>18.170000000000002</v>
      </c>
      <c r="G12" s="109">
        <f>'4.'!H500</f>
        <v>21.699999999999996</v>
      </c>
      <c r="H12" s="109">
        <v>0</v>
      </c>
      <c r="I12" s="167">
        <f t="shared" si="0"/>
        <v>21.699999999999996</v>
      </c>
      <c r="J12" s="147">
        <f ca="1">'4.'!$H$530</f>
        <v>14.279999999999998</v>
      </c>
      <c r="K12" s="148">
        <f ca="1">'4.'!$H$537</f>
        <v>4.17</v>
      </c>
      <c r="L12" s="150">
        <f ca="1">'4.'!$H$541</f>
        <v>0.18</v>
      </c>
      <c r="M12" s="151">
        <f>'4.'!$H$552</f>
        <v>0</v>
      </c>
      <c r="N12" s="158">
        <f ca="1">'4.'!$H$567</f>
        <v>1.3300000000000003</v>
      </c>
      <c r="O12" s="150">
        <f ca="1">'4.'!$H$574</f>
        <v>0.41000000000000003</v>
      </c>
      <c r="P12" s="150">
        <f ca="1">'4.'!$H$578</f>
        <v>1.1299999999999999</v>
      </c>
      <c r="Q12" s="151">
        <f ca="1">'4.'!$H$590</f>
        <v>0.2</v>
      </c>
      <c r="R12" s="113">
        <f t="shared" si="1"/>
        <v>3.529999999999994</v>
      </c>
      <c r="S12" s="117">
        <f t="shared" si="2"/>
        <v>119.42762795817278</v>
      </c>
    </row>
    <row r="13" spans="1:20" ht="15.75" x14ac:dyDescent="0.25">
      <c r="A13" s="107" t="s">
        <v>5</v>
      </c>
      <c r="B13" s="107" t="s">
        <v>325</v>
      </c>
      <c r="C13" s="108" t="s">
        <v>287</v>
      </c>
      <c r="D13" s="116">
        <v>7.0000000000000007E-2</v>
      </c>
      <c r="E13" s="116">
        <v>0</v>
      </c>
      <c r="F13" s="116">
        <v>7.0000000000000007E-2</v>
      </c>
      <c r="G13" s="112">
        <f>'5.'!H500</f>
        <v>0.08</v>
      </c>
      <c r="H13" s="109">
        <v>0</v>
      </c>
      <c r="I13" s="167">
        <f t="shared" si="0"/>
        <v>0.08</v>
      </c>
      <c r="J13" s="229">
        <f ca="1">'5.'!$H$530/1260</f>
        <v>6.2142857142857147E-3</v>
      </c>
      <c r="K13" s="230">
        <f ca="1">'5.'!$H$537/1260</f>
        <v>1.8253968253968253E-3</v>
      </c>
      <c r="L13" s="230">
        <f ca="1">'5.'!$H$541/1260</f>
        <v>0.06</v>
      </c>
      <c r="M13" s="231">
        <f>'5.'!$H$553/1260</f>
        <v>0</v>
      </c>
      <c r="N13" s="229">
        <f ca="1">'5.'!$H$568/1260</f>
        <v>6.7619047619047615E-3</v>
      </c>
      <c r="O13" s="230">
        <f ca="1">'5.'!$H$575/1206</f>
        <v>2.0729684908789387E-3</v>
      </c>
      <c r="P13" s="230">
        <f ca="1">'5.'!$H$579/1260</f>
        <v>2.7222222222222218E-3</v>
      </c>
      <c r="Q13" s="231">
        <f ca="1">'5.'!$H$591/1260</f>
        <v>3.015873015873016E-4</v>
      </c>
      <c r="R13" s="113">
        <f t="shared" si="1"/>
        <v>9.999999999999995E-3</v>
      </c>
      <c r="S13" s="117">
        <f t="shared" si="2"/>
        <v>114.28571428571428</v>
      </c>
      <c r="T13" s="1" t="b">
        <f t="shared" ref="T13:T33" ca="1" si="3">SUM(J13:Q13)=I13</f>
        <v>0</v>
      </c>
    </row>
    <row r="14" spans="1:20" ht="15" customHeight="1" x14ac:dyDescent="0.25">
      <c r="A14" s="162" t="s">
        <v>6</v>
      </c>
      <c r="B14" s="381" t="s">
        <v>326</v>
      </c>
      <c r="C14" s="382"/>
      <c r="D14" s="382"/>
      <c r="E14" s="382"/>
      <c r="F14" s="383"/>
      <c r="G14" s="163"/>
      <c r="H14" s="163"/>
      <c r="I14" s="163"/>
      <c r="J14" s="376"/>
      <c r="K14" s="376"/>
      <c r="L14" s="376"/>
      <c r="M14" s="376"/>
      <c r="N14" s="377"/>
      <c r="O14" s="378"/>
      <c r="P14" s="378"/>
      <c r="Q14" s="379"/>
      <c r="R14" s="163"/>
      <c r="S14" s="163"/>
    </row>
    <row r="15" spans="1:20" ht="38.25" x14ac:dyDescent="0.25">
      <c r="A15" s="107" t="s">
        <v>288</v>
      </c>
      <c r="B15" s="107" t="s">
        <v>289</v>
      </c>
      <c r="C15" s="108" t="s">
        <v>290</v>
      </c>
      <c r="D15" s="116">
        <v>14.91</v>
      </c>
      <c r="E15" s="116">
        <v>0</v>
      </c>
      <c r="F15" s="116">
        <v>14.91</v>
      </c>
      <c r="G15" s="112">
        <f>'6.1.'!H500</f>
        <v>68.44</v>
      </c>
      <c r="H15" s="109">
        <v>0</v>
      </c>
      <c r="I15" s="167">
        <f>G15+H15</f>
        <v>68.44</v>
      </c>
      <c r="J15" s="147">
        <f ca="1">'6.1.'!$H$530</f>
        <v>10.72</v>
      </c>
      <c r="K15" s="148">
        <f ca="1">'6.1.'!$H$537</f>
        <v>3.0999999999999996</v>
      </c>
      <c r="L15" s="148">
        <f ca="1">'6.1.'!$H$541</f>
        <v>10.780000000000001</v>
      </c>
      <c r="M15" s="151">
        <f>'6.1.'!$H$552</f>
        <v>0</v>
      </c>
      <c r="N15" s="158">
        <f ca="1">'6.1.'!$H$560</f>
        <v>29.630000000000003</v>
      </c>
      <c r="O15" s="150">
        <f ca="1">'6.1.'!$H$567</f>
        <v>8.6199999999999992</v>
      </c>
      <c r="P15" s="150">
        <f ca="1">'6.1.'!$H$571</f>
        <v>5.23</v>
      </c>
      <c r="Q15" s="151">
        <f ca="1">'6.1.'!$H$583</f>
        <v>0.36000000000000004</v>
      </c>
      <c r="R15" s="113">
        <f>I15-F15</f>
        <v>53.53</v>
      </c>
      <c r="S15" s="117">
        <f>I15*100/F15</f>
        <v>459.02079141515759</v>
      </c>
      <c r="T15" s="1" t="b">
        <f t="shared" ca="1" si="3"/>
        <v>1</v>
      </c>
    </row>
    <row r="16" spans="1:20" ht="38.25" x14ac:dyDescent="0.25">
      <c r="A16" s="107" t="s">
        <v>291</v>
      </c>
      <c r="B16" s="107" t="s">
        <v>292</v>
      </c>
      <c r="C16" s="108" t="s">
        <v>290</v>
      </c>
      <c r="D16" s="116">
        <v>81.790000000000006</v>
      </c>
      <c r="E16" s="116">
        <v>0</v>
      </c>
      <c r="F16" s="116">
        <v>81.790000000000006</v>
      </c>
      <c r="G16" s="112">
        <f>'6.2.'!H523</f>
        <v>146.1</v>
      </c>
      <c r="H16" s="109">
        <v>0</v>
      </c>
      <c r="I16" s="167">
        <f>G16+H16</f>
        <v>146.1</v>
      </c>
      <c r="J16" s="147">
        <f ca="1">'6.2.'!$H$531</f>
        <v>10.72</v>
      </c>
      <c r="K16" s="148">
        <f ca="1">'6.2.'!$H$538</f>
        <v>3.0999999999999996</v>
      </c>
      <c r="L16" s="148">
        <f ca="1">'6.2.'!$H$542</f>
        <v>87.64</v>
      </c>
      <c r="M16" s="151">
        <f ca="1">'6.2.'!$H$553</f>
        <v>0.88</v>
      </c>
      <c r="N16" s="158">
        <f ca="1">'6.2.'!$H$561</f>
        <v>29.630000000000003</v>
      </c>
      <c r="O16" s="150">
        <f ca="1">'6.2.'!$H$568</f>
        <v>8.6199999999999992</v>
      </c>
      <c r="P16" s="150">
        <f ca="1">'6.2.'!$H$572</f>
        <v>5.15</v>
      </c>
      <c r="Q16" s="151">
        <f ca="1">'6.2.'!$H$584</f>
        <v>0.36000000000000004</v>
      </c>
      <c r="R16" s="113">
        <f>I16-F16</f>
        <v>64.309999999999988</v>
      </c>
      <c r="S16" s="117">
        <f>I16*100/F16</f>
        <v>178.62819415576476</v>
      </c>
      <c r="T16" s="1" t="b">
        <f t="shared" ca="1" si="3"/>
        <v>1</v>
      </c>
    </row>
    <row r="17" spans="1:20" ht="25.5" x14ac:dyDescent="0.25">
      <c r="A17" s="107" t="s">
        <v>293</v>
      </c>
      <c r="B17" s="107" t="s">
        <v>294</v>
      </c>
      <c r="C17" s="108" t="s">
        <v>295</v>
      </c>
      <c r="D17" s="116">
        <v>117.88</v>
      </c>
      <c r="E17" s="116">
        <v>0</v>
      </c>
      <c r="F17" s="116">
        <v>117.88</v>
      </c>
      <c r="G17" s="112">
        <f>'6.3.'!H500</f>
        <v>149.35000000000002</v>
      </c>
      <c r="H17" s="109">
        <v>0</v>
      </c>
      <c r="I17" s="167">
        <f>G17+H17</f>
        <v>149.35000000000002</v>
      </c>
      <c r="J17" s="147">
        <f ca="1">'6.3.'!$H$530</f>
        <v>112.67000000000002</v>
      </c>
      <c r="K17" s="148">
        <f ca="1">'6.3.'!$H$537</f>
        <v>32.620000000000005</v>
      </c>
      <c r="L17" s="148">
        <f ca="1">'6.3.'!$H$541</f>
        <v>0</v>
      </c>
      <c r="M17" s="151">
        <f ca="1">'6.3.'!$H$552</f>
        <v>0</v>
      </c>
      <c r="N17" s="158">
        <f ca="1">'6.3.'!$H$560</f>
        <v>1.52</v>
      </c>
      <c r="O17" s="150">
        <f ca="1">'6.3.'!$H$567</f>
        <v>0.47000000000000003</v>
      </c>
      <c r="P17" s="150">
        <f ca="1">'6.3.'!$H$571</f>
        <v>1.87</v>
      </c>
      <c r="Q17" s="151">
        <f ca="1">'6.3.'!$H$583</f>
        <v>0.2</v>
      </c>
      <c r="R17" s="113">
        <f>I17-F17</f>
        <v>31.470000000000027</v>
      </c>
      <c r="S17" s="117">
        <f t="shared" si="2"/>
        <v>126.69664065151004</v>
      </c>
      <c r="T17" s="1" t="b">
        <f t="shared" ca="1" si="3"/>
        <v>1</v>
      </c>
    </row>
    <row r="18" spans="1:20" ht="28.5" x14ac:dyDescent="0.25">
      <c r="A18" s="107" t="s">
        <v>7</v>
      </c>
      <c r="B18" s="107" t="s">
        <v>327</v>
      </c>
      <c r="C18" s="108" t="s">
        <v>295</v>
      </c>
      <c r="D18" s="116">
        <v>29.93</v>
      </c>
      <c r="E18" s="116">
        <v>0</v>
      </c>
      <c r="F18" s="116">
        <v>29.93</v>
      </c>
      <c r="G18" s="112">
        <f>'7.'!H494</f>
        <v>43.060000000000009</v>
      </c>
      <c r="H18" s="109">
        <v>0</v>
      </c>
      <c r="I18" s="167">
        <f>G18+H18</f>
        <v>43.060000000000009</v>
      </c>
      <c r="J18" s="147">
        <f ca="1">'7.'!$H$534</f>
        <v>30.070000000000007</v>
      </c>
      <c r="K18" s="148">
        <f ca="1">'7.'!$H$541</f>
        <v>8.75</v>
      </c>
      <c r="L18" s="148">
        <f ca="1">'7.'!$H$545</f>
        <v>0</v>
      </c>
      <c r="M18" s="151">
        <f ca="1">'7.'!$H$556</f>
        <v>0</v>
      </c>
      <c r="N18" s="158">
        <f ca="1">'7.'!$H$564</f>
        <v>1.1900000000000002</v>
      </c>
      <c r="O18" s="150">
        <f ca="1">'7.'!$H$571</f>
        <v>0.37</v>
      </c>
      <c r="P18" s="150">
        <f ca="1">'7.'!$H$575</f>
        <v>2.31</v>
      </c>
      <c r="Q18" s="151">
        <f ca="1">'7.'!$H$587</f>
        <v>0.37</v>
      </c>
      <c r="R18" s="113">
        <f>I18-F18</f>
        <v>13.13000000000001</v>
      </c>
      <c r="S18" s="117">
        <f t="shared" si="2"/>
        <v>143.86902773137322</v>
      </c>
      <c r="T18" s="1" t="b">
        <f t="shared" ca="1" si="3"/>
        <v>1</v>
      </c>
    </row>
    <row r="19" spans="1:20" ht="15" customHeight="1" x14ac:dyDescent="0.25">
      <c r="A19" s="162" t="s">
        <v>8</v>
      </c>
      <c r="B19" s="381" t="s">
        <v>328</v>
      </c>
      <c r="C19" s="382"/>
      <c r="D19" s="382"/>
      <c r="E19" s="382"/>
      <c r="F19" s="383"/>
      <c r="G19" s="163"/>
      <c r="H19" s="163"/>
      <c r="I19" s="163"/>
      <c r="J19" s="376"/>
      <c r="K19" s="376"/>
      <c r="L19" s="376"/>
      <c r="M19" s="376"/>
      <c r="N19" s="377"/>
      <c r="O19" s="378"/>
      <c r="P19" s="378"/>
      <c r="Q19" s="379"/>
      <c r="R19" s="163"/>
      <c r="S19" s="163"/>
    </row>
    <row r="20" spans="1:20" x14ac:dyDescent="0.25">
      <c r="A20" s="107" t="s">
        <v>9</v>
      </c>
      <c r="B20" s="107" t="s">
        <v>296</v>
      </c>
      <c r="C20" s="108" t="s">
        <v>354</v>
      </c>
      <c r="D20" s="116">
        <v>11.13</v>
      </c>
      <c r="E20" s="116">
        <v>0</v>
      </c>
      <c r="F20" s="116">
        <v>11.13</v>
      </c>
      <c r="G20" s="112">
        <f>'8.1.'!H500</f>
        <v>16.829999999999998</v>
      </c>
      <c r="H20" s="109">
        <v>0</v>
      </c>
      <c r="I20" s="167">
        <f t="shared" ref="I20:I28" si="4">G20+H20</f>
        <v>16.829999999999998</v>
      </c>
      <c r="J20" s="147">
        <f ca="1">'8.1.'!$H$540</f>
        <v>9.2200000000000006</v>
      </c>
      <c r="K20" s="148">
        <f ca="1">'8.1.'!$H$547</f>
        <v>2.69</v>
      </c>
      <c r="L20" s="148">
        <f ca="1">'8.1.'!$H$551</f>
        <v>3.1099999999999994</v>
      </c>
      <c r="M20" s="151">
        <f ca="1">'8.1.'!$H$562</f>
        <v>0</v>
      </c>
      <c r="N20" s="158">
        <f ca="1">'8.1.'!$H$570</f>
        <v>1.1900000000000002</v>
      </c>
      <c r="O20" s="150">
        <f ca="1">'8.1.'!$H$577</f>
        <v>0.37</v>
      </c>
      <c r="P20" s="150">
        <f ca="1">'8.1.'!$H$581</f>
        <v>0.22999999999999998</v>
      </c>
      <c r="Q20" s="151">
        <f ca="1">'8.1.'!$H$593</f>
        <v>0.02</v>
      </c>
      <c r="R20" s="113">
        <f t="shared" ref="R20:R28" si="5">I20-F20</f>
        <v>5.6999999999999975</v>
      </c>
      <c r="S20" s="117">
        <f t="shared" si="2"/>
        <v>151.21293800539081</v>
      </c>
      <c r="T20" s="1" t="b">
        <f t="shared" ca="1" si="3"/>
        <v>1</v>
      </c>
    </row>
    <row r="21" spans="1:20" x14ac:dyDescent="0.25">
      <c r="A21" s="107" t="s">
        <v>10</v>
      </c>
      <c r="B21" s="107" t="s">
        <v>297</v>
      </c>
      <c r="C21" s="108" t="s">
        <v>355</v>
      </c>
      <c r="D21" s="116">
        <v>18.760000000000002</v>
      </c>
      <c r="E21" s="116">
        <v>0</v>
      </c>
      <c r="F21" s="116">
        <v>18.760000000000002</v>
      </c>
      <c r="G21" s="112">
        <f>'8.2.'!H500</f>
        <v>28.790000000000003</v>
      </c>
      <c r="H21" s="109">
        <v>0</v>
      </c>
      <c r="I21" s="167">
        <f t="shared" si="4"/>
        <v>28.790000000000003</v>
      </c>
      <c r="J21" s="147">
        <f ca="1">'8.2.'!$H$540</f>
        <v>18.41</v>
      </c>
      <c r="K21" s="148">
        <f ca="1">'8.2.'!$H$547</f>
        <v>5.37</v>
      </c>
      <c r="L21" s="148">
        <f ca="1">'8.2.'!$H$551</f>
        <v>1.82</v>
      </c>
      <c r="M21" s="151">
        <f ca="1">'8.2.'!$H$562</f>
        <v>0</v>
      </c>
      <c r="N21" s="158">
        <f ca="1">'8.2.'!$H$570</f>
        <v>1.1900000000000002</v>
      </c>
      <c r="O21" s="150">
        <f ca="1">'8.2.'!$H$577</f>
        <v>0.37</v>
      </c>
      <c r="P21" s="150">
        <f ca="1">'8.2.'!$H$581</f>
        <v>1.3800000000000001</v>
      </c>
      <c r="Q21" s="151">
        <f ca="1">'8.2.'!$H$593</f>
        <v>0.25</v>
      </c>
      <c r="R21" s="113">
        <f t="shared" si="5"/>
        <v>10.030000000000001</v>
      </c>
      <c r="S21" s="117">
        <f t="shared" si="2"/>
        <v>153.46481876332624</v>
      </c>
      <c r="T21" s="1" t="b">
        <f t="shared" ca="1" si="3"/>
        <v>1</v>
      </c>
    </row>
    <row r="22" spans="1:20" ht="25.5" x14ac:dyDescent="0.25">
      <c r="A22" s="107" t="s">
        <v>298</v>
      </c>
      <c r="B22" s="107" t="s">
        <v>299</v>
      </c>
      <c r="C22" s="108" t="s">
        <v>356</v>
      </c>
      <c r="D22" s="116">
        <v>24.61</v>
      </c>
      <c r="E22" s="116">
        <v>0</v>
      </c>
      <c r="F22" s="116">
        <v>24.61</v>
      </c>
      <c r="G22" s="112">
        <f>'8.3.'!H500</f>
        <v>44.41</v>
      </c>
      <c r="H22" s="109">
        <v>0</v>
      </c>
      <c r="I22" s="167">
        <f t="shared" si="4"/>
        <v>44.41</v>
      </c>
      <c r="J22" s="147">
        <f ca="1">'8.3.'!$H$540</f>
        <v>27.59</v>
      </c>
      <c r="K22" s="148">
        <f ca="1">'8.3.'!$H$547</f>
        <v>8.02</v>
      </c>
      <c r="L22" s="148">
        <f ca="1">'8.3.'!$H$551</f>
        <v>4.87</v>
      </c>
      <c r="M22" s="151">
        <f ca="1">'8.3.'!$H$562</f>
        <v>0</v>
      </c>
      <c r="N22" s="158">
        <f ca="1">'8.3.'!$H$570</f>
        <v>1.1900000000000002</v>
      </c>
      <c r="O22" s="150">
        <f ca="1">'8.3.'!$H$577</f>
        <v>0.37</v>
      </c>
      <c r="P22" s="150">
        <f ca="1">'8.3.'!$H$581</f>
        <v>2</v>
      </c>
      <c r="Q22" s="151">
        <f ca="1">'8.3.'!$H$593</f>
        <v>0.37</v>
      </c>
      <c r="R22" s="113">
        <f t="shared" si="5"/>
        <v>19.799999999999997</v>
      </c>
      <c r="S22" s="117">
        <f t="shared" si="2"/>
        <v>180.45509955302722</v>
      </c>
      <c r="T22" s="1" t="b">
        <f t="shared" ca="1" si="3"/>
        <v>1</v>
      </c>
    </row>
    <row r="23" spans="1:20" ht="25.5" x14ac:dyDescent="0.25">
      <c r="A23" s="107" t="s">
        <v>300</v>
      </c>
      <c r="B23" s="107" t="s">
        <v>301</v>
      </c>
      <c r="C23" s="108" t="s">
        <v>349</v>
      </c>
      <c r="D23" s="116">
        <v>10.64</v>
      </c>
      <c r="E23" s="116">
        <v>0</v>
      </c>
      <c r="F23" s="116">
        <v>10.64</v>
      </c>
      <c r="G23" s="112">
        <f>'8.4.'!$H$500</f>
        <v>15.29</v>
      </c>
      <c r="H23" s="109">
        <v>0</v>
      </c>
      <c r="I23" s="167">
        <f t="shared" si="4"/>
        <v>15.29</v>
      </c>
      <c r="J23" s="147">
        <f ca="1">'8.4.'!$H$540</f>
        <v>9.2200000000000006</v>
      </c>
      <c r="K23" s="148">
        <f ca="1">'8.4.'!$H$547</f>
        <v>2.69</v>
      </c>
      <c r="L23" s="148">
        <f ca="1">'8.4.'!$H$551</f>
        <v>0.87</v>
      </c>
      <c r="M23" s="151">
        <f ca="1">'8.4.'!$H$562</f>
        <v>0</v>
      </c>
      <c r="N23" s="158">
        <f ca="1">'8.4.'!$H$570</f>
        <v>1.1900000000000002</v>
      </c>
      <c r="O23" s="150">
        <f ca="1">'8.4.'!$H$577</f>
        <v>0.37</v>
      </c>
      <c r="P23" s="150">
        <f ca="1">'8.4.'!$H$581</f>
        <v>0.81000000000000016</v>
      </c>
      <c r="Q23" s="151">
        <f ca="1">'8.4.'!$H$593</f>
        <v>0.14000000000000001</v>
      </c>
      <c r="R23" s="113">
        <f t="shared" si="5"/>
        <v>4.6499999999999986</v>
      </c>
      <c r="S23" s="117">
        <f t="shared" si="2"/>
        <v>143.70300751879699</v>
      </c>
      <c r="T23" s="1" t="b">
        <f t="shared" ca="1" si="3"/>
        <v>1</v>
      </c>
    </row>
    <row r="24" spans="1:20" ht="25.5" x14ac:dyDescent="0.25">
      <c r="A24" s="107" t="s">
        <v>302</v>
      </c>
      <c r="B24" s="107" t="s">
        <v>303</v>
      </c>
      <c r="C24" s="108" t="s">
        <v>357</v>
      </c>
      <c r="D24" s="116">
        <v>18.57</v>
      </c>
      <c r="E24" s="116">
        <v>0</v>
      </c>
      <c r="F24" s="116">
        <v>18.57</v>
      </c>
      <c r="G24" s="112">
        <f>'8.5.'!H500</f>
        <v>27.23</v>
      </c>
      <c r="H24" s="109">
        <v>0</v>
      </c>
      <c r="I24" s="167">
        <f t="shared" si="4"/>
        <v>27.23</v>
      </c>
      <c r="J24" s="147">
        <f ca="1">'8.5.'!$H$540</f>
        <v>18.41</v>
      </c>
      <c r="K24" s="148">
        <f ca="1">'8.5.'!$H$547</f>
        <v>5.37</v>
      </c>
      <c r="L24" s="148">
        <f ca="1">'8.5.'!$H$551</f>
        <v>0.2</v>
      </c>
      <c r="M24" s="151">
        <f ca="1">'8.5.'!$H$562</f>
        <v>0</v>
      </c>
      <c r="N24" s="158">
        <f ca="1">'8.5.'!$H$570</f>
        <v>1.1900000000000002</v>
      </c>
      <c r="O24" s="150">
        <f ca="1">'8.5.'!$H$577</f>
        <v>0.37</v>
      </c>
      <c r="P24" s="150">
        <f ca="1">'8.5.'!$H$581</f>
        <v>1.4400000000000002</v>
      </c>
      <c r="Q24" s="151">
        <f ca="1">'8.5.'!$H$593</f>
        <v>0.25</v>
      </c>
      <c r="R24" s="113">
        <f t="shared" si="5"/>
        <v>8.66</v>
      </c>
      <c r="S24" s="117">
        <f t="shared" si="2"/>
        <v>146.63435648896069</v>
      </c>
      <c r="T24" s="1" t="b">
        <f t="shared" ca="1" si="3"/>
        <v>1</v>
      </c>
    </row>
    <row r="25" spans="1:20" ht="51" x14ac:dyDescent="0.25">
      <c r="A25" s="107" t="s">
        <v>304</v>
      </c>
      <c r="B25" s="107" t="s">
        <v>305</v>
      </c>
      <c r="C25" s="108" t="s">
        <v>350</v>
      </c>
      <c r="D25" s="116">
        <v>23.94</v>
      </c>
      <c r="E25" s="116">
        <v>0</v>
      </c>
      <c r="F25" s="116">
        <v>23.94</v>
      </c>
      <c r="G25" s="112">
        <f>'8.6.'!H500</f>
        <v>40.68</v>
      </c>
      <c r="H25" s="109">
        <v>0</v>
      </c>
      <c r="I25" s="167">
        <f t="shared" si="4"/>
        <v>40.68</v>
      </c>
      <c r="J25" s="147">
        <f ca="1">'8.6.'!$H$540</f>
        <v>27.59</v>
      </c>
      <c r="K25" s="148">
        <f ca="1">'8.6.'!$H$547</f>
        <v>8.02</v>
      </c>
      <c r="L25" s="148">
        <f ca="1">'8.6.'!$H$551</f>
        <v>1.07</v>
      </c>
      <c r="M25" s="151">
        <f ca="1">'8.6.'!$H$562</f>
        <v>0</v>
      </c>
      <c r="N25" s="158">
        <f ca="1">'8.6.'!$H$570</f>
        <v>1.1900000000000002</v>
      </c>
      <c r="O25" s="150">
        <f ca="1">'8.6.'!$H$577</f>
        <v>0.37</v>
      </c>
      <c r="P25" s="150">
        <f ca="1">'8.6.'!$H$581</f>
        <v>2.0699999999999998</v>
      </c>
      <c r="Q25" s="151">
        <f ca="1">'8.6.'!$H$593</f>
        <v>0.37</v>
      </c>
      <c r="R25" s="113">
        <f t="shared" si="5"/>
        <v>16.739999999999998</v>
      </c>
      <c r="S25" s="117">
        <f t="shared" si="2"/>
        <v>169.92481203007517</v>
      </c>
      <c r="T25" s="1" t="b">
        <f t="shared" ca="1" si="3"/>
        <v>1</v>
      </c>
    </row>
    <row r="26" spans="1:20" ht="25.5" x14ac:dyDescent="0.25">
      <c r="A26" s="107" t="s">
        <v>306</v>
      </c>
      <c r="B26" s="107" t="s">
        <v>307</v>
      </c>
      <c r="C26" s="108" t="s">
        <v>351</v>
      </c>
      <c r="D26" s="116">
        <v>9.27</v>
      </c>
      <c r="E26" s="116">
        <v>0</v>
      </c>
      <c r="F26" s="116">
        <v>9.27</v>
      </c>
      <c r="G26" s="112">
        <f>'8.7.'!H500</f>
        <v>14.81</v>
      </c>
      <c r="H26" s="109">
        <v>0</v>
      </c>
      <c r="I26" s="167">
        <f t="shared" si="4"/>
        <v>14.81</v>
      </c>
      <c r="J26" s="147">
        <f ca="1">'8.7.'!$H$540</f>
        <v>9.2200000000000006</v>
      </c>
      <c r="K26" s="148">
        <f ca="1">'8.7.'!$H$547</f>
        <v>2.69</v>
      </c>
      <c r="L26" s="148">
        <f ca="1">'8.7.'!$H$551</f>
        <v>0.39</v>
      </c>
      <c r="M26" s="151">
        <f ca="1">'8.7.'!$H$562</f>
        <v>0</v>
      </c>
      <c r="N26" s="158">
        <f ca="1">'8.7.'!$H$570</f>
        <v>1.1900000000000002</v>
      </c>
      <c r="O26" s="150">
        <f ca="1">'8.7.'!$H$577</f>
        <v>0.37</v>
      </c>
      <c r="P26" s="150">
        <f ca="1">'8.7.'!$H$581</f>
        <v>0.81000000000000016</v>
      </c>
      <c r="Q26" s="151">
        <f ca="1">'8.7.'!$H$593</f>
        <v>0.14000000000000001</v>
      </c>
      <c r="R26" s="113">
        <f t="shared" si="5"/>
        <v>5.5400000000000009</v>
      </c>
      <c r="S26" s="117">
        <f t="shared" si="2"/>
        <v>159.76267529665589</v>
      </c>
      <c r="T26" s="1" t="b">
        <f t="shared" ca="1" si="3"/>
        <v>1</v>
      </c>
    </row>
    <row r="27" spans="1:20" ht="25.5" x14ac:dyDescent="0.25">
      <c r="A27" s="107" t="s">
        <v>308</v>
      </c>
      <c r="B27" s="107" t="s">
        <v>309</v>
      </c>
      <c r="C27" s="108" t="s">
        <v>357</v>
      </c>
      <c r="D27" s="116">
        <v>11.94</v>
      </c>
      <c r="E27" s="116">
        <v>0</v>
      </c>
      <c r="F27" s="116">
        <v>11.94</v>
      </c>
      <c r="G27" s="112">
        <f>'8.8.'!H500</f>
        <v>14.48</v>
      </c>
      <c r="H27" s="109">
        <v>0</v>
      </c>
      <c r="I27" s="167">
        <f t="shared" si="4"/>
        <v>14.48</v>
      </c>
      <c r="J27" s="147">
        <f ca="1">'8.8.'!$H$540</f>
        <v>9.2200000000000006</v>
      </c>
      <c r="K27" s="148">
        <f ca="1">'8.8.'!$H$547</f>
        <v>2.69</v>
      </c>
      <c r="L27" s="148">
        <f ca="1">'8.8.'!$H$551</f>
        <v>6.0000000000000005E-2</v>
      </c>
      <c r="M27" s="151">
        <f ca="1">'8.8.'!$H$562</f>
        <v>0</v>
      </c>
      <c r="N27" s="158">
        <f ca="1">'8.8.'!$H$570</f>
        <v>1.1900000000000002</v>
      </c>
      <c r="O27" s="150">
        <f ca="1">'8.8.'!$H$577</f>
        <v>0.37</v>
      </c>
      <c r="P27" s="150">
        <f ca="1">'8.8.'!$H$581</f>
        <v>0.81000000000000016</v>
      </c>
      <c r="Q27" s="151">
        <f ca="1">'8.8.'!$H$593</f>
        <v>0.14000000000000001</v>
      </c>
      <c r="R27" s="113">
        <f t="shared" si="5"/>
        <v>2.5400000000000009</v>
      </c>
      <c r="S27" s="117">
        <f t="shared" si="2"/>
        <v>121.27303182579566</v>
      </c>
      <c r="T27" s="1" t="b">
        <f t="shared" ca="1" si="3"/>
        <v>1</v>
      </c>
    </row>
    <row r="28" spans="1:20" ht="38.25" x14ac:dyDescent="0.25">
      <c r="A28" s="107" t="s">
        <v>310</v>
      </c>
      <c r="B28" s="107" t="s">
        <v>311</v>
      </c>
      <c r="C28" s="108" t="s">
        <v>352</v>
      </c>
      <c r="D28" s="116">
        <v>15.93</v>
      </c>
      <c r="E28" s="116">
        <v>0</v>
      </c>
      <c r="F28" s="116">
        <v>15.93</v>
      </c>
      <c r="G28" s="112">
        <f>'8.9.'!H500</f>
        <v>27.84</v>
      </c>
      <c r="H28" s="109">
        <v>0</v>
      </c>
      <c r="I28" s="167">
        <f t="shared" si="4"/>
        <v>27.84</v>
      </c>
      <c r="J28" s="147">
        <f ca="1">'8.9.'!$H$540</f>
        <v>18.41</v>
      </c>
      <c r="K28" s="148">
        <f ca="1">'8.9.'!$H$547</f>
        <v>5.37</v>
      </c>
      <c r="L28" s="148">
        <f ca="1">'8.9.'!$H$551</f>
        <v>0.79</v>
      </c>
      <c r="M28" s="151">
        <f ca="1">'8.9.'!$H$562</f>
        <v>0</v>
      </c>
      <c r="N28" s="158">
        <f ca="1">'8.9.'!$H$570</f>
        <v>1.1900000000000002</v>
      </c>
      <c r="O28" s="150">
        <f ca="1">'8.9.'!$H$577</f>
        <v>0.37</v>
      </c>
      <c r="P28" s="150">
        <f ca="1">'8.9.'!$H$581</f>
        <v>1.4600000000000002</v>
      </c>
      <c r="Q28" s="151">
        <f ca="1">'8.9.'!$H$593</f>
        <v>0.25</v>
      </c>
      <c r="R28" s="113">
        <f t="shared" si="5"/>
        <v>11.91</v>
      </c>
      <c r="S28" s="117">
        <f t="shared" si="2"/>
        <v>174.76459510357816</v>
      </c>
      <c r="T28" s="1" t="b">
        <f t="shared" ca="1" si="3"/>
        <v>1</v>
      </c>
    </row>
    <row r="29" spans="1:20" ht="15" customHeight="1" x14ac:dyDescent="0.25">
      <c r="A29" s="162" t="s">
        <v>11</v>
      </c>
      <c r="B29" s="381" t="s">
        <v>329</v>
      </c>
      <c r="C29" s="382"/>
      <c r="D29" s="382"/>
      <c r="E29" s="382"/>
      <c r="F29" s="383"/>
      <c r="G29" s="163"/>
      <c r="H29" s="163"/>
      <c r="I29" s="163"/>
      <c r="J29" s="376"/>
      <c r="K29" s="376"/>
      <c r="L29" s="376"/>
      <c r="M29" s="376"/>
      <c r="N29" s="377"/>
      <c r="O29" s="378"/>
      <c r="P29" s="378"/>
      <c r="Q29" s="379"/>
      <c r="R29" s="163"/>
      <c r="S29" s="163"/>
    </row>
    <row r="30" spans="1:20" x14ac:dyDescent="0.25">
      <c r="A30" s="107" t="s">
        <v>312</v>
      </c>
      <c r="B30" s="107" t="s">
        <v>313</v>
      </c>
      <c r="C30" s="108" t="s">
        <v>358</v>
      </c>
      <c r="D30" s="116">
        <v>58.75</v>
      </c>
      <c r="E30" s="116">
        <v>0</v>
      </c>
      <c r="F30" s="116">
        <v>58.75</v>
      </c>
      <c r="G30" s="112">
        <f>'9.1.'!H500</f>
        <v>83.2</v>
      </c>
      <c r="H30" s="109">
        <v>0</v>
      </c>
      <c r="I30" s="167">
        <f>G30+H30</f>
        <v>83.2</v>
      </c>
      <c r="J30" s="147">
        <f ca="1">'9.1.'!$H$540</f>
        <v>62.39</v>
      </c>
      <c r="K30" s="148">
        <f ca="1">'9.1.'!$H$547</f>
        <v>17.990000000000002</v>
      </c>
      <c r="L30" s="148">
        <f ca="1">'9.1.'!$H$551</f>
        <v>0.03</v>
      </c>
      <c r="M30" s="151">
        <f ca="1">'9.1.'!$H$562</f>
        <v>0</v>
      </c>
      <c r="N30" s="158">
        <f ca="1">'9.1.'!$H$570</f>
        <v>1.1900000000000002</v>
      </c>
      <c r="O30" s="150">
        <f ca="1">'9.1.'!$H$577</f>
        <v>0.37</v>
      </c>
      <c r="P30" s="150">
        <f ca="1">'9.1.'!$H$581</f>
        <v>1.0900000000000001</v>
      </c>
      <c r="Q30" s="151">
        <f ca="1">'9.1.'!$H$593</f>
        <v>0.14000000000000001</v>
      </c>
      <c r="R30" s="113">
        <f>I30-F30</f>
        <v>24.450000000000003</v>
      </c>
      <c r="S30" s="117">
        <f t="shared" si="2"/>
        <v>141.61702127659575</v>
      </c>
      <c r="T30" s="1" t="b">
        <f ca="1">SUM(J30:Q30)=I30</f>
        <v>1</v>
      </c>
    </row>
    <row r="31" spans="1:20" ht="25.5" x14ac:dyDescent="0.25">
      <c r="A31" s="107" t="s">
        <v>314</v>
      </c>
      <c r="B31" s="107" t="s">
        <v>315</v>
      </c>
      <c r="C31" s="108" t="s">
        <v>274</v>
      </c>
      <c r="D31" s="116">
        <v>49.34</v>
      </c>
      <c r="E31" s="116">
        <v>0</v>
      </c>
      <c r="F31" s="116">
        <v>49.34</v>
      </c>
      <c r="G31" s="112">
        <f>'9.2.'!H500</f>
        <v>82.679999999999993</v>
      </c>
      <c r="H31" s="109">
        <v>0</v>
      </c>
      <c r="I31" s="167">
        <f>G31+H31</f>
        <v>82.679999999999993</v>
      </c>
      <c r="J31" s="147">
        <f ca="1">'9.2.'!$H$540</f>
        <v>62.39</v>
      </c>
      <c r="K31" s="148">
        <f ca="1">'9.2.'!$H$547</f>
        <v>17.990000000000002</v>
      </c>
      <c r="L31" s="148">
        <f ca="1">'9.2.'!$H$551</f>
        <v>0</v>
      </c>
      <c r="M31" s="151">
        <f ca="1">'9.2.'!$H$562</f>
        <v>0</v>
      </c>
      <c r="N31" s="158">
        <f ca="1">'9.2.'!$H$570</f>
        <v>0.72000000000000008</v>
      </c>
      <c r="O31" s="150">
        <f ca="1">'9.2.'!$H$577</f>
        <v>0.23</v>
      </c>
      <c r="P31" s="150">
        <f ca="1">'9.2.'!$H$581</f>
        <v>1.21</v>
      </c>
      <c r="Q31" s="151">
        <f ca="1">'9.2.'!$H$593</f>
        <v>0.14000000000000001</v>
      </c>
      <c r="R31" s="113">
        <f>I31-F31</f>
        <v>33.339999999999989</v>
      </c>
      <c r="S31" s="117">
        <f t="shared" si="2"/>
        <v>167.57194973652207</v>
      </c>
      <c r="T31" s="1" t="b">
        <f t="shared" ca="1" si="3"/>
        <v>1</v>
      </c>
    </row>
    <row r="32" spans="1:20" x14ac:dyDescent="0.25">
      <c r="A32" s="107" t="s">
        <v>316</v>
      </c>
      <c r="B32" s="107" t="s">
        <v>317</v>
      </c>
      <c r="C32" s="108" t="s">
        <v>353</v>
      </c>
      <c r="D32" s="116">
        <v>8.84</v>
      </c>
      <c r="E32" s="116">
        <v>0</v>
      </c>
      <c r="F32" s="116">
        <v>8.84</v>
      </c>
      <c r="G32" s="112">
        <f>'9.3.'!H500</f>
        <v>15.02</v>
      </c>
      <c r="H32" s="109">
        <v>0</v>
      </c>
      <c r="I32" s="167">
        <f>G32+H32</f>
        <v>15.02</v>
      </c>
      <c r="J32" s="147">
        <f ca="1">'9.3.'!$H$541</f>
        <v>10.72</v>
      </c>
      <c r="K32" s="148">
        <f ca="1">'9.3.'!$H$548</f>
        <v>3.0999999999999996</v>
      </c>
      <c r="L32" s="148">
        <f ca="1">'9.3.'!$H$552</f>
        <v>0</v>
      </c>
      <c r="M32" s="151">
        <f ca="1">'9.3.'!$H$563</f>
        <v>0</v>
      </c>
      <c r="N32" s="158">
        <f ca="1">'9.3.'!$H$571</f>
        <v>0.72000000000000008</v>
      </c>
      <c r="O32" s="150">
        <f ca="1">'9.3.'!$H$578</f>
        <v>0.23</v>
      </c>
      <c r="P32" s="150">
        <f ca="1">'9.3.'!$H$582</f>
        <v>0.22999999999999998</v>
      </c>
      <c r="Q32" s="151">
        <f ca="1">'9.3.'!$H$594</f>
        <v>0.02</v>
      </c>
      <c r="R32" s="113">
        <f>I32-F32</f>
        <v>6.18</v>
      </c>
      <c r="S32" s="117">
        <f t="shared" si="2"/>
        <v>169.90950226244345</v>
      </c>
      <c r="T32" s="1" t="b">
        <f t="shared" ca="1" si="3"/>
        <v>1</v>
      </c>
    </row>
    <row r="33" spans="1:20" ht="15.75" x14ac:dyDescent="0.25">
      <c r="A33" s="107" t="s">
        <v>12</v>
      </c>
      <c r="B33" s="107" t="s">
        <v>330</v>
      </c>
      <c r="C33" s="108" t="s">
        <v>286</v>
      </c>
      <c r="D33" s="116">
        <v>8.64</v>
      </c>
      <c r="E33" s="116">
        <v>0</v>
      </c>
      <c r="F33" s="116">
        <v>8.64</v>
      </c>
      <c r="G33" s="112">
        <f>'10.'!H500</f>
        <v>15.34</v>
      </c>
      <c r="H33" s="109">
        <v>0</v>
      </c>
      <c r="I33" s="167">
        <f>G33+H33</f>
        <v>15.34</v>
      </c>
      <c r="J33" s="147">
        <f ca="1">'10.'!$H$540</f>
        <v>9.2200000000000006</v>
      </c>
      <c r="K33" s="148">
        <f ca="1">'10.'!$H$547</f>
        <v>2.69</v>
      </c>
      <c r="L33" s="148">
        <f ca="1">'10.'!$H$551</f>
        <v>0.12000000000000001</v>
      </c>
      <c r="M33" s="151">
        <f ca="1">'10.'!$H$562</f>
        <v>0</v>
      </c>
      <c r="N33" s="158">
        <f ca="1">'10.'!$H$570</f>
        <v>1.8000000000000003</v>
      </c>
      <c r="O33" s="150">
        <f ca="1">'10.'!$H$577</f>
        <v>0.56000000000000005</v>
      </c>
      <c r="P33" s="150">
        <f ca="1">'10.'!$H$581</f>
        <v>0.8</v>
      </c>
      <c r="Q33" s="151">
        <f ca="1">'10.'!$H$593</f>
        <v>0.15000000000000002</v>
      </c>
      <c r="R33" s="113">
        <f>I33-F33</f>
        <v>6.6999999999999993</v>
      </c>
      <c r="S33" s="117">
        <f t="shared" si="2"/>
        <v>177.54629629629628</v>
      </c>
      <c r="T33" s="1" t="b">
        <f t="shared" ca="1" si="3"/>
        <v>1</v>
      </c>
    </row>
    <row r="34" spans="1:20" x14ac:dyDescent="0.25">
      <c r="A34" s="385" t="s">
        <v>318</v>
      </c>
      <c r="B34" s="385"/>
      <c r="C34" s="385"/>
      <c r="D34" s="385"/>
      <c r="E34" s="385"/>
      <c r="F34" s="385"/>
    </row>
    <row r="35" spans="1:20" ht="15.75" customHeight="1" x14ac:dyDescent="0.25">
      <c r="A35" s="368" t="s">
        <v>331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20" ht="15.75" customHeight="1" x14ac:dyDescent="0.25">
      <c r="A36" s="368" t="s">
        <v>332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</row>
    <row r="37" spans="1:20" ht="15.75" customHeight="1" x14ac:dyDescent="0.25">
      <c r="A37" s="368" t="s">
        <v>333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</row>
  </sheetData>
  <mergeCells count="27">
    <mergeCell ref="A35:S35"/>
    <mergeCell ref="S3:S4"/>
    <mergeCell ref="B29:F29"/>
    <mergeCell ref="A2:F2"/>
    <mergeCell ref="A34:F34"/>
    <mergeCell ref="B3:B4"/>
    <mergeCell ref="C3:C4"/>
    <mergeCell ref="D3:D4"/>
    <mergeCell ref="B5:F5"/>
    <mergeCell ref="B14:F14"/>
    <mergeCell ref="B19:F19"/>
    <mergeCell ref="A36:S36"/>
    <mergeCell ref="A37:S37"/>
    <mergeCell ref="A1:R1"/>
    <mergeCell ref="G2:I2"/>
    <mergeCell ref="G3:G4"/>
    <mergeCell ref="R3:R4"/>
    <mergeCell ref="J3:M3"/>
    <mergeCell ref="N3:Q3"/>
    <mergeCell ref="J29:M29"/>
    <mergeCell ref="N29:Q29"/>
    <mergeCell ref="J19:M19"/>
    <mergeCell ref="N19:Q19"/>
    <mergeCell ref="J14:M14"/>
    <mergeCell ref="N14:Q14"/>
    <mergeCell ref="J5:M5"/>
    <mergeCell ref="N5:Q5"/>
  </mergeCells>
  <conditionalFormatting sqref="T13:T33 U6:U12">
    <cfRule type="cellIs" dxfId="7" priority="6" operator="equal">
      <formula>TRUE</formula>
    </cfRule>
  </conditionalFormatting>
  <conditionalFormatting sqref="J6:Q13">
    <cfRule type="cellIs" dxfId="6" priority="5" operator="equal">
      <formula>0</formula>
    </cfRule>
  </conditionalFormatting>
  <conditionalFormatting sqref="J15:Q18">
    <cfRule type="cellIs" dxfId="5" priority="4" operator="equal">
      <formula>0</formula>
    </cfRule>
  </conditionalFormatting>
  <conditionalFormatting sqref="J20:Q28">
    <cfRule type="cellIs" dxfId="4" priority="3" operator="equal">
      <formula>0</formula>
    </cfRule>
  </conditionalFormatting>
  <conditionalFormatting sqref="J30:Q32">
    <cfRule type="cellIs" dxfId="3" priority="2" operator="equal">
      <formula>0</formula>
    </cfRule>
  </conditionalFormatting>
  <conditionalFormatting sqref="J33:Q33">
    <cfRule type="cellIs" dxfId="2" priority="1" operator="equal">
      <formula>0</formula>
    </cfRule>
  </conditionalFormatting>
  <hyperlinks>
    <hyperlink ref="A2" r:id="rId1" display="https://likumi.lv/ta/id/270837-grozijumi-ministru-kabineta-2013-gada-24-septembra-noteikumos-nr-904-valsts-policijas-koledzas-maksas-pakalpojumu-cenradis-"/>
  </hyperlinks>
  <pageMargins left="0.23622047244094491" right="0.23622047244094491" top="0.19685039370078741" bottom="0.15748031496062992" header="0" footer="0"/>
  <pageSetup paperSize="9" scale="71" fitToHeight="0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Y24"/>
  <sheetViews>
    <sheetView workbookViewId="0">
      <selection activeCell="X25" sqref="X25"/>
    </sheetView>
  </sheetViews>
  <sheetFormatPr defaultRowHeight="12.75" x14ac:dyDescent="0.2"/>
  <cols>
    <col min="1" max="1" width="4.5703125" style="164" bestFit="1" customWidth="1"/>
    <col min="2" max="2" width="6.28515625" style="166" customWidth="1"/>
    <col min="3" max="3" width="7.28515625" style="164" customWidth="1"/>
    <col min="4" max="4" width="6.28515625" style="166" customWidth="1"/>
    <col min="5" max="5" width="7.28515625" style="164" customWidth="1"/>
    <col min="6" max="6" width="6.28515625" style="166" customWidth="1"/>
    <col min="7" max="7" width="7.28515625" style="164" customWidth="1"/>
    <col min="8" max="8" width="6.28515625" style="166" customWidth="1"/>
    <col min="9" max="9" width="7.28515625" style="164" customWidth="1"/>
    <col min="10" max="10" width="6.28515625" style="166" customWidth="1"/>
    <col min="11" max="11" width="7.28515625" style="164" customWidth="1"/>
    <col min="12" max="12" width="6.28515625" style="166" customWidth="1"/>
    <col min="13" max="13" width="7.28515625" style="164" customWidth="1"/>
    <col min="14" max="14" width="6.28515625" style="166" customWidth="1"/>
    <col min="15" max="15" width="7.28515625" style="164" customWidth="1"/>
    <col min="16" max="16" width="6.28515625" style="166" customWidth="1"/>
    <col min="17" max="17" width="7.28515625" style="164" customWidth="1"/>
    <col min="18" max="18" width="6.28515625" style="166" customWidth="1"/>
    <col min="19" max="19" width="7.28515625" style="164" customWidth="1"/>
    <col min="20" max="20" width="6.28515625" style="166" customWidth="1"/>
    <col min="21" max="21" width="7.28515625" style="164" customWidth="1"/>
    <col min="22" max="22" width="6.28515625" style="166" customWidth="1"/>
    <col min="23" max="23" width="7.28515625" style="164" customWidth="1"/>
    <col min="24" max="24" width="6.28515625" style="166" customWidth="1"/>
    <col min="25" max="25" width="7.28515625" style="164" customWidth="1"/>
    <col min="26" max="26" width="6.28515625" style="166" customWidth="1"/>
    <col min="27" max="27" width="7.28515625" style="164" customWidth="1"/>
    <col min="28" max="28" width="6.28515625" style="166" customWidth="1"/>
    <col min="29" max="29" width="7.28515625" style="164" customWidth="1"/>
    <col min="30" max="30" width="6.28515625" style="166" customWidth="1"/>
    <col min="31" max="31" width="7.28515625" style="164" customWidth="1"/>
    <col min="32" max="32" width="6.28515625" style="166" customWidth="1"/>
    <col min="33" max="33" width="7.28515625" style="164" customWidth="1"/>
    <col min="34" max="34" width="6.28515625" style="166" customWidth="1"/>
    <col min="35" max="35" width="7.28515625" style="164" customWidth="1"/>
    <col min="36" max="36" width="6.28515625" style="166" customWidth="1"/>
    <col min="37" max="37" width="7.28515625" style="164" customWidth="1"/>
    <col min="38" max="38" width="6.28515625" style="166" customWidth="1"/>
    <col min="39" max="39" width="7.28515625" style="164" customWidth="1"/>
    <col min="40" max="40" width="6.28515625" style="166" customWidth="1"/>
    <col min="41" max="41" width="7.28515625" style="164" customWidth="1"/>
    <col min="42" max="42" width="6.28515625" style="166" customWidth="1"/>
    <col min="43" max="43" width="7.28515625" style="164" customWidth="1"/>
    <col min="44" max="44" width="6.28515625" style="166" customWidth="1"/>
    <col min="45" max="45" width="7.28515625" style="164" customWidth="1"/>
    <col min="46" max="46" width="6.28515625" style="166" customWidth="1"/>
    <col min="47" max="47" width="7.28515625" style="164" customWidth="1"/>
    <col min="48" max="48" width="6.42578125" style="166" customWidth="1"/>
    <col min="49" max="49" width="7.28515625" style="164" customWidth="1"/>
    <col min="50" max="50" width="6.28515625" style="166" customWidth="1"/>
    <col min="51" max="51" width="7.28515625" style="164" customWidth="1"/>
    <col min="52" max="16384" width="9.140625" style="164"/>
  </cols>
  <sheetData>
    <row r="1" spans="1:51" x14ac:dyDescent="0.2">
      <c r="A1" s="344" t="s">
        <v>346</v>
      </c>
      <c r="B1" s="388" t="s">
        <v>272</v>
      </c>
      <c r="C1" s="389"/>
      <c r="D1" s="388" t="s">
        <v>275</v>
      </c>
      <c r="E1" s="389"/>
      <c r="F1" s="388" t="s">
        <v>278</v>
      </c>
      <c r="G1" s="389"/>
      <c r="H1" s="388" t="s">
        <v>281</v>
      </c>
      <c r="I1" s="389"/>
      <c r="J1" s="388" t="s">
        <v>2</v>
      </c>
      <c r="K1" s="389"/>
      <c r="L1" s="388" t="s">
        <v>3</v>
      </c>
      <c r="M1" s="389"/>
      <c r="N1" s="388" t="s">
        <v>4</v>
      </c>
      <c r="O1" s="389"/>
      <c r="P1" s="388" t="s">
        <v>5</v>
      </c>
      <c r="Q1" s="389"/>
      <c r="R1" s="388" t="s">
        <v>288</v>
      </c>
      <c r="S1" s="389"/>
      <c r="T1" s="388" t="s">
        <v>291</v>
      </c>
      <c r="U1" s="389"/>
      <c r="V1" s="388" t="s">
        <v>293</v>
      </c>
      <c r="W1" s="389"/>
      <c r="X1" s="388" t="s">
        <v>7</v>
      </c>
      <c r="Y1" s="389"/>
      <c r="Z1" s="388" t="s">
        <v>9</v>
      </c>
      <c r="AA1" s="389"/>
      <c r="AB1" s="388" t="s">
        <v>10</v>
      </c>
      <c r="AC1" s="389"/>
      <c r="AD1" s="388" t="s">
        <v>298</v>
      </c>
      <c r="AE1" s="389"/>
      <c r="AF1" s="388" t="s">
        <v>300</v>
      </c>
      <c r="AG1" s="389"/>
      <c r="AH1" s="388" t="s">
        <v>302</v>
      </c>
      <c r="AI1" s="389"/>
      <c r="AJ1" s="388" t="s">
        <v>304</v>
      </c>
      <c r="AK1" s="389"/>
      <c r="AL1" s="388" t="s">
        <v>306</v>
      </c>
      <c r="AM1" s="389"/>
      <c r="AN1" s="388" t="s">
        <v>308</v>
      </c>
      <c r="AO1" s="389"/>
      <c r="AP1" s="388" t="s">
        <v>310</v>
      </c>
      <c r="AQ1" s="389"/>
      <c r="AR1" s="388" t="s">
        <v>312</v>
      </c>
      <c r="AS1" s="389"/>
      <c r="AT1" s="388" t="s">
        <v>314</v>
      </c>
      <c r="AU1" s="389"/>
      <c r="AV1" s="388" t="s">
        <v>316</v>
      </c>
      <c r="AW1" s="389"/>
      <c r="AX1" s="388" t="s">
        <v>12</v>
      </c>
      <c r="AY1" s="389"/>
    </row>
    <row r="2" spans="1:51" ht="29.25" customHeight="1" x14ac:dyDescent="0.2">
      <c r="A2" s="345"/>
      <c r="B2" s="174" t="s">
        <v>348</v>
      </c>
      <c r="C2" s="175" t="s">
        <v>347</v>
      </c>
      <c r="D2" s="174" t="s">
        <v>348</v>
      </c>
      <c r="E2" s="175" t="s">
        <v>347</v>
      </c>
      <c r="F2" s="174" t="s">
        <v>348</v>
      </c>
      <c r="G2" s="175" t="s">
        <v>347</v>
      </c>
      <c r="H2" s="174" t="s">
        <v>348</v>
      </c>
      <c r="I2" s="175" t="s">
        <v>347</v>
      </c>
      <c r="J2" s="174" t="s">
        <v>348</v>
      </c>
      <c r="K2" s="175" t="s">
        <v>347</v>
      </c>
      <c r="L2" s="174" t="s">
        <v>348</v>
      </c>
      <c r="M2" s="175" t="s">
        <v>347</v>
      </c>
      <c r="N2" s="174" t="s">
        <v>348</v>
      </c>
      <c r="O2" s="175" t="s">
        <v>347</v>
      </c>
      <c r="P2" s="174" t="s">
        <v>348</v>
      </c>
      <c r="Q2" s="175" t="s">
        <v>347</v>
      </c>
      <c r="R2" s="174" t="s">
        <v>348</v>
      </c>
      <c r="S2" s="175" t="s">
        <v>347</v>
      </c>
      <c r="T2" s="174" t="s">
        <v>348</v>
      </c>
      <c r="U2" s="175" t="s">
        <v>347</v>
      </c>
      <c r="V2" s="174" t="s">
        <v>348</v>
      </c>
      <c r="W2" s="175" t="s">
        <v>347</v>
      </c>
      <c r="X2" s="174" t="s">
        <v>348</v>
      </c>
      <c r="Y2" s="175" t="s">
        <v>347</v>
      </c>
      <c r="Z2" s="174" t="s">
        <v>348</v>
      </c>
      <c r="AA2" s="175" t="s">
        <v>347</v>
      </c>
      <c r="AB2" s="174" t="s">
        <v>348</v>
      </c>
      <c r="AC2" s="175" t="s">
        <v>347</v>
      </c>
      <c r="AD2" s="174" t="s">
        <v>348</v>
      </c>
      <c r="AE2" s="175" t="s">
        <v>347</v>
      </c>
      <c r="AF2" s="174" t="s">
        <v>348</v>
      </c>
      <c r="AG2" s="175" t="s">
        <v>347</v>
      </c>
      <c r="AH2" s="174" t="s">
        <v>348</v>
      </c>
      <c r="AI2" s="175" t="s">
        <v>347</v>
      </c>
      <c r="AJ2" s="174" t="s">
        <v>348</v>
      </c>
      <c r="AK2" s="175" t="s">
        <v>347</v>
      </c>
      <c r="AL2" s="174" t="s">
        <v>348</v>
      </c>
      <c r="AM2" s="175" t="s">
        <v>347</v>
      </c>
      <c r="AN2" s="174" t="s">
        <v>348</v>
      </c>
      <c r="AO2" s="175" t="s">
        <v>347</v>
      </c>
      <c r="AP2" s="174" t="s">
        <v>348</v>
      </c>
      <c r="AQ2" s="175" t="s">
        <v>347</v>
      </c>
      <c r="AR2" s="174" t="s">
        <v>348</v>
      </c>
      <c r="AS2" s="175" t="s">
        <v>347</v>
      </c>
      <c r="AT2" s="174" t="s">
        <v>348</v>
      </c>
      <c r="AU2" s="175" t="s">
        <v>347</v>
      </c>
      <c r="AV2" s="174" t="s">
        <v>348</v>
      </c>
      <c r="AW2" s="175" t="s">
        <v>347</v>
      </c>
      <c r="AX2" s="174" t="s">
        <v>348</v>
      </c>
      <c r="AY2" s="175" t="s">
        <v>347</v>
      </c>
    </row>
    <row r="3" spans="1:51" x14ac:dyDescent="0.2">
      <c r="A3" s="346"/>
      <c r="B3" s="176">
        <f ca="1">SUM(B4:B22)</f>
        <v>13.080000000000002</v>
      </c>
      <c r="C3" s="177">
        <f t="shared" ref="C3:AY3" ca="1" si="0">SUM(C4:C22)</f>
        <v>1.0001000000000002</v>
      </c>
      <c r="D3" s="176">
        <f t="shared" ca="1" si="0"/>
        <v>59.67</v>
      </c>
      <c r="E3" s="177">
        <f t="shared" ca="1" si="0"/>
        <v>1.0002000000000002</v>
      </c>
      <c r="F3" s="176">
        <f t="shared" ca="1" si="0"/>
        <v>127.84</v>
      </c>
      <c r="G3" s="177">
        <f t="shared" ca="1" si="0"/>
        <v>1.0000000000000002</v>
      </c>
      <c r="H3" s="176">
        <f t="shared" ca="1" si="0"/>
        <v>253.35000000000005</v>
      </c>
      <c r="I3" s="177">
        <f t="shared" ca="1" si="0"/>
        <v>0.99989999999999979</v>
      </c>
      <c r="J3" s="176">
        <f t="shared" ca="1" si="0"/>
        <v>27.290000000000003</v>
      </c>
      <c r="K3" s="177">
        <f t="shared" ca="1" si="0"/>
        <v>1.0000999999999998</v>
      </c>
      <c r="L3" s="176">
        <f t="shared" ca="1" si="0"/>
        <v>15.749999999999998</v>
      </c>
      <c r="M3" s="177">
        <f t="shared" ca="1" si="0"/>
        <v>0.99999999999999989</v>
      </c>
      <c r="N3" s="176">
        <f t="shared" ca="1" si="0"/>
        <v>21.559999999999995</v>
      </c>
      <c r="O3" s="177">
        <f t="shared" ca="1" si="0"/>
        <v>0.99980000000000002</v>
      </c>
      <c r="P3" s="176">
        <f t="shared" ca="1" si="0"/>
        <v>100.39999999999998</v>
      </c>
      <c r="Q3" s="177">
        <f t="shared" ca="1" si="0"/>
        <v>0.99990000000000001</v>
      </c>
      <c r="R3" s="176">
        <f t="shared" ca="1" si="0"/>
        <v>68.2</v>
      </c>
      <c r="S3" s="177">
        <f t="shared" ca="1" si="0"/>
        <v>1.0001</v>
      </c>
      <c r="T3" s="176">
        <f t="shared" ca="1" si="0"/>
        <v>145.9</v>
      </c>
      <c r="U3" s="177">
        <f t="shared" ca="1" si="0"/>
        <v>0.99990000000000001</v>
      </c>
      <c r="V3" s="176">
        <f t="shared" ca="1" si="0"/>
        <v>148.9</v>
      </c>
      <c r="W3" s="177">
        <f t="shared" ca="1" si="0"/>
        <v>1</v>
      </c>
      <c r="X3" s="176">
        <f t="shared" ca="1" si="0"/>
        <v>42.82</v>
      </c>
      <c r="Y3" s="177">
        <f t="shared" ca="1" si="0"/>
        <v>0.99979999999999991</v>
      </c>
      <c r="Z3" s="176">
        <f t="shared" ca="1" si="0"/>
        <v>16.759999999999994</v>
      </c>
      <c r="AA3" s="177">
        <f t="shared" ca="1" si="0"/>
        <v>1.0003</v>
      </c>
      <c r="AB3" s="176">
        <f t="shared" ca="1" si="0"/>
        <v>28.62</v>
      </c>
      <c r="AC3" s="177">
        <f t="shared" ca="1" si="0"/>
        <v>1.0000999999999998</v>
      </c>
      <c r="AD3" s="176">
        <f t="shared" ca="1" si="0"/>
        <v>44.18</v>
      </c>
      <c r="AE3" s="177">
        <f t="shared" ca="1" si="0"/>
        <v>1.0003</v>
      </c>
      <c r="AF3" s="176">
        <f t="shared" ca="1" si="0"/>
        <v>15.199999999999996</v>
      </c>
      <c r="AG3" s="177">
        <f t="shared" ca="1" si="0"/>
        <v>0.99990000000000023</v>
      </c>
      <c r="AH3" s="176">
        <f t="shared" ca="1" si="0"/>
        <v>27.060000000000002</v>
      </c>
      <c r="AI3" s="177">
        <f t="shared" ca="1" si="0"/>
        <v>1.0001000000000002</v>
      </c>
      <c r="AJ3" s="176">
        <f t="shared" ca="1" si="0"/>
        <v>40.44</v>
      </c>
      <c r="AK3" s="177">
        <f t="shared" ca="1" si="0"/>
        <v>0.99979999999999991</v>
      </c>
      <c r="AL3" s="176">
        <f t="shared" ca="1" si="0"/>
        <v>14.719999999999995</v>
      </c>
      <c r="AM3" s="177">
        <f t="shared" ca="1" si="0"/>
        <v>0.9998999999999999</v>
      </c>
      <c r="AN3" s="176">
        <f t="shared" ca="1" si="0"/>
        <v>14.389999999999995</v>
      </c>
      <c r="AO3" s="177">
        <f t="shared" ca="1" si="0"/>
        <v>1.0002</v>
      </c>
      <c r="AP3" s="176">
        <f t="shared" ca="1" si="0"/>
        <v>27.660000000000004</v>
      </c>
      <c r="AQ3" s="177">
        <f t="shared" ca="1" si="0"/>
        <v>0.99990000000000001</v>
      </c>
      <c r="AR3" s="176">
        <f t="shared" ca="1" si="0"/>
        <v>82.94</v>
      </c>
      <c r="AS3" s="177">
        <f t="shared" ca="1" si="0"/>
        <v>1</v>
      </c>
      <c r="AT3" s="176">
        <f t="shared" ca="1" si="0"/>
        <v>82.419999999999987</v>
      </c>
      <c r="AU3" s="177">
        <f t="shared" ca="1" si="0"/>
        <v>1.0001</v>
      </c>
      <c r="AV3" s="176">
        <f t="shared" ca="1" si="0"/>
        <v>14.949999999999998</v>
      </c>
      <c r="AW3" s="177">
        <f t="shared" ca="1" si="0"/>
        <v>0.99990000000000012</v>
      </c>
      <c r="AX3" s="176">
        <f t="shared" ca="1" si="0"/>
        <v>15.25</v>
      </c>
      <c r="AY3" s="177">
        <f t="shared" ca="1" si="0"/>
        <v>0.99990000000000001</v>
      </c>
    </row>
    <row r="4" spans="1:51" x14ac:dyDescent="0.2">
      <c r="A4" s="179">
        <v>1116</v>
      </c>
      <c r="B4" s="172">
        <f ca="1">SUMIF('1.1 '!$A$538:$H$599,'Izdevumu sadalījums_pa_EKK'!A4,'1.1 '!$H$538:$H$599)</f>
        <v>6.24</v>
      </c>
      <c r="C4" s="173">
        <f ca="1">ROUND(B4/B$3,4)</f>
        <v>0.47710000000000002</v>
      </c>
      <c r="D4" s="172">
        <f ca="1">SUMIF('1.2'!$A$529:$H$599,'Izdevumu sadalījums_pa_EKK'!$A4,'1.2'!$H$529:$H$599)</f>
        <v>33.269999999999996</v>
      </c>
      <c r="E4" s="173">
        <f t="shared" ref="E4:E22" ca="1" si="1">ROUND(D4/D$3,4)</f>
        <v>0.55759999999999998</v>
      </c>
      <c r="F4" s="172">
        <f ca="1">SUMIF('1.3'!$A$529:$H$599,'Izdevumu sadalījums_pa_EKK'!$A4,'1.3'!$H$529:$H$599)</f>
        <v>69.37</v>
      </c>
      <c r="G4" s="173">
        <f t="shared" ref="G4:G22" ca="1" si="2">ROUND(F4/F$3,4)</f>
        <v>0.54259999999999997</v>
      </c>
      <c r="H4" s="172">
        <f ca="1">SUMIF('1.4'!$A$529:$H$599,'Izdevumu sadalījums_pa_EKK'!$A4,'1.4'!$H$529:$H$599)</f>
        <v>138.71</v>
      </c>
      <c r="I4" s="173">
        <f t="shared" ref="I4:I22" ca="1" si="3">ROUND(H4/H$3,4)</f>
        <v>0.54749999999999999</v>
      </c>
      <c r="J4" s="172">
        <f ca="1">SUMIF('2.'!$A$529:$H$599,'Izdevumu sadalījums_pa_EKK'!$A4,'2.'!$H$529:$H$599)</f>
        <v>14.14</v>
      </c>
      <c r="K4" s="173">
        <f t="shared" ref="K4:K22" ca="1" si="4">ROUND(J4/J$3,4)</f>
        <v>0.5181</v>
      </c>
      <c r="L4" s="172">
        <f ca="1">SUMIF('3.'!$A$529:$H$599,'Izdevumu sadalījums_pa_EKK'!$A4,'3.'!$H$529:$H$599)</f>
        <v>0</v>
      </c>
      <c r="M4" s="173">
        <f t="shared" ref="M4:M22" ca="1" si="5">ROUND(L4/L$3,4)</f>
        <v>0</v>
      </c>
      <c r="N4" s="172">
        <f ca="1">SUMIF('4.'!$A$529:$H$599,'Izdevumu sadalījums_pa_EKK'!$A4,'4.'!$H$529:$H$599)</f>
        <v>0.37</v>
      </c>
      <c r="O4" s="173">
        <f t="shared" ref="O4:O22" ca="1" si="6">ROUND(N4/N$3,4)</f>
        <v>1.72E-2</v>
      </c>
      <c r="P4" s="172">
        <f ca="1">SUMIF('5.'!$A$529:$H$600,'Izdevumu sadalījums_pa_EKK'!$A4,'5.'!$H$529:$H$600)</f>
        <v>0</v>
      </c>
      <c r="Q4" s="173">
        <f t="shared" ref="Q4:Q22" ca="1" si="7">ROUND(P4/P$3,4)</f>
        <v>0</v>
      </c>
      <c r="R4" s="172">
        <f ca="1">SUMIF('6.1.'!$A$529:$H$599,'Izdevumu sadalījums_pa_EKK'!$A4,'6.1.'!$H$529:$H$599)</f>
        <v>19.240000000000002</v>
      </c>
      <c r="S4" s="173">
        <f t="shared" ref="S4:S22" ca="1" si="8">ROUND(R4/R$3,4)</f>
        <v>0.28210000000000002</v>
      </c>
      <c r="T4" s="172">
        <f ca="1">SUMIF('6.2.'!$A$529:$H$599,'Izdevumu sadalījums_pa_EKK'!$A4,'6.2.'!$H$529:$H$599)</f>
        <v>19.240000000000002</v>
      </c>
      <c r="U4" s="173">
        <f t="shared" ref="U4:U22" ca="1" si="9">ROUND(T4/T$3,4)</f>
        <v>0.13189999999999999</v>
      </c>
      <c r="V4" s="172">
        <f ca="1">SUMIF('6.3.'!$A$529:$H$599,'Izdevumu sadalījums_pa_EKK'!$A4,'6.3.'!$H$529:$H$599)</f>
        <v>61.730000000000004</v>
      </c>
      <c r="W4" s="173">
        <f t="shared" ref="W4:W22" ca="1" si="10">ROUND(V4/V$3,4)</f>
        <v>0.41460000000000002</v>
      </c>
      <c r="X4" s="172">
        <f ca="1">SUMIF('7.'!$A$523:$H$593,'Izdevumu sadalījums_pa_EKK'!$A4,'7.'!$H$523:$H$593)</f>
        <v>2.29</v>
      </c>
      <c r="Y4" s="173">
        <f t="shared" ref="Y4:Y22" ca="1" si="11">ROUND(X4/X$3,4)</f>
        <v>5.3499999999999999E-2</v>
      </c>
      <c r="Z4" s="172">
        <f ca="1">SUMIF('8.1.'!$A$529:$H$599,'Izdevumu sadalījums_pa_EKK'!$A4,'8.1.'!$H$529:$H$599)</f>
        <v>0.37</v>
      </c>
      <c r="AA4" s="173">
        <f t="shared" ref="AA4:AC22" ca="1" si="12">ROUND(Z4/Z$3,4)</f>
        <v>2.2100000000000002E-2</v>
      </c>
      <c r="AB4" s="172">
        <f ca="1">SUMIF('8.2.'!$A$529:$H$599,'Izdevumu sadalījums_pa_EKK'!$A4,'8.2.'!$H$529:$H$599)</f>
        <v>0.37</v>
      </c>
      <c r="AC4" s="173">
        <f t="shared" ca="1" si="12"/>
        <v>1.29E-2</v>
      </c>
      <c r="AD4" s="172">
        <f ca="1">SUMIF('8.3.'!$A$529:$H$599,'Izdevumu sadalījums_pa_EKK'!$A4,'8.3.'!$H$529:$H$599)</f>
        <v>0.37</v>
      </c>
      <c r="AE4" s="173">
        <f t="shared" ref="AE4" ca="1" si="13">ROUND(AD4/AD$3,4)</f>
        <v>8.3999999999999995E-3</v>
      </c>
      <c r="AF4" s="172">
        <f ca="1">SUMIF('8.4.'!$A$529:$H$599,'Izdevumu sadalījums_pa_EKK'!$A4,'8.4.'!$H$529:$H$599)</f>
        <v>0.37</v>
      </c>
      <c r="AG4" s="173">
        <f t="shared" ref="AG4" ca="1" si="14">ROUND(AF4/AF$3,4)</f>
        <v>2.4299999999999999E-2</v>
      </c>
      <c r="AH4" s="172">
        <f ca="1">SUMIF('8.5.'!$A$529:$H$599,'Izdevumu sadalījums_pa_EKK'!$A4,'8.5.'!$H$529:$H$599)</f>
        <v>0.37</v>
      </c>
      <c r="AI4" s="173">
        <f t="shared" ref="AI4" ca="1" si="15">ROUND(AH4/AH$3,4)</f>
        <v>1.37E-2</v>
      </c>
      <c r="AJ4" s="172">
        <f ca="1">SUMIF('8.6.'!$A$529:$H$599,'Izdevumu sadalījums_pa_EKK'!$A4,'8.6.'!$H$529:$H$599)</f>
        <v>0.37</v>
      </c>
      <c r="AK4" s="173">
        <f t="shared" ref="AK4" ca="1" si="16">ROUND(AJ4/AJ$3,4)</f>
        <v>9.1000000000000004E-3</v>
      </c>
      <c r="AL4" s="172">
        <f ca="1">SUMIF('8.7.'!$A$529:$H$599,'Izdevumu sadalījums_pa_EKK'!$A4,'8.7.'!$H$529:$H$599)</f>
        <v>0.37</v>
      </c>
      <c r="AM4" s="173">
        <f t="shared" ref="AM4" ca="1" si="17">ROUND(AL4/AL$3,4)</f>
        <v>2.5100000000000001E-2</v>
      </c>
      <c r="AN4" s="172">
        <f ca="1">SUMIF('8.8.'!$A$529:$H$599,'Izdevumu sadalījums_pa_EKK'!$A4,'8.8.'!$H$529:$H$599)</f>
        <v>0.37</v>
      </c>
      <c r="AO4" s="173">
        <f t="shared" ref="AO4" ca="1" si="18">ROUND(AN4/AN$3,4)</f>
        <v>2.5700000000000001E-2</v>
      </c>
      <c r="AP4" s="172">
        <f ca="1">SUMIF('8.9.'!$A$529:$H$599,'Izdevumu sadalījums_pa_EKK'!$A4,'8.9.'!$H$529:$H$599)</f>
        <v>0.37</v>
      </c>
      <c r="AQ4" s="173">
        <f t="shared" ref="AQ4:AS19" ca="1" si="19">ROUND(AP4/AP$3,4)</f>
        <v>1.34E-2</v>
      </c>
      <c r="AR4" s="172">
        <f ca="1">SUMIF('9.1.'!$A$529:$H$616,'Izdevumu sadalījums_pa_EKK'!$A4,'9.1.'!$H$529:$H$616)</f>
        <v>49.169999999999995</v>
      </c>
      <c r="AS4" s="173">
        <f t="shared" ca="1" si="19"/>
        <v>0.59279999999999999</v>
      </c>
      <c r="AT4" s="172">
        <f ca="1">SUMIF('9.2.'!$A$529:$H$616,'Izdevumu sadalījums_pa_EKK'!$A4,'9.2.'!$H$529:$H$616)</f>
        <v>48.8</v>
      </c>
      <c r="AU4" s="173">
        <f t="shared" ref="AU4" ca="1" si="20">ROUND(AT4/AT$3,4)</f>
        <v>0.59209999999999996</v>
      </c>
      <c r="AV4" s="172">
        <f ca="1">SUMIF('9.3.'!$A$540:$H$627,'Izdevumu sadalījums_pa_EKK'!$A4,'9.3.'!$H$540:$H$627)</f>
        <v>8.32</v>
      </c>
      <c r="AW4" s="173">
        <f t="shared" ref="AW4" ca="1" si="21">ROUND(AV4/AV$3,4)</f>
        <v>0.55649999999999999</v>
      </c>
      <c r="AX4" s="172">
        <f ca="1">SUMIF('10.'!$A$529:$H$616,'Izdevumu sadalījums_pa_EKK'!$A4,'10.'!$H$529:$H$616)</f>
        <v>0.37</v>
      </c>
      <c r="AY4" s="173">
        <f t="shared" ref="AY4" ca="1" si="22">ROUND(AX4/AX$3,4)</f>
        <v>2.4299999999999999E-2</v>
      </c>
    </row>
    <row r="5" spans="1:51" x14ac:dyDescent="0.2">
      <c r="A5" s="180">
        <v>1119</v>
      </c>
      <c r="B5" s="170">
        <f ca="1">SUMIF('1.1 '!$A$538:$H$599,'Izdevumu sadalījums_pa_EKK'!A5,'1.1 '!$H$538:$H$599)</f>
        <v>1.25</v>
      </c>
      <c r="C5" s="171">
        <f t="shared" ref="C5:C22" ca="1" si="23">ROUND(B5/B$3,4)</f>
        <v>9.5600000000000004E-2</v>
      </c>
      <c r="D5" s="170">
        <f ca="1">SUMIF('1.2'!$A$529:$H$599,'Izdevumu sadalījums_pa_EKK'!$A5,'1.2'!$H$529:$H$599)</f>
        <v>1.25</v>
      </c>
      <c r="E5" s="171">
        <f t="shared" ca="1" si="1"/>
        <v>2.0899999999999998E-2</v>
      </c>
      <c r="F5" s="170">
        <f ca="1">SUMIF('1.3'!$A$529:$H$599,'Izdevumu sadalījums_pa_EKK'!$A5,'1.3'!$H$529:$H$599)</f>
        <v>8.92</v>
      </c>
      <c r="G5" s="171">
        <f t="shared" ca="1" si="2"/>
        <v>6.9800000000000001E-2</v>
      </c>
      <c r="H5" s="170">
        <f ca="1">SUMIF('1.4'!$A$529:$H$599,'Izdevumu sadalījums_pa_EKK'!$A5,'1.4'!$H$529:$H$599)</f>
        <v>16.579999999999998</v>
      </c>
      <c r="I5" s="171">
        <f t="shared" ca="1" si="3"/>
        <v>6.54E-2</v>
      </c>
      <c r="J5" s="170">
        <f ca="1">SUMIF('2.'!$A$529:$H$599,'Izdevumu sadalījums_pa_EKK'!$A5,'2.'!$H$529:$H$599)</f>
        <v>1.25</v>
      </c>
      <c r="K5" s="171">
        <f t="shared" ca="1" si="4"/>
        <v>4.58E-2</v>
      </c>
      <c r="L5" s="170">
        <f ca="1">SUMIF('3.'!$A$529:$H$599,'Izdevumu sadalījums_pa_EKK'!$A5,'3.'!$H$529:$H$599)</f>
        <v>9.5599999999999987</v>
      </c>
      <c r="M5" s="171">
        <f t="shared" ca="1" si="5"/>
        <v>0.60699999999999998</v>
      </c>
      <c r="N5" s="170">
        <f ca="1">SUMIF('4.'!$A$529:$H$599,'Izdevumu sadalījums_pa_EKK'!$A5,'4.'!$H$529:$H$599)</f>
        <v>12.6</v>
      </c>
      <c r="O5" s="171">
        <f t="shared" ca="1" si="6"/>
        <v>0.58440000000000003</v>
      </c>
      <c r="P5" s="170">
        <f ca="1">SUMIF('5.'!$A$529:$H$600,'Izdevumu sadalījums_pa_EKK'!$A5,'5.'!$H$529:$H$600)</f>
        <v>13.6</v>
      </c>
      <c r="Q5" s="171">
        <f t="shared" ca="1" si="7"/>
        <v>0.13550000000000001</v>
      </c>
      <c r="R5" s="170">
        <f ca="1">SUMIF('6.1.'!$A$529:$H$599,'Izdevumu sadalījums_pa_EKK'!$A5,'6.1.'!$H$529:$H$599)</f>
        <v>13.100000000000001</v>
      </c>
      <c r="S5" s="171">
        <f t="shared" ca="1" si="8"/>
        <v>0.19209999999999999</v>
      </c>
      <c r="T5" s="170">
        <f ca="1">SUMIF('6.2.'!$A$529:$H$599,'Izdevumu sadalījums_pa_EKK'!$A5,'6.2.'!$H$529:$H$599)</f>
        <v>13.100000000000001</v>
      </c>
      <c r="U5" s="171">
        <f t="shared" ca="1" si="9"/>
        <v>8.9800000000000005E-2</v>
      </c>
      <c r="V5" s="170">
        <f ca="1">SUMIF('6.3.'!$A$529:$H$599,'Izdevumu sadalījums_pa_EKK'!$A5,'6.3.'!$H$529:$H$599)</f>
        <v>30.29</v>
      </c>
      <c r="W5" s="171">
        <f t="shared" ca="1" si="10"/>
        <v>0.2034</v>
      </c>
      <c r="X5" s="170">
        <f ca="1">SUMIF('7.'!$A$523:$H$593,'Izdevumu sadalījums_pa_EKK'!$A5,'7.'!$H$523:$H$593)</f>
        <v>23.590000000000003</v>
      </c>
      <c r="Y5" s="171">
        <f t="shared" ca="1" si="11"/>
        <v>0.55089999999999995</v>
      </c>
      <c r="Z5" s="170">
        <f ca="1">SUMIF('8.1.'!$A$529:$H$599,'Izdevumu sadalījums_pa_EKK'!$A5,'8.1.'!$H$529:$H$599)</f>
        <v>8.27</v>
      </c>
      <c r="AA5" s="171">
        <f t="shared" ca="1" si="12"/>
        <v>0.49340000000000001</v>
      </c>
      <c r="AB5" s="170">
        <f ca="1">SUMIF('8.2.'!$A$529:$H$599,'Izdevumu sadalījums_pa_EKK'!$A5,'8.2.'!$H$529:$H$599)</f>
        <v>15.93</v>
      </c>
      <c r="AC5" s="171">
        <f t="shared" ca="1" si="12"/>
        <v>0.55659999999999998</v>
      </c>
      <c r="AD5" s="170">
        <f ca="1">SUMIF('8.3.'!$A$529:$H$599,'Izdevumu sadalījums_pa_EKK'!$A5,'8.3.'!$H$529:$H$599)</f>
        <v>23.590000000000003</v>
      </c>
      <c r="AE5" s="171">
        <f t="shared" ref="AE5" ca="1" si="24">ROUND(AD5/AD$3,4)</f>
        <v>0.53400000000000003</v>
      </c>
      <c r="AF5" s="170">
        <f ca="1">SUMIF('8.4.'!$A$529:$H$599,'Izdevumu sadalījums_pa_EKK'!$A5,'8.4.'!$H$529:$H$599)</f>
        <v>8.27</v>
      </c>
      <c r="AG5" s="171">
        <f t="shared" ref="AG5" ca="1" si="25">ROUND(AF5/AF$3,4)</f>
        <v>0.54410000000000003</v>
      </c>
      <c r="AH5" s="170">
        <f ca="1">SUMIF('8.5.'!$A$529:$H$599,'Izdevumu sadalījums_pa_EKK'!$A5,'8.5.'!$H$529:$H$599)</f>
        <v>15.93</v>
      </c>
      <c r="AI5" s="171">
        <f t="shared" ref="AI5" ca="1" si="26">ROUND(AH5/AH$3,4)</f>
        <v>0.5887</v>
      </c>
      <c r="AJ5" s="170">
        <f ca="1">SUMIF('8.6.'!$A$529:$H$599,'Izdevumu sadalījums_pa_EKK'!$A5,'8.6.'!$H$529:$H$599)</f>
        <v>23.590000000000003</v>
      </c>
      <c r="AK5" s="171">
        <f t="shared" ref="AK5" ca="1" si="27">ROUND(AJ5/AJ$3,4)</f>
        <v>0.58330000000000004</v>
      </c>
      <c r="AL5" s="170">
        <f ca="1">SUMIF('8.7.'!$A$529:$H$599,'Izdevumu sadalījums_pa_EKK'!$A5,'8.7.'!$H$529:$H$599)</f>
        <v>8.27</v>
      </c>
      <c r="AM5" s="171">
        <f t="shared" ref="AM5" ca="1" si="28">ROUND(AL5/AL$3,4)</f>
        <v>0.56179999999999997</v>
      </c>
      <c r="AN5" s="170">
        <f ca="1">SUMIF('8.8.'!$A$529:$H$599,'Izdevumu sadalījums_pa_EKK'!$A5,'8.8.'!$H$529:$H$599)</f>
        <v>8.27</v>
      </c>
      <c r="AO5" s="171">
        <f t="shared" ref="AO5" ca="1" si="29">ROUND(AN5/AN$3,4)</f>
        <v>0.57469999999999999</v>
      </c>
      <c r="AP5" s="170">
        <f ca="1">SUMIF('8.9.'!$A$529:$H$599,'Izdevumu sadalījums_pa_EKK'!$A5,'8.9.'!$H$529:$H$599)</f>
        <v>15.93</v>
      </c>
      <c r="AQ5" s="171">
        <f t="shared" ref="AQ5" ca="1" si="30">ROUND(AP5/AP$3,4)</f>
        <v>0.57589999999999997</v>
      </c>
      <c r="AR5" s="170">
        <f ca="1">SUMIF('9.1.'!$A$529:$H$616,'Izdevumu sadalījums_pa_EKK'!$A5,'9.1.'!$H$529:$H$616)</f>
        <v>0.6</v>
      </c>
      <c r="AS5" s="171">
        <f t="shared" ca="1" si="19"/>
        <v>7.1999999999999998E-3</v>
      </c>
      <c r="AT5" s="170">
        <f ca="1">SUMIF('9.2.'!$A$529:$H$616,'Izdevumu sadalījums_pa_EKK'!$A5,'9.2.'!$H$529:$H$616)</f>
        <v>0.6</v>
      </c>
      <c r="AU5" s="171">
        <f t="shared" ref="AU5" ca="1" si="31">ROUND(AT5/AT$3,4)</f>
        <v>7.3000000000000001E-3</v>
      </c>
      <c r="AV5" s="170">
        <f ca="1">SUMIF('9.3.'!$A$540:$H$627,'Izdevumu sadalījums_pa_EKK'!$A5,'9.3.'!$H$540:$H$627)</f>
        <v>0.6</v>
      </c>
      <c r="AW5" s="171">
        <f t="shared" ref="AW5" ca="1" si="32">ROUND(AV5/AV$3,4)</f>
        <v>4.0099999999999997E-2</v>
      </c>
      <c r="AX5" s="170">
        <f ca="1">SUMIF('10.'!$A$529:$H$616,'Izdevumu sadalījums_pa_EKK'!$A5,'10.'!$H$529:$H$616)</f>
        <v>8.77</v>
      </c>
      <c r="AY5" s="171">
        <f t="shared" ref="AY5" ca="1" si="33">ROUND(AX5/AX$3,4)</f>
        <v>0.57509999999999994</v>
      </c>
    </row>
    <row r="6" spans="1:51" x14ac:dyDescent="0.2">
      <c r="A6" s="180">
        <v>1143</v>
      </c>
      <c r="B6" s="170">
        <f ca="1">SUMIF('1.1 '!$A$538:$H$599,'Izdevumu sadalījums_pa_EKK'!A6,'1.1 '!$H$538:$H$599)</f>
        <v>0.54</v>
      </c>
      <c r="C6" s="171">
        <f t="shared" ca="1" si="23"/>
        <v>4.1300000000000003E-2</v>
      </c>
      <c r="D6" s="170">
        <f ca="1">SUMIF('1.2'!$A$529:$H$599,'Izdevumu sadalījums_pa_EKK'!$A6,'1.2'!$H$529:$H$599)</f>
        <v>2.86</v>
      </c>
      <c r="E6" s="171">
        <f t="shared" ca="1" si="1"/>
        <v>4.7899999999999998E-2</v>
      </c>
      <c r="F6" s="170">
        <f ca="1">SUMIF('1.3'!$A$529:$H$599,'Izdevumu sadalījums_pa_EKK'!$A6,'1.3'!$H$529:$H$599)</f>
        <v>4.26</v>
      </c>
      <c r="G6" s="171">
        <f t="shared" ca="1" si="2"/>
        <v>3.3300000000000003E-2</v>
      </c>
      <c r="H6" s="170">
        <f ca="1">SUMIF('1.4'!$A$529:$H$599,'Izdevumu sadalījums_pa_EKK'!$A6,'1.4'!$H$529:$H$599)</f>
        <v>8.4700000000000006</v>
      </c>
      <c r="I6" s="171">
        <f t="shared" ca="1" si="3"/>
        <v>3.3399999999999999E-2</v>
      </c>
      <c r="J6" s="170">
        <f ca="1">SUMIF('2.'!$A$529:$H$599,'Izdevumu sadalījums_pa_EKK'!$A6,'2.'!$H$529:$H$599)</f>
        <v>1.22</v>
      </c>
      <c r="K6" s="171">
        <f t="shared" ca="1" si="4"/>
        <v>4.4699999999999997E-2</v>
      </c>
      <c r="L6" s="170">
        <f ca="1">SUMIF('3.'!$A$529:$H$599,'Izdevumu sadalījums_pa_EKK'!$A6,'3.'!$H$529:$H$599)</f>
        <v>0</v>
      </c>
      <c r="M6" s="171">
        <f t="shared" ca="1" si="5"/>
        <v>0</v>
      </c>
      <c r="N6" s="170">
        <f ca="1">SUMIF('4.'!$A$529:$H$599,'Izdevumu sadalījums_pa_EKK'!$A6,'4.'!$H$529:$H$599)</f>
        <v>0.02</v>
      </c>
      <c r="O6" s="171">
        <f t="shared" ca="1" si="6"/>
        <v>8.9999999999999998E-4</v>
      </c>
      <c r="P6" s="170">
        <f ca="1">SUMIF('5.'!$A$529:$H$600,'Izdevumu sadalījums_pa_EKK'!$A6,'5.'!$H$529:$H$600)</f>
        <v>0</v>
      </c>
      <c r="Q6" s="171">
        <f t="shared" ca="1" si="7"/>
        <v>0</v>
      </c>
      <c r="R6" s="170">
        <f ca="1">SUMIF('6.1.'!$A$529:$H$599,'Izdevumu sadalījums_pa_EKK'!$A6,'6.1.'!$H$529:$H$599)</f>
        <v>1.47</v>
      </c>
      <c r="S6" s="171">
        <f t="shared" ca="1" si="8"/>
        <v>2.1600000000000001E-2</v>
      </c>
      <c r="T6" s="170">
        <f ca="1">SUMIF('6.2.'!$A$529:$H$599,'Izdevumu sadalījums_pa_EKK'!$A6,'6.2.'!$H$529:$H$599)</f>
        <v>1.47</v>
      </c>
      <c r="U6" s="171">
        <f t="shared" ca="1" si="9"/>
        <v>1.01E-2</v>
      </c>
      <c r="V6" s="170">
        <f ca="1">SUMIF('6.3.'!$A$529:$H$599,'Izdevumu sadalījums_pa_EKK'!$A6,'6.3.'!$H$529:$H$599)</f>
        <v>3.6799999999999997</v>
      </c>
      <c r="W6" s="171">
        <f t="shared" ca="1" si="10"/>
        <v>2.47E-2</v>
      </c>
      <c r="X6" s="170">
        <f ca="1">SUMIF('7.'!$A$523:$H$593,'Izdevumu sadalījums_pa_EKK'!$A6,'7.'!$H$523:$H$593)</f>
        <v>0.15999999999999998</v>
      </c>
      <c r="Y6" s="171">
        <f t="shared" ca="1" si="11"/>
        <v>3.7000000000000002E-3</v>
      </c>
      <c r="Z6" s="170">
        <f ca="1">SUMIF('8.1.'!$A$529:$H$599,'Izdevumu sadalījums_pa_EKK'!$A6,'8.1.'!$H$529:$H$599)</f>
        <v>0.02</v>
      </c>
      <c r="AA6" s="171">
        <f t="shared" ca="1" si="12"/>
        <v>1.1999999999999999E-3</v>
      </c>
      <c r="AB6" s="170">
        <f ca="1">SUMIF('8.2.'!$A$529:$H$599,'Izdevumu sadalījums_pa_EKK'!$A6,'8.2.'!$H$529:$H$599)</f>
        <v>0.02</v>
      </c>
      <c r="AC6" s="171">
        <f t="shared" ca="1" si="12"/>
        <v>6.9999999999999999E-4</v>
      </c>
      <c r="AD6" s="170">
        <f ca="1">SUMIF('8.3.'!$A$529:$H$599,'Izdevumu sadalījums_pa_EKK'!$A6,'8.3.'!$H$529:$H$599)</f>
        <v>0.02</v>
      </c>
      <c r="AE6" s="171">
        <f t="shared" ref="AE6" ca="1" si="34">ROUND(AD6/AD$3,4)</f>
        <v>5.0000000000000001E-4</v>
      </c>
      <c r="AF6" s="170">
        <f ca="1">SUMIF('8.4.'!$A$529:$H$599,'Izdevumu sadalījums_pa_EKK'!$A6,'8.4.'!$H$529:$H$599)</f>
        <v>0.02</v>
      </c>
      <c r="AG6" s="171">
        <f t="shared" ref="AG6" ca="1" si="35">ROUND(AF6/AF$3,4)</f>
        <v>1.2999999999999999E-3</v>
      </c>
      <c r="AH6" s="170">
        <f ca="1">SUMIF('8.5.'!$A$529:$H$599,'Izdevumu sadalījums_pa_EKK'!$A6,'8.5.'!$H$529:$H$599)</f>
        <v>0.02</v>
      </c>
      <c r="AI6" s="171">
        <f t="shared" ref="AI6" ca="1" si="36">ROUND(AH6/AH$3,4)</f>
        <v>6.9999999999999999E-4</v>
      </c>
      <c r="AJ6" s="170">
        <f ca="1">SUMIF('8.6.'!$A$529:$H$599,'Izdevumu sadalījums_pa_EKK'!$A6,'8.6.'!$H$529:$H$599)</f>
        <v>0.02</v>
      </c>
      <c r="AK6" s="171">
        <f t="shared" ref="AK6" ca="1" si="37">ROUND(AJ6/AJ$3,4)</f>
        <v>5.0000000000000001E-4</v>
      </c>
      <c r="AL6" s="170">
        <f ca="1">SUMIF('8.7.'!$A$529:$H$599,'Izdevumu sadalījums_pa_EKK'!$A6,'8.7.'!$H$529:$H$599)</f>
        <v>0.02</v>
      </c>
      <c r="AM6" s="171">
        <f t="shared" ref="AM6" ca="1" si="38">ROUND(AL6/AL$3,4)</f>
        <v>1.4E-3</v>
      </c>
      <c r="AN6" s="170">
        <f ca="1">SUMIF('8.8.'!$A$529:$H$599,'Izdevumu sadalījums_pa_EKK'!$A6,'8.8.'!$H$529:$H$599)</f>
        <v>0.02</v>
      </c>
      <c r="AO6" s="171">
        <f t="shared" ref="AO6" ca="1" si="39">ROUND(AN6/AN$3,4)</f>
        <v>1.4E-3</v>
      </c>
      <c r="AP6" s="170">
        <f ca="1">SUMIF('8.9.'!$A$529:$H$599,'Izdevumu sadalījums_pa_EKK'!$A6,'8.9.'!$H$529:$H$599)</f>
        <v>0.02</v>
      </c>
      <c r="AQ6" s="171">
        <f t="shared" ref="AQ6" ca="1" si="40">ROUND(AP6/AP$3,4)</f>
        <v>6.9999999999999999E-4</v>
      </c>
      <c r="AR6" s="170">
        <f ca="1">SUMIF('9.1.'!$A$529:$H$616,'Izdevumu sadalījums_pa_EKK'!$A6,'9.1.'!$H$529:$H$616)</f>
        <v>3.8100000000000005</v>
      </c>
      <c r="AS6" s="171">
        <f t="shared" ca="1" si="19"/>
        <v>4.5900000000000003E-2</v>
      </c>
      <c r="AT6" s="170">
        <f ca="1">SUMIF('9.2.'!$A$529:$H$616,'Izdevumu sadalījums_pa_EKK'!$A6,'9.2.'!$H$529:$H$616)</f>
        <v>3.7900000000000005</v>
      </c>
      <c r="AU6" s="171">
        <f t="shared" ref="AU6" ca="1" si="41">ROUND(AT6/AT$3,4)</f>
        <v>4.5999999999999999E-2</v>
      </c>
      <c r="AV6" s="170">
        <f ca="1">SUMIF('9.3.'!$A$540:$H$627,'Izdevumu sadalījums_pa_EKK'!$A6,'9.3.'!$H$540:$H$627)</f>
        <v>0.72</v>
      </c>
      <c r="AW6" s="171">
        <f t="shared" ref="AW6" ca="1" si="42">ROUND(AV6/AV$3,4)</f>
        <v>4.82E-2</v>
      </c>
      <c r="AX6" s="170">
        <f ca="1">SUMIF('10.'!$A$529:$H$616,'Izdevumu sadalījums_pa_EKK'!$A6,'10.'!$H$529:$H$616)</f>
        <v>0.02</v>
      </c>
      <c r="AY6" s="171">
        <f t="shared" ref="AY6" ca="1" si="43">ROUND(AX6/AX$3,4)</f>
        <v>1.2999999999999999E-3</v>
      </c>
    </row>
    <row r="7" spans="1:51" x14ac:dyDescent="0.2">
      <c r="A7" s="180">
        <v>1146</v>
      </c>
      <c r="B7" s="170">
        <f ca="1">SUMIF('1.1 '!$A$538:$H$599,'Izdevumu sadalījums_pa_EKK'!A7,'1.1 '!$H$538:$H$599)</f>
        <v>0.39</v>
      </c>
      <c r="C7" s="171">
        <f t="shared" ca="1" si="23"/>
        <v>2.98E-2</v>
      </c>
      <c r="D7" s="170">
        <f ca="1">SUMIF('1.2'!$A$529:$H$599,'Izdevumu sadalījums_pa_EKK'!$A7,'1.2'!$H$529:$H$599)</f>
        <v>1.74</v>
      </c>
      <c r="E7" s="171">
        <f t="shared" ca="1" si="1"/>
        <v>2.92E-2</v>
      </c>
      <c r="F7" s="170">
        <f ca="1">SUMIF('1.3'!$A$529:$H$599,'Izdevumu sadalījums_pa_EKK'!$A7,'1.3'!$H$529:$H$599)</f>
        <v>3.9399999999999995</v>
      </c>
      <c r="G7" s="171">
        <f t="shared" ca="1" si="2"/>
        <v>3.0800000000000001E-2</v>
      </c>
      <c r="H7" s="170">
        <f ca="1">SUMIF('1.4'!$A$529:$H$599,'Izdevumu sadalījums_pa_EKK'!$A7,'1.4'!$H$529:$H$599)</f>
        <v>7.7899999999999991</v>
      </c>
      <c r="I7" s="171">
        <f t="shared" ca="1" si="3"/>
        <v>3.0700000000000002E-2</v>
      </c>
      <c r="J7" s="170">
        <f ca="1">SUMIF('2.'!$A$529:$H$599,'Izdevumu sadalījums_pa_EKK'!$A7,'2.'!$H$529:$H$599)</f>
        <v>0.78</v>
      </c>
      <c r="K7" s="171">
        <f t="shared" ca="1" si="4"/>
        <v>2.86E-2</v>
      </c>
      <c r="L7" s="170">
        <f ca="1">SUMIF('3.'!$A$529:$H$599,'Izdevumu sadalījums_pa_EKK'!$A7,'3.'!$H$529:$H$599)</f>
        <v>0.5</v>
      </c>
      <c r="M7" s="171">
        <f t="shared" ca="1" si="5"/>
        <v>3.1699999999999999E-2</v>
      </c>
      <c r="N7" s="170">
        <f ca="1">SUMIF('4.'!$A$529:$H$599,'Izdevumu sadalījums_pa_EKK'!$A7,'4.'!$H$529:$H$599)</f>
        <v>0.65999999999999992</v>
      </c>
      <c r="O7" s="171">
        <f t="shared" ca="1" si="6"/>
        <v>3.0599999999999999E-2</v>
      </c>
      <c r="P7" s="170">
        <f ca="1">SUMIF('5.'!$A$529:$H$600,'Izdevumu sadalījums_pa_EKK'!$A7,'5.'!$H$529:$H$600)</f>
        <v>0.69</v>
      </c>
      <c r="Q7" s="171">
        <f t="shared" ca="1" si="7"/>
        <v>6.8999999999999999E-3</v>
      </c>
      <c r="R7" s="170">
        <f ca="1">SUMIF('6.1.'!$A$529:$H$599,'Izdevumu sadalījums_pa_EKK'!$A7,'6.1.'!$H$529:$H$599)</f>
        <v>1.64</v>
      </c>
      <c r="S7" s="171">
        <f t="shared" ca="1" si="8"/>
        <v>2.4E-2</v>
      </c>
      <c r="T7" s="170">
        <f ca="1">SUMIF('6.2.'!$A$529:$H$599,'Izdevumu sadalījums_pa_EKK'!$A7,'6.2.'!$H$529:$H$599)</f>
        <v>1.64</v>
      </c>
      <c r="U7" s="171">
        <f t="shared" ca="1" si="9"/>
        <v>1.12E-2</v>
      </c>
      <c r="V7" s="170">
        <f ca="1">SUMIF('6.3.'!$A$529:$H$599,'Izdevumu sadalījums_pa_EKK'!$A7,'6.3.'!$H$529:$H$599)</f>
        <v>4.63</v>
      </c>
      <c r="W7" s="171">
        <f t="shared" ca="1" si="10"/>
        <v>3.1099999999999999E-2</v>
      </c>
      <c r="X7" s="170">
        <f ca="1">SUMIF('7.'!$A$523:$H$593,'Izdevumu sadalījums_pa_EKK'!$A7,'7.'!$H$523:$H$593)</f>
        <v>1.31</v>
      </c>
      <c r="Y7" s="171">
        <f t="shared" ca="1" si="11"/>
        <v>3.0599999999999999E-2</v>
      </c>
      <c r="Z7" s="170">
        <f ca="1">SUMIF('8.1.'!$A$529:$H$599,'Izdevumu sadalījums_pa_EKK'!$A7,'8.1.'!$H$529:$H$599)</f>
        <v>0.44</v>
      </c>
      <c r="AA7" s="171">
        <f t="shared" ca="1" si="12"/>
        <v>2.63E-2</v>
      </c>
      <c r="AB7" s="170">
        <f ca="1">SUMIF('8.2.'!$A$529:$H$599,'Izdevumu sadalījums_pa_EKK'!$A7,'8.2.'!$H$529:$H$599)</f>
        <v>0.82000000000000006</v>
      </c>
      <c r="AC7" s="171">
        <f t="shared" ca="1" si="12"/>
        <v>2.87E-2</v>
      </c>
      <c r="AD7" s="170">
        <f ca="1">SUMIF('8.3.'!$A$529:$H$599,'Izdevumu sadalījums_pa_EKK'!$A7,'8.3.'!$H$529:$H$599)</f>
        <v>1.2</v>
      </c>
      <c r="AE7" s="171">
        <f t="shared" ref="AE7" ca="1" si="44">ROUND(AD7/AD$3,4)</f>
        <v>2.7199999999999998E-2</v>
      </c>
      <c r="AF7" s="170">
        <f ca="1">SUMIF('8.4.'!$A$529:$H$599,'Izdevumu sadalījums_pa_EKK'!$A7,'8.4.'!$H$529:$H$599)</f>
        <v>0.44</v>
      </c>
      <c r="AG7" s="171">
        <f t="shared" ref="AG7" ca="1" si="45">ROUND(AF7/AF$3,4)</f>
        <v>2.8899999999999999E-2</v>
      </c>
      <c r="AH7" s="170">
        <f ca="1">SUMIF('8.5.'!$A$529:$H$599,'Izdevumu sadalījums_pa_EKK'!$A7,'8.5.'!$H$529:$H$599)</f>
        <v>0.82000000000000006</v>
      </c>
      <c r="AI7" s="171">
        <f t="shared" ref="AI7" ca="1" si="46">ROUND(AH7/AH$3,4)</f>
        <v>3.0300000000000001E-2</v>
      </c>
      <c r="AJ7" s="170">
        <f ca="1">SUMIF('8.6.'!$A$529:$H$599,'Izdevumu sadalījums_pa_EKK'!$A7,'8.6.'!$H$529:$H$599)</f>
        <v>1.2</v>
      </c>
      <c r="AK7" s="171">
        <f t="shared" ref="AK7" ca="1" si="47">ROUND(AJ7/AJ$3,4)</f>
        <v>2.9700000000000001E-2</v>
      </c>
      <c r="AL7" s="170">
        <f ca="1">SUMIF('8.7.'!$A$529:$H$599,'Izdevumu sadalījums_pa_EKK'!$A7,'8.7.'!$H$529:$H$599)</f>
        <v>0.44</v>
      </c>
      <c r="AM7" s="171">
        <f t="shared" ref="AM7" ca="1" si="48">ROUND(AL7/AL$3,4)</f>
        <v>2.9899999999999999E-2</v>
      </c>
      <c r="AN7" s="170">
        <f ca="1">SUMIF('8.8.'!$A$529:$H$599,'Izdevumu sadalījums_pa_EKK'!$A7,'8.8.'!$H$529:$H$599)</f>
        <v>0.44</v>
      </c>
      <c r="AO7" s="171">
        <f t="shared" ref="AO7" ca="1" si="49">ROUND(AN7/AN$3,4)</f>
        <v>3.0599999999999999E-2</v>
      </c>
      <c r="AP7" s="170">
        <f ca="1">SUMIF('8.9.'!$A$529:$H$599,'Izdevumu sadalījums_pa_EKK'!$A7,'8.9.'!$H$529:$H$599)</f>
        <v>0.82000000000000006</v>
      </c>
      <c r="AQ7" s="171">
        <f t="shared" ref="AQ7" ca="1" si="50">ROUND(AP7/AP$3,4)</f>
        <v>2.9600000000000001E-2</v>
      </c>
      <c r="AR7" s="170">
        <f ca="1">SUMIF('9.1.'!$A$529:$H$616,'Izdevumu sadalījums_pa_EKK'!$A7,'9.1.'!$H$529:$H$616)</f>
        <v>2.4999999999999996</v>
      </c>
      <c r="AS7" s="171">
        <f t="shared" ca="1" si="19"/>
        <v>3.0099999999999998E-2</v>
      </c>
      <c r="AT7" s="170">
        <f ca="1">SUMIF('9.2.'!$A$529:$H$616,'Izdevumu sadalījums_pa_EKK'!$A7,'9.2.'!$H$529:$H$616)</f>
        <v>2.4799999999999995</v>
      </c>
      <c r="AU7" s="171">
        <f t="shared" ref="AU7" ca="1" si="51">ROUND(AT7/AT$3,4)</f>
        <v>3.0099999999999998E-2</v>
      </c>
      <c r="AV7" s="170">
        <f ca="1">SUMIF('9.3.'!$A$540:$H$627,'Izdevumu sadalījums_pa_EKK'!$A7,'9.3.'!$H$540:$H$627)</f>
        <v>0.44999999999999996</v>
      </c>
      <c r="AW7" s="171">
        <f t="shared" ref="AW7" ca="1" si="52">ROUND(AV7/AV$3,4)</f>
        <v>3.0099999999999998E-2</v>
      </c>
      <c r="AX7" s="170">
        <f ca="1">SUMIF('10.'!$A$529:$H$616,'Izdevumu sadalījums_pa_EKK'!$A7,'10.'!$H$529:$H$616)</f>
        <v>0.47000000000000003</v>
      </c>
      <c r="AY7" s="171">
        <f t="shared" ref="AY7" ca="1" si="53">ROUND(AX7/AX$3,4)</f>
        <v>3.0800000000000001E-2</v>
      </c>
    </row>
    <row r="8" spans="1:51" x14ac:dyDescent="0.2">
      <c r="A8" s="180">
        <v>1147</v>
      </c>
      <c r="B8" s="170">
        <f ca="1">SUMIF('1.1 '!$A$538:$H$599,'Izdevumu sadalījums_pa_EKK'!A8,'1.1 '!$H$538:$H$599)</f>
        <v>0.39</v>
      </c>
      <c r="C8" s="171">
        <f t="shared" ca="1" si="23"/>
        <v>2.98E-2</v>
      </c>
      <c r="D8" s="170">
        <f ca="1">SUMIF('1.2'!$A$529:$H$599,'Izdevumu sadalījums_pa_EKK'!$A8,'1.2'!$H$529:$H$599)</f>
        <v>1.74</v>
      </c>
      <c r="E8" s="171">
        <f t="shared" ca="1" si="1"/>
        <v>2.92E-2</v>
      </c>
      <c r="F8" s="170">
        <f ca="1">SUMIF('1.3'!$A$529:$H$599,'Izdevumu sadalījums_pa_EKK'!$A8,'1.3'!$H$529:$H$599)</f>
        <v>3.9399999999999995</v>
      </c>
      <c r="G8" s="171">
        <f t="shared" ca="1" si="2"/>
        <v>3.0800000000000001E-2</v>
      </c>
      <c r="H8" s="170">
        <f ca="1">SUMIF('1.4'!$A$529:$H$599,'Izdevumu sadalījums_pa_EKK'!$A8,'1.4'!$H$529:$H$599)</f>
        <v>7.7899999999999991</v>
      </c>
      <c r="I8" s="171">
        <f t="shared" ca="1" si="3"/>
        <v>3.0700000000000002E-2</v>
      </c>
      <c r="J8" s="170">
        <f ca="1">SUMIF('2.'!$A$529:$H$599,'Izdevumu sadalījums_pa_EKK'!$A8,'2.'!$H$529:$H$599)</f>
        <v>0.78</v>
      </c>
      <c r="K8" s="171">
        <f t="shared" ca="1" si="4"/>
        <v>2.86E-2</v>
      </c>
      <c r="L8" s="170">
        <f ca="1">SUMIF('3.'!$A$529:$H$599,'Izdevumu sadalījums_pa_EKK'!$A8,'3.'!$H$529:$H$599)</f>
        <v>0.5</v>
      </c>
      <c r="M8" s="171">
        <f t="shared" ca="1" si="5"/>
        <v>3.1699999999999999E-2</v>
      </c>
      <c r="N8" s="170">
        <f ca="1">SUMIF('4.'!$A$529:$H$599,'Izdevumu sadalījums_pa_EKK'!$A8,'4.'!$H$529:$H$599)</f>
        <v>0.65999999999999992</v>
      </c>
      <c r="O8" s="171">
        <f t="shared" ca="1" si="6"/>
        <v>3.0599999999999999E-2</v>
      </c>
      <c r="P8" s="170">
        <f ca="1">SUMIF('5.'!$A$529:$H$600,'Izdevumu sadalījums_pa_EKK'!$A8,'5.'!$H$529:$H$600)</f>
        <v>0.69</v>
      </c>
      <c r="Q8" s="171">
        <f t="shared" ca="1" si="7"/>
        <v>6.8999999999999999E-3</v>
      </c>
      <c r="R8" s="170">
        <f ca="1">SUMIF('6.1.'!$A$529:$H$599,'Izdevumu sadalījums_pa_EKK'!$A8,'6.1.'!$H$529:$H$599)</f>
        <v>1.64</v>
      </c>
      <c r="S8" s="171">
        <f t="shared" ca="1" si="8"/>
        <v>2.4E-2</v>
      </c>
      <c r="T8" s="170">
        <f ca="1">SUMIF('6.2.'!$A$529:$H$599,'Izdevumu sadalījums_pa_EKK'!$A8,'6.2.'!$H$529:$H$599)</f>
        <v>1.64</v>
      </c>
      <c r="U8" s="171">
        <f t="shared" ca="1" si="9"/>
        <v>1.12E-2</v>
      </c>
      <c r="V8" s="170">
        <f ca="1">SUMIF('6.3.'!$A$529:$H$599,'Izdevumu sadalījums_pa_EKK'!$A8,'6.3.'!$H$529:$H$599)</f>
        <v>4.63</v>
      </c>
      <c r="W8" s="171">
        <f t="shared" ca="1" si="10"/>
        <v>3.1099999999999999E-2</v>
      </c>
      <c r="X8" s="170">
        <f ca="1">SUMIF('7.'!$A$523:$H$593,'Izdevumu sadalījums_pa_EKK'!$A8,'7.'!$H$523:$H$593)</f>
        <v>1.31</v>
      </c>
      <c r="Y8" s="171">
        <f t="shared" ca="1" si="11"/>
        <v>3.0599999999999999E-2</v>
      </c>
      <c r="Z8" s="170">
        <f ca="1">SUMIF('8.1.'!$A$529:$H$599,'Izdevumu sadalījums_pa_EKK'!$A8,'8.1.'!$H$529:$H$599)</f>
        <v>0.44</v>
      </c>
      <c r="AA8" s="171">
        <f t="shared" ca="1" si="12"/>
        <v>2.63E-2</v>
      </c>
      <c r="AB8" s="170">
        <f ca="1">SUMIF('8.2.'!$A$529:$H$599,'Izdevumu sadalījums_pa_EKK'!$A8,'8.2.'!$H$529:$H$599)</f>
        <v>0.82000000000000006</v>
      </c>
      <c r="AC8" s="171">
        <f t="shared" ca="1" si="12"/>
        <v>2.87E-2</v>
      </c>
      <c r="AD8" s="170">
        <f ca="1">SUMIF('8.3.'!$A$529:$H$599,'Izdevumu sadalījums_pa_EKK'!$A8,'8.3.'!$H$529:$H$599)</f>
        <v>1.2</v>
      </c>
      <c r="AE8" s="171">
        <f t="shared" ref="AE8" ca="1" si="54">ROUND(AD8/AD$3,4)</f>
        <v>2.7199999999999998E-2</v>
      </c>
      <c r="AF8" s="170">
        <f ca="1">SUMIF('8.4.'!$A$529:$H$599,'Izdevumu sadalījums_pa_EKK'!$A8,'8.4.'!$H$529:$H$599)</f>
        <v>0.44</v>
      </c>
      <c r="AG8" s="171">
        <f t="shared" ref="AG8" ca="1" si="55">ROUND(AF8/AF$3,4)</f>
        <v>2.8899999999999999E-2</v>
      </c>
      <c r="AH8" s="170">
        <f ca="1">SUMIF('8.5.'!$A$529:$H$599,'Izdevumu sadalījums_pa_EKK'!$A8,'8.5.'!$H$529:$H$599)</f>
        <v>0.82000000000000006</v>
      </c>
      <c r="AI8" s="171">
        <f t="shared" ref="AI8" ca="1" si="56">ROUND(AH8/AH$3,4)</f>
        <v>3.0300000000000001E-2</v>
      </c>
      <c r="AJ8" s="170">
        <f ca="1">SUMIF('8.6.'!$A$529:$H$599,'Izdevumu sadalījums_pa_EKK'!$A8,'8.6.'!$H$529:$H$599)</f>
        <v>1.2</v>
      </c>
      <c r="AK8" s="171">
        <f t="shared" ref="AK8" ca="1" si="57">ROUND(AJ8/AJ$3,4)</f>
        <v>2.9700000000000001E-2</v>
      </c>
      <c r="AL8" s="170">
        <f ca="1">SUMIF('8.7.'!$A$529:$H$599,'Izdevumu sadalījums_pa_EKK'!$A8,'8.7.'!$H$529:$H$599)</f>
        <v>0.44</v>
      </c>
      <c r="AM8" s="171">
        <f t="shared" ref="AM8" ca="1" si="58">ROUND(AL8/AL$3,4)</f>
        <v>2.9899999999999999E-2</v>
      </c>
      <c r="AN8" s="170">
        <f ca="1">SUMIF('8.8.'!$A$529:$H$599,'Izdevumu sadalījums_pa_EKK'!$A8,'8.8.'!$H$529:$H$599)</f>
        <v>0.44</v>
      </c>
      <c r="AO8" s="171">
        <f t="shared" ref="AO8" ca="1" si="59">ROUND(AN8/AN$3,4)</f>
        <v>3.0599999999999999E-2</v>
      </c>
      <c r="AP8" s="170">
        <f ca="1">SUMIF('8.9.'!$A$529:$H$599,'Izdevumu sadalījums_pa_EKK'!$A8,'8.9.'!$H$529:$H$599)</f>
        <v>0.82000000000000006</v>
      </c>
      <c r="AQ8" s="171">
        <f t="shared" ref="AQ8" ca="1" si="60">ROUND(AP8/AP$3,4)</f>
        <v>2.9600000000000001E-2</v>
      </c>
      <c r="AR8" s="170">
        <f ca="1">SUMIF('9.1.'!$A$529:$H$616,'Izdevumu sadalījums_pa_EKK'!$A8,'9.1.'!$H$529:$H$616)</f>
        <v>2.4999999999999996</v>
      </c>
      <c r="AS8" s="171">
        <f t="shared" ca="1" si="19"/>
        <v>3.0099999999999998E-2</v>
      </c>
      <c r="AT8" s="170">
        <f ca="1">SUMIF('9.2.'!$A$529:$H$616,'Izdevumu sadalījums_pa_EKK'!$A8,'9.2.'!$H$529:$H$616)</f>
        <v>2.4799999999999995</v>
      </c>
      <c r="AU8" s="171">
        <f t="shared" ref="AU8" ca="1" si="61">ROUND(AT8/AT$3,4)</f>
        <v>3.0099999999999998E-2</v>
      </c>
      <c r="AV8" s="170">
        <f ca="1">SUMIF('9.3.'!$A$540:$H$627,'Izdevumu sadalījums_pa_EKK'!$A8,'9.3.'!$H$540:$H$627)</f>
        <v>0.44999999999999996</v>
      </c>
      <c r="AW8" s="171">
        <f t="shared" ref="AW8" ca="1" si="62">ROUND(AV8/AV$3,4)</f>
        <v>3.0099999999999998E-2</v>
      </c>
      <c r="AX8" s="170">
        <f ca="1">SUMIF('10.'!$A$529:$H$616,'Izdevumu sadalījums_pa_EKK'!$A8,'10.'!$H$529:$H$616)</f>
        <v>0.47000000000000003</v>
      </c>
      <c r="AY8" s="171">
        <f t="shared" ref="AY8" ca="1" si="63">ROUND(AX8/AX$3,4)</f>
        <v>3.0800000000000001E-2</v>
      </c>
    </row>
    <row r="9" spans="1:51" x14ac:dyDescent="0.2">
      <c r="A9" s="180">
        <v>1148</v>
      </c>
      <c r="B9" s="170">
        <f ca="1">SUMIF('1.1 '!$A$538:$H$599,'Izdevumu sadalījums_pa_EKK'!A9,'1.1 '!$H$538:$H$599)</f>
        <v>0.76</v>
      </c>
      <c r="C9" s="171">
        <f t="shared" ca="1" si="23"/>
        <v>5.8099999999999999E-2</v>
      </c>
      <c r="D9" s="170">
        <f ca="1">SUMIF('1.2'!$A$529:$H$599,'Izdevumu sadalījums_pa_EKK'!$A9,'1.2'!$H$529:$H$599)</f>
        <v>3.4599999999999995</v>
      </c>
      <c r="E9" s="171">
        <f t="shared" ca="1" si="1"/>
        <v>5.8000000000000003E-2</v>
      </c>
      <c r="F9" s="170">
        <f ca="1">SUMIF('1.3'!$A$529:$H$599,'Izdevumu sadalījums_pa_EKK'!$A9,'1.3'!$H$529:$H$599)</f>
        <v>7.8499999999999988</v>
      </c>
      <c r="G9" s="171">
        <f t="shared" ca="1" si="2"/>
        <v>6.1400000000000003E-2</v>
      </c>
      <c r="H9" s="170">
        <f ca="1">SUMIF('1.4'!$A$529:$H$599,'Izdevumu sadalījums_pa_EKK'!$A9,'1.4'!$H$529:$H$599)</f>
        <v>15.549999999999999</v>
      </c>
      <c r="I9" s="171">
        <f t="shared" ca="1" si="3"/>
        <v>6.1400000000000003E-2</v>
      </c>
      <c r="J9" s="170">
        <f ca="1">SUMIF('2.'!$A$529:$H$599,'Izdevumu sadalījums_pa_EKK'!$A9,'2.'!$H$529:$H$599)</f>
        <v>1.5499999999999998</v>
      </c>
      <c r="K9" s="171">
        <f t="shared" ca="1" si="4"/>
        <v>5.6800000000000003E-2</v>
      </c>
      <c r="L9" s="170">
        <f ca="1">SUMIF('3.'!$A$529:$H$599,'Izdevumu sadalījums_pa_EKK'!$A9,'3.'!$H$529:$H$599)</f>
        <v>0.97000000000000008</v>
      </c>
      <c r="M9" s="171">
        <f t="shared" ca="1" si="5"/>
        <v>6.1600000000000002E-2</v>
      </c>
      <c r="N9" s="170">
        <f ca="1">SUMIF('4.'!$A$529:$H$599,'Izdevumu sadalījums_pa_EKK'!$A9,'4.'!$H$529:$H$599)</f>
        <v>1.3</v>
      </c>
      <c r="O9" s="171">
        <f t="shared" ca="1" si="6"/>
        <v>6.0299999999999999E-2</v>
      </c>
      <c r="P9" s="170">
        <f ca="1">SUMIF('5.'!$A$529:$H$600,'Izdevumu sadalījums_pa_EKK'!$A9,'5.'!$H$529:$H$600)</f>
        <v>1.37</v>
      </c>
      <c r="Q9" s="171">
        <f t="shared" ca="1" si="7"/>
        <v>1.3599999999999999E-2</v>
      </c>
      <c r="R9" s="170">
        <f ca="1">SUMIF('6.1.'!$A$529:$H$599,'Izdevumu sadalījums_pa_EKK'!$A9,'6.1.'!$H$529:$H$599)</f>
        <v>3.26</v>
      </c>
      <c r="S9" s="171">
        <f t="shared" ca="1" si="8"/>
        <v>4.7800000000000002E-2</v>
      </c>
      <c r="T9" s="170">
        <f ca="1">SUMIF('6.2.'!$A$529:$H$599,'Izdevumu sadalījums_pa_EKK'!$A9,'6.2.'!$H$529:$H$599)</f>
        <v>3.26</v>
      </c>
      <c r="U9" s="171">
        <f t="shared" ca="1" si="9"/>
        <v>2.23E-2</v>
      </c>
      <c r="V9" s="170">
        <f ca="1">SUMIF('6.3.'!$A$529:$H$599,'Izdevumu sadalījums_pa_EKK'!$A9,'6.3.'!$H$529:$H$599)</f>
        <v>9.23</v>
      </c>
      <c r="W9" s="171">
        <f t="shared" ca="1" si="10"/>
        <v>6.2E-2</v>
      </c>
      <c r="X9" s="170">
        <f ca="1">SUMIF('7.'!$A$523:$H$593,'Izdevumu sadalījums_pa_EKK'!$A9,'7.'!$H$523:$H$593)</f>
        <v>2.6</v>
      </c>
      <c r="Y9" s="171">
        <f t="shared" ca="1" si="11"/>
        <v>6.0699999999999997E-2</v>
      </c>
      <c r="Z9" s="170">
        <f ca="1">SUMIF('8.1.'!$A$529:$H$599,'Izdevumu sadalījums_pa_EKK'!$A9,'8.1.'!$H$529:$H$599)</f>
        <v>0.87</v>
      </c>
      <c r="AA9" s="171">
        <f t="shared" ca="1" si="12"/>
        <v>5.1900000000000002E-2</v>
      </c>
      <c r="AB9" s="170">
        <f ca="1">SUMIF('8.2.'!$A$529:$H$599,'Izdevumu sadalījums_pa_EKK'!$A9,'8.2.'!$H$529:$H$599)</f>
        <v>1.6400000000000001</v>
      </c>
      <c r="AC9" s="171">
        <f t="shared" ca="1" si="12"/>
        <v>5.7299999999999997E-2</v>
      </c>
      <c r="AD9" s="170">
        <f ca="1">SUMIF('8.3.'!$A$529:$H$599,'Izdevumu sadalījums_pa_EKK'!$A9,'8.3.'!$H$529:$H$599)</f>
        <v>2.4</v>
      </c>
      <c r="AE9" s="171">
        <f t="shared" ref="AE9" ca="1" si="64">ROUND(AD9/AD$3,4)</f>
        <v>5.4300000000000001E-2</v>
      </c>
      <c r="AF9" s="170">
        <f ca="1">SUMIF('8.4.'!$A$529:$H$599,'Izdevumu sadalījums_pa_EKK'!$A9,'8.4.'!$H$529:$H$599)</f>
        <v>0.87</v>
      </c>
      <c r="AG9" s="171">
        <f t="shared" ref="AG9" ca="1" si="65">ROUND(AF9/AF$3,4)</f>
        <v>5.7200000000000001E-2</v>
      </c>
      <c r="AH9" s="170">
        <f ca="1">SUMIF('8.5.'!$A$529:$H$599,'Izdevumu sadalījums_pa_EKK'!$A9,'8.5.'!$H$529:$H$599)</f>
        <v>1.6400000000000001</v>
      </c>
      <c r="AI9" s="171">
        <f t="shared" ref="AI9" ca="1" si="66">ROUND(AH9/AH$3,4)</f>
        <v>6.0600000000000001E-2</v>
      </c>
      <c r="AJ9" s="170">
        <f ca="1">SUMIF('8.6.'!$A$529:$H$599,'Izdevumu sadalījums_pa_EKK'!$A9,'8.6.'!$H$529:$H$599)</f>
        <v>2.4</v>
      </c>
      <c r="AK9" s="171">
        <f t="shared" ref="AK9" ca="1" si="67">ROUND(AJ9/AJ$3,4)</f>
        <v>5.9299999999999999E-2</v>
      </c>
      <c r="AL9" s="170">
        <f ca="1">SUMIF('8.7.'!$A$529:$H$599,'Izdevumu sadalījums_pa_EKK'!$A9,'8.7.'!$H$529:$H$599)</f>
        <v>0.87</v>
      </c>
      <c r="AM9" s="171">
        <f t="shared" ref="AM9" ca="1" si="68">ROUND(AL9/AL$3,4)</f>
        <v>5.91E-2</v>
      </c>
      <c r="AN9" s="170">
        <f ca="1">SUMIF('8.8.'!$A$529:$H$599,'Izdevumu sadalījums_pa_EKK'!$A9,'8.8.'!$H$529:$H$599)</f>
        <v>0.87</v>
      </c>
      <c r="AO9" s="171">
        <f t="shared" ref="AO9" ca="1" si="69">ROUND(AN9/AN$3,4)</f>
        <v>6.0499999999999998E-2</v>
      </c>
      <c r="AP9" s="170">
        <f ca="1">SUMIF('8.9.'!$A$529:$H$599,'Izdevumu sadalījums_pa_EKK'!$A9,'8.9.'!$H$529:$H$599)</f>
        <v>1.6400000000000001</v>
      </c>
      <c r="AQ9" s="171">
        <f t="shared" ref="AQ9" ca="1" si="70">ROUND(AP9/AP$3,4)</f>
        <v>5.9299999999999999E-2</v>
      </c>
      <c r="AR9" s="170">
        <f ca="1">SUMIF('9.1.'!$A$529:$H$616,'Izdevumu sadalījums_pa_EKK'!$A9,'9.1.'!$H$529:$H$616)</f>
        <v>4.9999999999999991</v>
      </c>
      <c r="AS9" s="171">
        <f t="shared" ca="1" si="19"/>
        <v>6.0299999999999999E-2</v>
      </c>
      <c r="AT9" s="170">
        <f ca="1">SUMIF('9.2.'!$A$529:$H$616,'Izdevumu sadalījums_pa_EKK'!$A9,'9.2.'!$H$529:$H$616)</f>
        <v>4.9599999999999991</v>
      </c>
      <c r="AU9" s="171">
        <f t="shared" ref="AU9" ca="1" si="71">ROUND(AT9/AT$3,4)</f>
        <v>6.0199999999999997E-2</v>
      </c>
      <c r="AV9" s="170">
        <f ca="1">SUMIF('9.3.'!$A$540:$H$627,'Izdevumu sadalījums_pa_EKK'!$A9,'9.3.'!$H$540:$H$627)</f>
        <v>0.9</v>
      </c>
      <c r="AW9" s="171">
        <f t="shared" ref="AW9" ca="1" si="72">ROUND(AV9/AV$3,4)</f>
        <v>6.0199999999999997E-2</v>
      </c>
      <c r="AX9" s="170">
        <f ca="1">SUMIF('10.'!$A$529:$H$616,'Izdevumu sadalījums_pa_EKK'!$A9,'10.'!$H$529:$H$616)</f>
        <v>0.92</v>
      </c>
      <c r="AY9" s="171">
        <f t="shared" ref="AY9" ca="1" si="73">ROUND(AX9/AX$3,4)</f>
        <v>6.0299999999999999E-2</v>
      </c>
    </row>
    <row r="10" spans="1:51" x14ac:dyDescent="0.2">
      <c r="A10" s="180">
        <v>1210</v>
      </c>
      <c r="B10" s="170">
        <f ca="1">SUMIF('1.1 '!$A$538:$H$599,'Izdevumu sadalījums_pa_EKK'!A10,'1.1 '!$H$538:$H$599)</f>
        <v>2.39</v>
      </c>
      <c r="C10" s="171">
        <f t="shared" ca="1" si="23"/>
        <v>0.1827</v>
      </c>
      <c r="D10" s="170">
        <f ca="1">SUMIF('1.2'!$A$529:$H$599,'Izdevumu sadalījums_pa_EKK'!$A10,'1.2'!$H$529:$H$599)</f>
        <v>11.030000000000001</v>
      </c>
      <c r="E10" s="171">
        <f t="shared" ca="1" si="1"/>
        <v>0.18490000000000001</v>
      </c>
      <c r="F10" s="170">
        <f ca="1">SUMIF('1.3'!$A$529:$H$599,'Izdevumu sadalījums_pa_EKK'!$A10,'1.3'!$H$529:$H$599)</f>
        <v>24.450000000000003</v>
      </c>
      <c r="G10" s="171">
        <f t="shared" ca="1" si="2"/>
        <v>0.1913</v>
      </c>
      <c r="H10" s="170">
        <f ca="1">SUMIF('1.4'!$A$529:$H$599,'Izdevumu sadalījums_pa_EKK'!$A10,'1.4'!$H$529:$H$599)</f>
        <v>48.47</v>
      </c>
      <c r="I10" s="171">
        <f t="shared" ca="1" si="3"/>
        <v>0.1913</v>
      </c>
      <c r="J10" s="170">
        <f ca="1">SUMIF('2.'!$A$529:$H$599,'Izdevumu sadalījums_pa_EKK'!$A10,'2.'!$H$529:$H$599)</f>
        <v>4.919999999999999</v>
      </c>
      <c r="K10" s="171">
        <f t="shared" ca="1" si="4"/>
        <v>0.18029999999999999</v>
      </c>
      <c r="L10" s="170">
        <f ca="1">SUMIF('3.'!$A$529:$H$599,'Izdevumu sadalījums_pa_EKK'!$A10,'3.'!$H$529:$H$599)</f>
        <v>2.8899999999999997</v>
      </c>
      <c r="M10" s="171">
        <f t="shared" ca="1" si="5"/>
        <v>0.1835</v>
      </c>
      <c r="N10" s="170">
        <f ca="1">SUMIF('4.'!$A$529:$H$599,'Izdevumu sadalījums_pa_EKK'!$A10,'4.'!$H$529:$H$599)</f>
        <v>3.8999999999999995</v>
      </c>
      <c r="O10" s="171">
        <f t="shared" ca="1" si="6"/>
        <v>0.18090000000000001</v>
      </c>
      <c r="P10" s="170">
        <f ca="1">SUMIF('5.'!$A$529:$H$600,'Izdevumu sadalījums_pa_EKK'!$A10,'5.'!$H$529:$H$600)</f>
        <v>4.09</v>
      </c>
      <c r="Q10" s="171">
        <f t="shared" ca="1" si="7"/>
        <v>4.07E-2</v>
      </c>
      <c r="R10" s="170">
        <f ca="1">SUMIF('6.1.'!$A$529:$H$599,'Izdevumu sadalījums_pa_EKK'!$A10,'6.1.'!$H$529:$H$599)</f>
        <v>10.050000000000001</v>
      </c>
      <c r="S10" s="171">
        <f t="shared" ca="1" si="8"/>
        <v>0.1474</v>
      </c>
      <c r="T10" s="170">
        <f ca="1">SUMIF('6.2.'!$A$529:$H$599,'Izdevumu sadalījums_pa_EKK'!$A10,'6.2.'!$H$529:$H$599)</f>
        <v>10.050000000000001</v>
      </c>
      <c r="U10" s="171">
        <f t="shared" ca="1" si="9"/>
        <v>6.8900000000000003E-2</v>
      </c>
      <c r="V10" s="170">
        <f ca="1">SUMIF('6.3.'!$A$529:$H$599,'Izdevumu sadalījums_pa_EKK'!$A10,'6.3.'!$H$529:$H$599)</f>
        <v>28.42</v>
      </c>
      <c r="W10" s="171">
        <f t="shared" ca="1" si="10"/>
        <v>0.19089999999999999</v>
      </c>
      <c r="X10" s="170">
        <f ca="1">SUMIF('7.'!$A$523:$H$593,'Izdevumu sadalījums_pa_EKK'!$A10,'7.'!$H$523:$H$593)</f>
        <v>7.79</v>
      </c>
      <c r="Y10" s="171">
        <f t="shared" ca="1" si="11"/>
        <v>0.18190000000000001</v>
      </c>
      <c r="Z10" s="170">
        <f ca="1">SUMIF('8.1.'!$A$529:$H$599,'Izdevumu sadalījums_pa_EKK'!$A10,'8.1.'!$H$529:$H$599)</f>
        <v>2.5999999999999996</v>
      </c>
      <c r="AA10" s="171">
        <f t="shared" ca="1" si="12"/>
        <v>0.15509999999999999</v>
      </c>
      <c r="AB10" s="170">
        <f ca="1">SUMIF('8.2.'!$A$529:$H$599,'Izdevumu sadalījums_pa_EKK'!$A10,'8.2.'!$H$529:$H$599)</f>
        <v>4.8899999999999997</v>
      </c>
      <c r="AC10" s="171">
        <f t="shared" ca="1" si="12"/>
        <v>0.1709</v>
      </c>
      <c r="AD10" s="170">
        <f ca="1">SUMIF('8.3.'!$A$529:$H$599,'Izdevumu sadalījums_pa_EKK'!$A10,'8.3.'!$H$529:$H$599)</f>
        <v>7.17</v>
      </c>
      <c r="AE10" s="171">
        <f t="shared" ref="AE10" ca="1" si="74">ROUND(AD10/AD$3,4)</f>
        <v>0.1623</v>
      </c>
      <c r="AF10" s="170">
        <f ca="1">SUMIF('8.4.'!$A$529:$H$599,'Izdevumu sadalījums_pa_EKK'!$A10,'8.4.'!$H$529:$H$599)</f>
        <v>2.5999999999999996</v>
      </c>
      <c r="AG10" s="171">
        <f t="shared" ref="AG10" ca="1" si="75">ROUND(AF10/AF$3,4)</f>
        <v>0.1711</v>
      </c>
      <c r="AH10" s="170">
        <f ca="1">SUMIF('8.5.'!$A$529:$H$599,'Izdevumu sadalījums_pa_EKK'!$A10,'8.5.'!$H$529:$H$599)</f>
        <v>4.8899999999999997</v>
      </c>
      <c r="AI10" s="171">
        <f t="shared" ref="AI10" ca="1" si="76">ROUND(AH10/AH$3,4)</f>
        <v>0.1807</v>
      </c>
      <c r="AJ10" s="170">
        <f ca="1">SUMIF('8.6.'!$A$529:$H$599,'Izdevumu sadalījums_pa_EKK'!$A10,'8.6.'!$H$529:$H$599)</f>
        <v>7.17</v>
      </c>
      <c r="AK10" s="171">
        <f t="shared" ref="AK10" ca="1" si="77">ROUND(AJ10/AJ$3,4)</f>
        <v>0.17730000000000001</v>
      </c>
      <c r="AL10" s="170">
        <f ca="1">SUMIF('8.7.'!$A$529:$H$599,'Izdevumu sadalījums_pa_EKK'!$A10,'8.7.'!$H$529:$H$599)</f>
        <v>2.5999999999999996</v>
      </c>
      <c r="AM10" s="171">
        <f t="shared" ref="AM10" ca="1" si="78">ROUND(AL10/AL$3,4)</f>
        <v>0.17660000000000001</v>
      </c>
      <c r="AN10" s="170">
        <f ca="1">SUMIF('8.8.'!$A$529:$H$599,'Izdevumu sadalījums_pa_EKK'!$A10,'8.8.'!$H$529:$H$599)</f>
        <v>2.5999999999999996</v>
      </c>
      <c r="AO10" s="171">
        <f t="shared" ref="AO10" ca="1" si="79">ROUND(AN10/AN$3,4)</f>
        <v>0.1807</v>
      </c>
      <c r="AP10" s="170">
        <f ca="1">SUMIF('8.9.'!$A$529:$H$599,'Izdevumu sadalījums_pa_EKK'!$A10,'8.9.'!$H$529:$H$599)</f>
        <v>4.8899999999999997</v>
      </c>
      <c r="AQ10" s="171">
        <f t="shared" ref="AQ10" ca="1" si="80">ROUND(AP10/AP$3,4)</f>
        <v>0.17680000000000001</v>
      </c>
      <c r="AR10" s="170">
        <f ca="1">SUMIF('9.1.'!$A$529:$H$616,'Izdevumu sadalījums_pa_EKK'!$A10,'9.1.'!$H$529:$H$616)</f>
        <v>15.81</v>
      </c>
      <c r="AS10" s="171">
        <f t="shared" ca="1" si="19"/>
        <v>0.19059999999999999</v>
      </c>
      <c r="AT10" s="170">
        <f ca="1">SUMIF('9.2.'!$A$529:$H$616,'Izdevumu sadalījums_pa_EKK'!$A10,'9.2.'!$H$529:$H$616)</f>
        <v>15.7</v>
      </c>
      <c r="AU10" s="171">
        <f t="shared" ref="AU10" ca="1" si="81">ROUND(AT10/AT$3,4)</f>
        <v>0.1905</v>
      </c>
      <c r="AV10" s="170">
        <f ca="1">SUMIF('9.3.'!$A$540:$H$627,'Izdevumu sadalījums_pa_EKK'!$A10,'9.3.'!$H$540:$H$627)</f>
        <v>2.86</v>
      </c>
      <c r="AW10" s="171">
        <f t="shared" ref="AW10" ca="1" si="82">ROUND(AV10/AV$3,4)</f>
        <v>0.1913</v>
      </c>
      <c r="AX10" s="170">
        <f ca="1">SUMIF('10.'!$A$529:$H$616,'Izdevumu sadalījums_pa_EKK'!$A10,'10.'!$H$529:$H$616)</f>
        <v>2.76</v>
      </c>
      <c r="AY10" s="171">
        <f t="shared" ref="AY10" ca="1" si="83">ROUND(AX10/AX$3,4)</f>
        <v>0.18099999999999999</v>
      </c>
    </row>
    <row r="11" spans="1:51" x14ac:dyDescent="0.2">
      <c r="A11" s="180">
        <v>1221</v>
      </c>
      <c r="B11" s="170">
        <f ca="1">SUMIF('1.1 '!$A$538:$H$599,'Izdevumu sadalījums_pa_EKK'!A11,'1.1 '!$H$538:$H$599)</f>
        <v>0.31</v>
      </c>
      <c r="C11" s="171">
        <f t="shared" ca="1" si="23"/>
        <v>2.3699999999999999E-2</v>
      </c>
      <c r="D11" s="170">
        <f ca="1">SUMIF('1.2'!$A$529:$H$599,'Izdevumu sadalījums_pa_EKK'!$A11,'1.2'!$H$529:$H$599)</f>
        <v>1.4000000000000001</v>
      </c>
      <c r="E11" s="171">
        <f t="shared" ca="1" si="1"/>
        <v>2.35E-2</v>
      </c>
      <c r="F11" s="170">
        <f ca="1">SUMIF('1.3'!$A$529:$H$599,'Izdevumu sadalījums_pa_EKK'!$A11,'1.3'!$H$529:$H$599)</f>
        <v>3.16</v>
      </c>
      <c r="G11" s="171">
        <f t="shared" ca="1" si="2"/>
        <v>2.47E-2</v>
      </c>
      <c r="H11" s="170">
        <f ca="1">SUMIF('1.4'!$A$529:$H$599,'Izdevumu sadalījums_pa_EKK'!$A11,'1.4'!$H$529:$H$599)</f>
        <v>6.2399999999999993</v>
      </c>
      <c r="I11" s="171">
        <f t="shared" ca="1" si="3"/>
        <v>2.46E-2</v>
      </c>
      <c r="J11" s="170">
        <f ca="1">SUMIF('2.'!$A$529:$H$599,'Izdevumu sadalījums_pa_EKK'!$A11,'2.'!$H$529:$H$599)</f>
        <v>0.63000000000000012</v>
      </c>
      <c r="K11" s="171">
        <f t="shared" ca="1" si="4"/>
        <v>2.3099999999999999E-2</v>
      </c>
      <c r="L11" s="170">
        <f ca="1">SUMIF('3.'!$A$529:$H$599,'Izdevumu sadalījums_pa_EKK'!$A11,'3.'!$H$529:$H$599)</f>
        <v>0.41000000000000003</v>
      </c>
      <c r="M11" s="171">
        <f t="shared" ca="1" si="5"/>
        <v>2.5999999999999999E-2</v>
      </c>
      <c r="N11" s="170">
        <f ca="1">SUMIF('4.'!$A$529:$H$599,'Izdevumu sadalījums_pa_EKK'!$A11,'4.'!$H$529:$H$599)</f>
        <v>0.53</v>
      </c>
      <c r="O11" s="171">
        <f t="shared" ca="1" si="6"/>
        <v>2.46E-2</v>
      </c>
      <c r="P11" s="170">
        <f ca="1">SUMIF('5.'!$A$529:$H$600,'Izdevumu sadalījums_pa_EKK'!$A11,'5.'!$H$529:$H$600)</f>
        <v>0.56000000000000005</v>
      </c>
      <c r="Q11" s="171">
        <f t="shared" ca="1" si="7"/>
        <v>5.5999999999999999E-3</v>
      </c>
      <c r="R11" s="170">
        <f ca="1">SUMIF('6.1.'!$A$529:$H$599,'Izdevumu sadalījums_pa_EKK'!$A11,'6.1.'!$H$529:$H$599)</f>
        <v>1.32</v>
      </c>
      <c r="S11" s="171">
        <f t="shared" ca="1" si="8"/>
        <v>1.9400000000000001E-2</v>
      </c>
      <c r="T11" s="170">
        <f ca="1">SUMIF('6.2.'!$A$529:$H$599,'Izdevumu sadalījums_pa_EKK'!$A11,'6.2.'!$H$529:$H$599)</f>
        <v>1.32</v>
      </c>
      <c r="U11" s="171">
        <f t="shared" ca="1" si="9"/>
        <v>8.9999999999999993E-3</v>
      </c>
      <c r="V11" s="170">
        <f ca="1">SUMIF('6.3.'!$A$529:$H$599,'Izdevumu sadalījums_pa_EKK'!$A11,'6.3.'!$H$529:$H$599)</f>
        <v>3.7199999999999998</v>
      </c>
      <c r="W11" s="171">
        <f t="shared" ca="1" si="10"/>
        <v>2.5000000000000001E-2</v>
      </c>
      <c r="X11" s="170">
        <f ca="1">SUMIF('7.'!$A$523:$H$593,'Izdevumu sadalījums_pa_EKK'!$A11,'7.'!$H$523:$H$593)</f>
        <v>1.05</v>
      </c>
      <c r="Y11" s="171">
        <f t="shared" ca="1" si="11"/>
        <v>2.4500000000000001E-2</v>
      </c>
      <c r="Z11" s="170">
        <f ca="1">SUMIF('8.1.'!$A$529:$H$599,'Izdevumu sadalījums_pa_EKK'!$A11,'8.1.'!$H$529:$H$599)</f>
        <v>0.36</v>
      </c>
      <c r="AA11" s="171">
        <f t="shared" ca="1" si="12"/>
        <v>2.1499999999999998E-2</v>
      </c>
      <c r="AB11" s="170">
        <f ca="1">SUMIF('8.2.'!$A$529:$H$599,'Izdevumu sadalījums_pa_EKK'!$A11,'8.2.'!$H$529:$H$599)</f>
        <v>0.67</v>
      </c>
      <c r="AC11" s="171">
        <f t="shared" ca="1" si="12"/>
        <v>2.3400000000000001E-2</v>
      </c>
      <c r="AD11" s="170">
        <f ca="1">SUMIF('8.3.'!$A$529:$H$599,'Izdevumu sadalījums_pa_EKK'!$A11,'8.3.'!$H$529:$H$599)</f>
        <v>0.97000000000000008</v>
      </c>
      <c r="AE11" s="171">
        <f t="shared" ref="AE11" ca="1" si="84">ROUND(AD11/AD$3,4)</f>
        <v>2.1999999999999999E-2</v>
      </c>
      <c r="AF11" s="170">
        <f ca="1">SUMIF('8.4.'!$A$529:$H$599,'Izdevumu sadalījums_pa_EKK'!$A11,'8.4.'!$H$529:$H$599)</f>
        <v>0.36</v>
      </c>
      <c r="AG11" s="171">
        <f t="shared" ref="AG11" ca="1" si="85">ROUND(AF11/AF$3,4)</f>
        <v>2.3699999999999999E-2</v>
      </c>
      <c r="AH11" s="170">
        <f ca="1">SUMIF('8.5.'!$A$529:$H$599,'Izdevumu sadalījums_pa_EKK'!$A11,'8.5.'!$H$529:$H$599)</f>
        <v>0.67</v>
      </c>
      <c r="AI11" s="171">
        <f t="shared" ref="AI11" ca="1" si="86">ROUND(AH11/AH$3,4)</f>
        <v>2.4799999999999999E-2</v>
      </c>
      <c r="AJ11" s="170">
        <f ca="1">SUMIF('8.6.'!$A$529:$H$599,'Izdevumu sadalījums_pa_EKK'!$A11,'8.6.'!$H$529:$H$599)</f>
        <v>0.97000000000000008</v>
      </c>
      <c r="AK11" s="171">
        <f t="shared" ref="AK11" ca="1" si="87">ROUND(AJ11/AJ$3,4)</f>
        <v>2.4E-2</v>
      </c>
      <c r="AL11" s="170">
        <f ca="1">SUMIF('8.7.'!$A$529:$H$599,'Izdevumu sadalījums_pa_EKK'!$A11,'8.7.'!$H$529:$H$599)</f>
        <v>0.36</v>
      </c>
      <c r="AM11" s="171">
        <f t="shared" ref="AM11" ca="1" si="88">ROUND(AL11/AL$3,4)</f>
        <v>2.4500000000000001E-2</v>
      </c>
      <c r="AN11" s="170">
        <f ca="1">SUMIF('8.8.'!$A$529:$H$599,'Izdevumu sadalījums_pa_EKK'!$A11,'8.8.'!$H$529:$H$599)</f>
        <v>0.36</v>
      </c>
      <c r="AO11" s="171">
        <f t="shared" ref="AO11" ca="1" si="89">ROUND(AN11/AN$3,4)</f>
        <v>2.5000000000000001E-2</v>
      </c>
      <c r="AP11" s="170">
        <f ca="1">SUMIF('8.9.'!$A$529:$H$599,'Izdevumu sadalījums_pa_EKK'!$A11,'8.9.'!$H$529:$H$599)</f>
        <v>0.67</v>
      </c>
      <c r="AQ11" s="171">
        <f t="shared" ref="AQ11" ca="1" si="90">ROUND(AP11/AP$3,4)</f>
        <v>2.4199999999999999E-2</v>
      </c>
      <c r="AR11" s="170">
        <f ca="1">SUMIF('9.1.'!$A$529:$H$616,'Izdevumu sadalījums_pa_EKK'!$A11,'9.1.'!$H$529:$H$616)</f>
        <v>2.02</v>
      </c>
      <c r="AS11" s="171">
        <f t="shared" ca="1" si="19"/>
        <v>2.4400000000000002E-2</v>
      </c>
      <c r="AT11" s="170">
        <f ca="1">SUMIF('9.2.'!$A$529:$H$616,'Izdevumu sadalījums_pa_EKK'!$A11,'9.2.'!$H$529:$H$616)</f>
        <v>2</v>
      </c>
      <c r="AU11" s="171">
        <f t="shared" ref="AU11" ca="1" si="91">ROUND(AT11/AT$3,4)</f>
        <v>2.4299999999999999E-2</v>
      </c>
      <c r="AV11" s="170">
        <f ca="1">SUMIF('9.3.'!$A$540:$H$627,'Izdevumu sadalījums_pa_EKK'!$A11,'9.3.'!$H$540:$H$627)</f>
        <v>0.37</v>
      </c>
      <c r="AW11" s="171">
        <f t="shared" ref="AW11" ca="1" si="92">ROUND(AV11/AV$3,4)</f>
        <v>2.47E-2</v>
      </c>
      <c r="AX11" s="170">
        <f ca="1">SUMIF('10.'!$A$529:$H$616,'Izdevumu sadalījums_pa_EKK'!$A11,'10.'!$H$529:$H$616)</f>
        <v>0.38</v>
      </c>
      <c r="AY11" s="171">
        <f t="shared" ref="AY11" ca="1" si="93">ROUND(AX11/AX$3,4)</f>
        <v>2.4899999999999999E-2</v>
      </c>
    </row>
    <row r="12" spans="1:51" x14ac:dyDescent="0.2">
      <c r="A12" s="180">
        <v>1228</v>
      </c>
      <c r="B12" s="170">
        <f ca="1">SUMIF('1.1 '!$A$538:$H$599,'Izdevumu sadalījums_pa_EKK'!A12,'1.1 '!$H$538:$H$599)</f>
        <v>0.09</v>
      </c>
      <c r="C12" s="171">
        <f t="shared" ca="1" si="23"/>
        <v>6.8999999999999999E-3</v>
      </c>
      <c r="D12" s="170">
        <f ca="1">SUMIF('1.2'!$A$529:$H$599,'Izdevumu sadalījums_pa_EKK'!$A12,'1.2'!$H$529:$H$599)</f>
        <v>0.36000000000000004</v>
      </c>
      <c r="E12" s="171">
        <f t="shared" ca="1" si="1"/>
        <v>6.0000000000000001E-3</v>
      </c>
      <c r="F12" s="170">
        <f ca="1">SUMIF('1.3'!$A$529:$H$599,'Izdevumu sadalījums_pa_EKK'!$A12,'1.3'!$H$529:$H$599)</f>
        <v>0.82000000000000006</v>
      </c>
      <c r="G12" s="171">
        <f t="shared" ca="1" si="2"/>
        <v>6.4000000000000003E-3</v>
      </c>
      <c r="H12" s="170">
        <f ca="1">SUMIF('1.4'!$A$529:$H$599,'Izdevumu sadalījums_pa_EKK'!$A12,'1.4'!$H$529:$H$599)</f>
        <v>1.58</v>
      </c>
      <c r="I12" s="171">
        <f t="shared" ca="1" si="3"/>
        <v>6.1999999999999998E-3</v>
      </c>
      <c r="J12" s="170">
        <f ca="1">SUMIF('2.'!$A$529:$H$599,'Izdevumu sadalījums_pa_EKK'!$A12,'2.'!$H$529:$H$599)</f>
        <v>0.17</v>
      </c>
      <c r="K12" s="171">
        <f t="shared" ca="1" si="4"/>
        <v>6.1999999999999998E-3</v>
      </c>
      <c r="L12" s="170">
        <f ca="1">SUMIF('3.'!$A$529:$H$599,'Izdevumu sadalījums_pa_EKK'!$A12,'3.'!$H$529:$H$599)</f>
        <v>0.11</v>
      </c>
      <c r="M12" s="171">
        <f t="shared" ca="1" si="5"/>
        <v>7.0000000000000001E-3</v>
      </c>
      <c r="N12" s="170">
        <f ca="1">SUMIF('4.'!$A$529:$H$599,'Izdevumu sadalījums_pa_EKK'!$A12,'4.'!$H$529:$H$599)</f>
        <v>0.15</v>
      </c>
      <c r="O12" s="171">
        <f t="shared" ca="1" si="6"/>
        <v>7.0000000000000001E-3</v>
      </c>
      <c r="P12" s="170">
        <f ca="1">SUMIF('5.'!$A$529:$H$600,'Izdevumu sadalījums_pa_EKK'!$A12,'5.'!$H$529:$H$600)</f>
        <v>0.15</v>
      </c>
      <c r="Q12" s="171">
        <f t="shared" ca="1" si="7"/>
        <v>1.5E-3</v>
      </c>
      <c r="R12" s="170">
        <f ca="1">SUMIF('6.1.'!$A$529:$H$599,'Izdevumu sadalījums_pa_EKK'!$A12,'6.1.'!$H$529:$H$599)</f>
        <v>0.35</v>
      </c>
      <c r="S12" s="171">
        <f t="shared" ca="1" si="8"/>
        <v>5.1000000000000004E-3</v>
      </c>
      <c r="T12" s="170">
        <f ca="1">SUMIF('6.2.'!$A$529:$H$599,'Izdevumu sadalījums_pa_EKK'!$A12,'6.2.'!$H$529:$H$599)</f>
        <v>0.35</v>
      </c>
      <c r="U12" s="171">
        <f t="shared" ca="1" si="9"/>
        <v>2.3999999999999998E-3</v>
      </c>
      <c r="V12" s="170">
        <f ca="1">SUMIF('6.3.'!$A$529:$H$599,'Izdevumu sadalījums_pa_EKK'!$A12,'6.3.'!$H$529:$H$599)</f>
        <v>0.95</v>
      </c>
      <c r="W12" s="171">
        <f t="shared" ca="1" si="10"/>
        <v>6.4000000000000003E-3</v>
      </c>
      <c r="X12" s="170">
        <f ca="1">SUMIF('7.'!$A$523:$H$593,'Izdevumu sadalījums_pa_EKK'!$A12,'7.'!$H$523:$H$593)</f>
        <v>0.28000000000000003</v>
      </c>
      <c r="Y12" s="171">
        <f t="shared" ca="1" si="11"/>
        <v>6.4999999999999997E-3</v>
      </c>
      <c r="Z12" s="170">
        <f ca="1">SUMIF('8.1.'!$A$529:$H$599,'Izdevumu sadalījums_pa_EKK'!$A12,'8.1.'!$H$529:$H$599)</f>
        <v>0.1</v>
      </c>
      <c r="AA12" s="171">
        <f t="shared" ca="1" si="12"/>
        <v>6.0000000000000001E-3</v>
      </c>
      <c r="AB12" s="170">
        <f ca="1">SUMIF('8.2.'!$A$529:$H$599,'Izdevumu sadalījums_pa_EKK'!$A12,'8.2.'!$H$529:$H$599)</f>
        <v>0.18</v>
      </c>
      <c r="AC12" s="171">
        <f t="shared" ca="1" si="12"/>
        <v>6.3E-3</v>
      </c>
      <c r="AD12" s="170">
        <f ca="1">SUMIF('8.3.'!$A$529:$H$599,'Izdevumu sadalījums_pa_EKK'!$A12,'8.3.'!$H$529:$H$599)</f>
        <v>0.25</v>
      </c>
      <c r="AE12" s="171">
        <f t="shared" ref="AE12" ca="1" si="94">ROUND(AD12/AD$3,4)</f>
        <v>5.7000000000000002E-3</v>
      </c>
      <c r="AF12" s="170">
        <f ca="1">SUMIF('8.4.'!$A$529:$H$599,'Izdevumu sadalījums_pa_EKK'!$A12,'8.4.'!$H$529:$H$599)</f>
        <v>0.1</v>
      </c>
      <c r="AG12" s="171">
        <f t="shared" ref="AG12" ca="1" si="95">ROUND(AF12/AF$3,4)</f>
        <v>6.6E-3</v>
      </c>
      <c r="AH12" s="170">
        <f ca="1">SUMIF('8.5.'!$A$529:$H$599,'Izdevumu sadalījums_pa_EKK'!$A12,'8.5.'!$H$529:$H$599)</f>
        <v>0.18</v>
      </c>
      <c r="AI12" s="171">
        <f t="shared" ref="AI12" ca="1" si="96">ROUND(AH12/AH$3,4)</f>
        <v>6.7000000000000002E-3</v>
      </c>
      <c r="AJ12" s="170">
        <f ca="1">SUMIF('8.6.'!$A$529:$H$599,'Izdevumu sadalījums_pa_EKK'!$A12,'8.6.'!$H$529:$H$599)</f>
        <v>0.25</v>
      </c>
      <c r="AK12" s="171">
        <f t="shared" ref="AK12" ca="1" si="97">ROUND(AJ12/AJ$3,4)</f>
        <v>6.1999999999999998E-3</v>
      </c>
      <c r="AL12" s="170">
        <f ca="1">SUMIF('8.7.'!$A$529:$H$599,'Izdevumu sadalījums_pa_EKK'!$A12,'8.7.'!$H$529:$H$599)</f>
        <v>0.1</v>
      </c>
      <c r="AM12" s="171">
        <f t="shared" ref="AM12" ca="1" si="98">ROUND(AL12/AL$3,4)</f>
        <v>6.7999999999999996E-3</v>
      </c>
      <c r="AN12" s="170">
        <f ca="1">SUMIF('8.8.'!$A$529:$H$599,'Izdevumu sadalījums_pa_EKK'!$A12,'8.8.'!$H$529:$H$599)</f>
        <v>0.1</v>
      </c>
      <c r="AO12" s="171">
        <f t="shared" ref="AO12" ca="1" si="99">ROUND(AN12/AN$3,4)</f>
        <v>6.8999999999999999E-3</v>
      </c>
      <c r="AP12" s="170">
        <f ca="1">SUMIF('8.9.'!$A$529:$H$599,'Izdevumu sadalījums_pa_EKK'!$A12,'8.9.'!$H$529:$H$599)</f>
        <v>0.18</v>
      </c>
      <c r="AQ12" s="171">
        <f t="shared" ref="AQ12" ca="1" si="100">ROUND(AP12/AP$3,4)</f>
        <v>6.4999999999999997E-3</v>
      </c>
      <c r="AR12" s="170">
        <f ca="1">SUMIF('9.1.'!$A$529:$H$616,'Izdevumu sadalījums_pa_EKK'!$A12,'9.1.'!$H$529:$H$616)</f>
        <v>0.52999999999999992</v>
      </c>
      <c r="AS12" s="171">
        <f t="shared" ca="1" si="19"/>
        <v>6.4000000000000003E-3</v>
      </c>
      <c r="AT12" s="170">
        <f ca="1">SUMIF('9.2.'!$A$529:$H$616,'Izdevumu sadalījums_pa_EKK'!$A12,'9.2.'!$H$529:$H$616)</f>
        <v>0.51999999999999991</v>
      </c>
      <c r="AU12" s="171">
        <f t="shared" ref="AU12" ca="1" si="101">ROUND(AT12/AT$3,4)</f>
        <v>6.3E-3</v>
      </c>
      <c r="AV12" s="170">
        <f ca="1">SUMIF('9.3.'!$A$540:$H$627,'Izdevumu sadalījums_pa_EKK'!$A12,'9.3.'!$H$540:$H$627)</f>
        <v>9.9999999999999992E-2</v>
      </c>
      <c r="AW12" s="171">
        <f t="shared" ref="AW12" ca="1" si="102">ROUND(AV12/AV$3,4)</f>
        <v>6.7000000000000002E-3</v>
      </c>
      <c r="AX12" s="170">
        <f ca="1">SUMIF('10.'!$A$529:$H$616,'Izdevumu sadalījums_pa_EKK'!$A12,'10.'!$H$529:$H$616)</f>
        <v>0.11</v>
      </c>
      <c r="AY12" s="171">
        <f t="shared" ref="AY12" ca="1" si="103">ROUND(AX12/AX$3,4)</f>
        <v>7.1999999999999998E-3</v>
      </c>
    </row>
    <row r="13" spans="1:51" x14ac:dyDescent="0.2">
      <c r="A13" s="180">
        <v>2111</v>
      </c>
      <c r="B13" s="170">
        <f ca="1">SUMIF('1.1 '!$A$538:$H$599,'Izdevumu sadalījums_pa_EKK'!A13,'1.1 '!$H$538:$H$599)</f>
        <v>0</v>
      </c>
      <c r="C13" s="171">
        <f t="shared" ca="1" si="23"/>
        <v>0</v>
      </c>
      <c r="D13" s="170">
        <f ca="1">SUMIF('1.2'!$A$529:$H$599,'Izdevumu sadalījums_pa_EKK'!$A13,'1.2'!$H$529:$H$599)</f>
        <v>0</v>
      </c>
      <c r="E13" s="171">
        <f t="shared" ca="1" si="1"/>
        <v>0</v>
      </c>
      <c r="F13" s="170">
        <f ca="1">SUMIF('1.3'!$A$529:$H$599,'Izdevumu sadalījums_pa_EKK'!$A13,'1.3'!$H$529:$H$599)</f>
        <v>0</v>
      </c>
      <c r="G13" s="171">
        <f t="shared" ca="1" si="2"/>
        <v>0</v>
      </c>
      <c r="H13" s="170">
        <f ca="1">SUMIF('1.4'!$A$529:$H$599,'Izdevumu sadalījums_pa_EKK'!$A13,'1.4'!$H$529:$H$599)</f>
        <v>0</v>
      </c>
      <c r="I13" s="171">
        <f t="shared" ca="1" si="3"/>
        <v>0</v>
      </c>
      <c r="J13" s="170">
        <f ca="1">SUMIF('2.'!$A$529:$H$599,'Izdevumu sadalījums_pa_EKK'!$A13,'2.'!$H$529:$H$599)</f>
        <v>0</v>
      </c>
      <c r="K13" s="171">
        <f t="shared" ca="1" si="4"/>
        <v>0</v>
      </c>
      <c r="L13" s="170">
        <f ca="1">SUMIF('3.'!$A$529:$H$599,'Izdevumu sadalījums_pa_EKK'!$A13,'3.'!$H$529:$H$599)</f>
        <v>0</v>
      </c>
      <c r="M13" s="171">
        <f t="shared" ca="1" si="5"/>
        <v>0</v>
      </c>
      <c r="N13" s="170">
        <f ca="1">SUMIF('4.'!$A$529:$H$599,'Izdevumu sadalījums_pa_EKK'!$A13,'4.'!$H$529:$H$599)</f>
        <v>0</v>
      </c>
      <c r="O13" s="171">
        <f t="shared" ca="1" si="6"/>
        <v>0</v>
      </c>
      <c r="P13" s="170">
        <f ca="1">SUMIF('5.'!$A$529:$H$600,'Izdevumu sadalījums_pa_EKK'!$A13,'5.'!$H$529:$H$600)</f>
        <v>0</v>
      </c>
      <c r="Q13" s="171">
        <f t="shared" ca="1" si="7"/>
        <v>0</v>
      </c>
      <c r="R13" s="170">
        <f ca="1">SUMIF('6.1.'!$A$529:$H$599,'Izdevumu sadalījums_pa_EKK'!$A13,'6.1.'!$H$529:$H$599)</f>
        <v>0</v>
      </c>
      <c r="S13" s="171">
        <f t="shared" ca="1" si="8"/>
        <v>0</v>
      </c>
      <c r="T13" s="170">
        <f ca="1">SUMIF('6.2.'!$A$529:$H$599,'Izdevumu sadalījums_pa_EKK'!$A13,'6.2.'!$H$529:$H$599)</f>
        <v>12</v>
      </c>
      <c r="U13" s="171">
        <f t="shared" ca="1" si="9"/>
        <v>8.2199999999999995E-2</v>
      </c>
      <c r="V13" s="170">
        <f ca="1">SUMIF('6.3.'!$A$529:$H$599,'Izdevumu sadalījums_pa_EKK'!$A13,'6.3.'!$H$529:$H$599)</f>
        <v>0</v>
      </c>
      <c r="W13" s="171">
        <f t="shared" ca="1" si="10"/>
        <v>0</v>
      </c>
      <c r="X13" s="170">
        <f ca="1">SUMIF('7.'!$A$523:$H$593,'Izdevumu sadalījums_pa_EKK'!$A13,'7.'!$H$523:$H$593)</f>
        <v>0</v>
      </c>
      <c r="Y13" s="171">
        <f t="shared" ca="1" si="11"/>
        <v>0</v>
      </c>
      <c r="Z13" s="170">
        <f ca="1">SUMIF('8.1.'!$A$529:$H$599,'Izdevumu sadalījums_pa_EKK'!$A13,'8.1.'!$H$529:$H$599)</f>
        <v>0</v>
      </c>
      <c r="AA13" s="171">
        <f t="shared" ca="1" si="12"/>
        <v>0</v>
      </c>
      <c r="AB13" s="170">
        <f ca="1">SUMIF('8.2.'!$A$529:$H$599,'Izdevumu sadalījums_pa_EKK'!$A13,'8.2.'!$H$529:$H$599)</f>
        <v>0</v>
      </c>
      <c r="AC13" s="171">
        <f t="shared" ca="1" si="12"/>
        <v>0</v>
      </c>
      <c r="AD13" s="170">
        <f ca="1">SUMIF('8.3.'!$A$529:$H$599,'Izdevumu sadalījums_pa_EKK'!$A13,'8.3.'!$H$529:$H$599)</f>
        <v>0</v>
      </c>
      <c r="AE13" s="171">
        <f t="shared" ref="AE13" ca="1" si="104">ROUND(AD13/AD$3,4)</f>
        <v>0</v>
      </c>
      <c r="AF13" s="170">
        <f ca="1">SUMIF('8.4.'!$A$529:$H$599,'Izdevumu sadalījums_pa_EKK'!$A13,'8.4.'!$H$529:$H$599)</f>
        <v>0</v>
      </c>
      <c r="AG13" s="171">
        <f t="shared" ref="AG13" ca="1" si="105">ROUND(AF13/AF$3,4)</f>
        <v>0</v>
      </c>
      <c r="AH13" s="170">
        <f ca="1">SUMIF('8.5.'!$A$529:$H$599,'Izdevumu sadalījums_pa_EKK'!$A13,'8.5.'!$H$529:$H$599)</f>
        <v>0</v>
      </c>
      <c r="AI13" s="171">
        <f t="shared" ref="AI13" ca="1" si="106">ROUND(AH13/AH$3,4)</f>
        <v>0</v>
      </c>
      <c r="AJ13" s="170">
        <f ca="1">SUMIF('8.6.'!$A$529:$H$599,'Izdevumu sadalījums_pa_EKK'!$A13,'8.6.'!$H$529:$H$599)</f>
        <v>0</v>
      </c>
      <c r="AK13" s="171">
        <f t="shared" ref="AK13" ca="1" si="107">ROUND(AJ13/AJ$3,4)</f>
        <v>0</v>
      </c>
      <c r="AL13" s="170">
        <f ca="1">SUMIF('8.7.'!$A$529:$H$599,'Izdevumu sadalījums_pa_EKK'!$A13,'8.7.'!$H$529:$H$599)</f>
        <v>0</v>
      </c>
      <c r="AM13" s="171">
        <f t="shared" ref="AM13" ca="1" si="108">ROUND(AL13/AL$3,4)</f>
        <v>0</v>
      </c>
      <c r="AN13" s="170">
        <f ca="1">SUMIF('8.8.'!$A$529:$H$599,'Izdevumu sadalījums_pa_EKK'!$A13,'8.8.'!$H$529:$H$599)</f>
        <v>0</v>
      </c>
      <c r="AO13" s="171">
        <f t="shared" ref="AO13" ca="1" si="109">ROUND(AN13/AN$3,4)</f>
        <v>0</v>
      </c>
      <c r="AP13" s="170">
        <f ca="1">SUMIF('8.9.'!$A$529:$H$599,'Izdevumu sadalījums_pa_EKK'!$A13,'8.9.'!$H$529:$H$599)</f>
        <v>0</v>
      </c>
      <c r="AQ13" s="171">
        <f t="shared" ref="AQ13" ca="1" si="110">ROUND(AP13/AP$3,4)</f>
        <v>0</v>
      </c>
      <c r="AR13" s="170">
        <f ca="1">SUMIF('9.1.'!$A$529:$H$616,'Izdevumu sadalījums_pa_EKK'!$A13,'9.1.'!$H$529:$H$616)</f>
        <v>0</v>
      </c>
      <c r="AS13" s="171">
        <f t="shared" ca="1" si="19"/>
        <v>0</v>
      </c>
      <c r="AT13" s="170">
        <f ca="1">SUMIF('9.2.'!$A$529:$H$616,'Izdevumu sadalījums_pa_EKK'!$A13,'9.2.'!$H$529:$H$616)</f>
        <v>0</v>
      </c>
      <c r="AU13" s="171">
        <f t="shared" ref="AU13" ca="1" si="111">ROUND(AT13/AT$3,4)</f>
        <v>0</v>
      </c>
      <c r="AV13" s="170">
        <f ca="1">SUMIF('9.3.'!$A$540:$H$627,'Izdevumu sadalījums_pa_EKK'!$A13,'9.3.'!$H$540:$H$627)</f>
        <v>0</v>
      </c>
      <c r="AW13" s="171">
        <f t="shared" ref="AW13" ca="1" si="112">ROUND(AV13/AV$3,4)</f>
        <v>0</v>
      </c>
      <c r="AX13" s="170">
        <f ca="1">SUMIF('10.'!$A$529:$H$616,'Izdevumu sadalījums_pa_EKK'!$A13,'10.'!$H$529:$H$616)</f>
        <v>0</v>
      </c>
      <c r="AY13" s="171">
        <f t="shared" ref="AY13" ca="1" si="113">ROUND(AX13/AX$3,4)</f>
        <v>0</v>
      </c>
    </row>
    <row r="14" spans="1:51" x14ac:dyDescent="0.2">
      <c r="A14" s="180">
        <v>2112</v>
      </c>
      <c r="B14" s="170">
        <f ca="1">SUMIF('1.1 '!$A$538:$H$599,'Izdevumu sadalījums_pa_EKK'!A14,'1.1 '!$H$538:$H$599)</f>
        <v>0</v>
      </c>
      <c r="C14" s="171">
        <f t="shared" ca="1" si="23"/>
        <v>0</v>
      </c>
      <c r="D14" s="170">
        <f ca="1">SUMIF('1.2'!$A$529:$H$599,'Izdevumu sadalījums_pa_EKK'!$A14,'1.2'!$H$529:$H$599)</f>
        <v>0</v>
      </c>
      <c r="E14" s="171">
        <f t="shared" ca="1" si="1"/>
        <v>0</v>
      </c>
      <c r="F14" s="170">
        <f ca="1">SUMIF('1.3'!$A$529:$H$599,'Izdevumu sadalījums_pa_EKK'!$A14,'1.3'!$H$529:$H$599)</f>
        <v>0</v>
      </c>
      <c r="G14" s="171">
        <f t="shared" ca="1" si="2"/>
        <v>0</v>
      </c>
      <c r="H14" s="170">
        <f ca="1">SUMIF('1.4'!$A$529:$H$599,'Izdevumu sadalījums_pa_EKK'!$A14,'1.4'!$H$529:$H$599)</f>
        <v>0</v>
      </c>
      <c r="I14" s="171">
        <f t="shared" ca="1" si="3"/>
        <v>0</v>
      </c>
      <c r="J14" s="170">
        <f ca="1">SUMIF('2.'!$A$529:$H$599,'Izdevumu sadalījums_pa_EKK'!$A14,'2.'!$H$529:$H$599)</f>
        <v>0</v>
      </c>
      <c r="K14" s="171">
        <f t="shared" ca="1" si="4"/>
        <v>0</v>
      </c>
      <c r="L14" s="170">
        <f ca="1">SUMIF('3.'!$A$529:$H$599,'Izdevumu sadalījums_pa_EKK'!$A14,'3.'!$H$529:$H$599)</f>
        <v>0</v>
      </c>
      <c r="M14" s="171">
        <f t="shared" ca="1" si="5"/>
        <v>0</v>
      </c>
      <c r="N14" s="170">
        <f ca="1">SUMIF('4.'!$A$529:$H$599,'Izdevumu sadalījums_pa_EKK'!$A14,'4.'!$H$529:$H$599)</f>
        <v>0</v>
      </c>
      <c r="O14" s="171">
        <f t="shared" ca="1" si="6"/>
        <v>0</v>
      </c>
      <c r="P14" s="170">
        <f ca="1">SUMIF('5.'!$A$529:$H$600,'Izdevumu sadalījums_pa_EKK'!$A14,'5.'!$H$529:$H$600)</f>
        <v>0</v>
      </c>
      <c r="Q14" s="171">
        <f t="shared" ca="1" si="7"/>
        <v>0</v>
      </c>
      <c r="R14" s="170">
        <f ca="1">SUMIF('6.1.'!$A$529:$H$599,'Izdevumu sadalījums_pa_EKK'!$A14,'6.1.'!$H$529:$H$599)</f>
        <v>0</v>
      </c>
      <c r="S14" s="171">
        <f t="shared" ca="1" si="8"/>
        <v>0</v>
      </c>
      <c r="T14" s="170">
        <f ca="1">SUMIF('6.2.'!$A$529:$H$599,'Izdevumu sadalījums_pa_EKK'!$A14,'6.2.'!$H$529:$H$599)</f>
        <v>43</v>
      </c>
      <c r="U14" s="171">
        <f t="shared" ca="1" si="9"/>
        <v>0.29470000000000002</v>
      </c>
      <c r="V14" s="170">
        <f ca="1">SUMIF('6.3.'!$A$529:$H$599,'Izdevumu sadalījums_pa_EKK'!$A14,'6.3.'!$H$529:$H$599)</f>
        <v>0</v>
      </c>
      <c r="W14" s="171">
        <f t="shared" ca="1" si="10"/>
        <v>0</v>
      </c>
      <c r="X14" s="170">
        <f ca="1">SUMIF('7.'!$A$523:$H$593,'Izdevumu sadalījums_pa_EKK'!$A14,'7.'!$H$523:$H$593)</f>
        <v>0</v>
      </c>
      <c r="Y14" s="171">
        <f t="shared" ca="1" si="11"/>
        <v>0</v>
      </c>
      <c r="Z14" s="170">
        <f ca="1">SUMIF('8.1.'!$A$529:$H$599,'Izdevumu sadalījums_pa_EKK'!$A14,'8.1.'!$H$529:$H$599)</f>
        <v>0</v>
      </c>
      <c r="AA14" s="171">
        <f t="shared" ca="1" si="12"/>
        <v>0</v>
      </c>
      <c r="AB14" s="170">
        <f ca="1">SUMIF('8.2.'!$A$529:$H$599,'Izdevumu sadalījums_pa_EKK'!$A14,'8.2.'!$H$529:$H$599)</f>
        <v>0</v>
      </c>
      <c r="AC14" s="171">
        <f t="shared" ca="1" si="12"/>
        <v>0</v>
      </c>
      <c r="AD14" s="170">
        <f ca="1">SUMIF('8.3.'!$A$529:$H$599,'Izdevumu sadalījums_pa_EKK'!$A14,'8.3.'!$H$529:$H$599)</f>
        <v>0</v>
      </c>
      <c r="AE14" s="171">
        <f t="shared" ref="AE14" ca="1" si="114">ROUND(AD14/AD$3,4)</f>
        <v>0</v>
      </c>
      <c r="AF14" s="170">
        <f ca="1">SUMIF('8.4.'!$A$529:$H$599,'Izdevumu sadalījums_pa_EKK'!$A14,'8.4.'!$H$529:$H$599)</f>
        <v>0</v>
      </c>
      <c r="AG14" s="171">
        <f t="shared" ref="AG14" ca="1" si="115">ROUND(AF14/AF$3,4)</f>
        <v>0</v>
      </c>
      <c r="AH14" s="170">
        <f ca="1">SUMIF('8.5.'!$A$529:$H$599,'Izdevumu sadalījums_pa_EKK'!$A14,'8.5.'!$H$529:$H$599)</f>
        <v>0</v>
      </c>
      <c r="AI14" s="171">
        <f t="shared" ref="AI14" ca="1" si="116">ROUND(AH14/AH$3,4)</f>
        <v>0</v>
      </c>
      <c r="AJ14" s="170">
        <f ca="1">SUMIF('8.6.'!$A$529:$H$599,'Izdevumu sadalījums_pa_EKK'!$A14,'8.6.'!$H$529:$H$599)</f>
        <v>0</v>
      </c>
      <c r="AK14" s="171">
        <f t="shared" ref="AK14" ca="1" si="117">ROUND(AJ14/AJ$3,4)</f>
        <v>0</v>
      </c>
      <c r="AL14" s="170">
        <f ca="1">SUMIF('8.7.'!$A$529:$H$599,'Izdevumu sadalījums_pa_EKK'!$A14,'8.7.'!$H$529:$H$599)</f>
        <v>0</v>
      </c>
      <c r="AM14" s="171">
        <f t="shared" ref="AM14" ca="1" si="118">ROUND(AL14/AL$3,4)</f>
        <v>0</v>
      </c>
      <c r="AN14" s="170">
        <f ca="1">SUMIF('8.8.'!$A$529:$H$599,'Izdevumu sadalījums_pa_EKK'!$A14,'8.8.'!$H$529:$H$599)</f>
        <v>0</v>
      </c>
      <c r="AO14" s="171">
        <f t="shared" ref="AO14" ca="1" si="119">ROUND(AN14/AN$3,4)</f>
        <v>0</v>
      </c>
      <c r="AP14" s="170">
        <f ca="1">SUMIF('8.9.'!$A$529:$H$599,'Izdevumu sadalījums_pa_EKK'!$A14,'8.9.'!$H$529:$H$599)</f>
        <v>0</v>
      </c>
      <c r="AQ14" s="171">
        <f t="shared" ref="AQ14" ca="1" si="120">ROUND(AP14/AP$3,4)</f>
        <v>0</v>
      </c>
      <c r="AR14" s="170">
        <f ca="1">SUMIF('9.1.'!$A$529:$H$616,'Izdevumu sadalījums_pa_EKK'!$A14,'9.1.'!$H$529:$H$616)</f>
        <v>0</v>
      </c>
      <c r="AS14" s="171">
        <f t="shared" ca="1" si="19"/>
        <v>0</v>
      </c>
      <c r="AT14" s="170">
        <f ca="1">SUMIF('9.2.'!$A$529:$H$616,'Izdevumu sadalījums_pa_EKK'!$A14,'9.2.'!$H$529:$H$616)</f>
        <v>0</v>
      </c>
      <c r="AU14" s="171">
        <f t="shared" ref="AU14" ca="1" si="121">ROUND(AT14/AT$3,4)</f>
        <v>0</v>
      </c>
      <c r="AV14" s="170">
        <f ca="1">SUMIF('9.3.'!$A$540:$H$627,'Izdevumu sadalījums_pa_EKK'!$A14,'9.3.'!$H$540:$H$627)</f>
        <v>0</v>
      </c>
      <c r="AW14" s="171">
        <f t="shared" ref="AW14" ca="1" si="122">ROUND(AV14/AV$3,4)</f>
        <v>0</v>
      </c>
      <c r="AX14" s="170">
        <f ca="1">SUMIF('10.'!$A$529:$H$616,'Izdevumu sadalījums_pa_EKK'!$A14,'10.'!$H$529:$H$616)</f>
        <v>0</v>
      </c>
      <c r="AY14" s="171">
        <f t="shared" ref="AY14" ca="1" si="123">ROUND(AX14/AX$3,4)</f>
        <v>0</v>
      </c>
    </row>
    <row r="15" spans="1:51" x14ac:dyDescent="0.2">
      <c r="A15" s="180">
        <v>2311</v>
      </c>
      <c r="B15" s="170">
        <f ca="1">SUMIF('1.1 '!$A$538:$H$599,'Izdevumu sadalījums_pa_EKK'!A15,'1.1 '!$H$538:$H$599)</f>
        <v>0.18</v>
      </c>
      <c r="C15" s="171">
        <f t="shared" ca="1" si="23"/>
        <v>1.38E-2</v>
      </c>
      <c r="D15" s="170">
        <f ca="1">SUMIF('1.2'!$A$529:$H$599,'Izdevumu sadalījums_pa_EKK'!$A15,'1.2'!$H$529:$H$599)</f>
        <v>0.24000000000000002</v>
      </c>
      <c r="E15" s="171">
        <f ca="1">ROUND(D15/D$3,4)+0.0001</f>
        <v>4.1000000000000003E-3</v>
      </c>
      <c r="F15" s="170">
        <f ca="1">SUMIF('1.3'!$A$529:$H$599,'Izdevumu sadalījums_pa_EKK'!$A15,'1.3'!$H$529:$H$599)</f>
        <v>0.12000000000000001</v>
      </c>
      <c r="G15" s="171">
        <f ca="1">ROUND(F15/F$3,4)+0.0001</f>
        <v>1E-3</v>
      </c>
      <c r="H15" s="170">
        <f ca="1">SUMIF('1.4'!$A$529:$H$599,'Izdevumu sadalījums_pa_EKK'!$A15,'1.4'!$H$529:$H$599)</f>
        <v>0.3</v>
      </c>
      <c r="I15" s="171">
        <f ca="1">ROUND(H15/H$3,4)+0.0001</f>
        <v>1.2999999999999999E-3</v>
      </c>
      <c r="J15" s="170">
        <f ca="1">SUMIF('2.'!$A$529:$H$599,'Izdevumu sadalījums_pa_EKK'!$A15,'2.'!$H$529:$H$599)</f>
        <v>0.3</v>
      </c>
      <c r="K15" s="171">
        <f ca="1">ROUND(J15/J$3,4)+0.0001</f>
        <v>1.1099999999999999E-2</v>
      </c>
      <c r="L15" s="170">
        <f ca="1">SUMIF('3.'!$A$529:$H$599,'Izdevumu sadalījums_pa_EKK'!$A15,'3.'!$H$529:$H$599)</f>
        <v>6.0000000000000005E-2</v>
      </c>
      <c r="M15" s="171">
        <f ca="1">ROUND(L15/L$3,4)+0.0001</f>
        <v>3.8999999999999998E-3</v>
      </c>
      <c r="N15" s="170">
        <f ca="1">SUMIF('4.'!$A$529:$H$599,'Izdevumu sadalījums_pa_EKK'!$A15,'4.'!$H$529:$H$599)</f>
        <v>0.24</v>
      </c>
      <c r="O15" s="171">
        <f ca="1">ROUND(N15/N$3,4)</f>
        <v>1.11E-2</v>
      </c>
      <c r="P15" s="170">
        <f ca="1">SUMIF('5.'!$A$529:$H$600,'Izdevumu sadalījums_pa_EKK'!$A15,'5.'!$H$529:$H$600)</f>
        <v>77.759999999999991</v>
      </c>
      <c r="Q15" s="171">
        <f t="shared" ca="1" si="7"/>
        <v>0.77449999999999997</v>
      </c>
      <c r="R15" s="170">
        <f ca="1">SUMIF('6.1.'!$A$529:$H$599,'Izdevumu sadalījums_pa_EKK'!$A15,'6.1.'!$H$529:$H$599)</f>
        <v>14.38</v>
      </c>
      <c r="S15" s="171">
        <f t="shared" ca="1" si="8"/>
        <v>0.2109</v>
      </c>
      <c r="T15" s="170">
        <f ca="1">SUMIF('6.2.'!$A$529:$H$599,'Izdevumu sadalījums_pa_EKK'!$A15,'6.2.'!$H$529:$H$599)</f>
        <v>14.38</v>
      </c>
      <c r="U15" s="171">
        <f t="shared" ca="1" si="9"/>
        <v>9.8599999999999993E-2</v>
      </c>
      <c r="V15" s="170">
        <f ca="1">SUMIF('6.3.'!$A$529:$H$599,'Izdevumu sadalījums_pa_EKK'!$A15,'6.3.'!$H$529:$H$599)</f>
        <v>0.18</v>
      </c>
      <c r="W15" s="171">
        <f t="shared" ca="1" si="10"/>
        <v>1.1999999999999999E-3</v>
      </c>
      <c r="X15" s="170">
        <f ca="1">SUMIF('7.'!$A$523:$H$593,'Izdevumu sadalījums_pa_EKK'!$A15,'7.'!$H$523:$H$593)</f>
        <v>0.36</v>
      </c>
      <c r="Y15" s="171">
        <f t="shared" ca="1" si="11"/>
        <v>8.3999999999999995E-3</v>
      </c>
      <c r="Z15" s="170">
        <f ca="1">SUMIF('8.1.'!$A$529:$H$599,'Izdevumu sadalījums_pa_EKK'!$A15,'8.1.'!$H$529:$H$599)</f>
        <v>3.1699999999999995</v>
      </c>
      <c r="AA15" s="171">
        <f ca="1">ROUND(Z15/Z$3,4)+0.0002</f>
        <v>0.1893</v>
      </c>
      <c r="AB15" s="170">
        <f ca="1">SUMIF('8.2.'!$A$529:$H$599,'Izdevumu sadalījums_pa_EKK'!$A15,'8.2.'!$H$529:$H$599)</f>
        <v>1.8800000000000001</v>
      </c>
      <c r="AC15" s="171">
        <f t="shared" ca="1" si="12"/>
        <v>6.5699999999999995E-2</v>
      </c>
      <c r="AD15" s="170">
        <f ca="1">SUMIF('8.3.'!$A$529:$H$599,'Izdevumu sadalījums_pa_EKK'!$A15,'8.3.'!$H$529:$H$599)</f>
        <v>4.93</v>
      </c>
      <c r="AE15" s="171">
        <f t="shared" ref="AE15" ca="1" si="124">ROUND(AD15/AD$3,4)</f>
        <v>0.1116</v>
      </c>
      <c r="AF15" s="170">
        <f ca="1">SUMIF('8.4.'!$A$529:$H$599,'Izdevumu sadalījums_pa_EKK'!$A15,'8.4.'!$H$529:$H$599)</f>
        <v>0.99</v>
      </c>
      <c r="AG15" s="171">
        <f t="shared" ref="AG15" ca="1" si="125">ROUND(AF15/AF$3,4)</f>
        <v>6.5100000000000005E-2</v>
      </c>
      <c r="AH15" s="170">
        <f ca="1">SUMIF('8.5.'!$A$529:$H$599,'Izdevumu sadalījums_pa_EKK'!$A15,'8.5.'!$H$529:$H$599)</f>
        <v>0.32</v>
      </c>
      <c r="AI15" s="171">
        <f ca="1">ROUND(AH15/AH$3,4)+0.0001</f>
        <v>1.1899999999999999E-2</v>
      </c>
      <c r="AJ15" s="170">
        <f ca="1">SUMIF('8.6.'!$A$529:$H$599,'Izdevumu sadalījums_pa_EKK'!$A15,'8.6.'!$H$529:$H$599)</f>
        <v>1.1900000000000002</v>
      </c>
      <c r="AK15" s="171">
        <f t="shared" ref="AK15" ca="1" si="126">ROUND(AJ15/AJ$3,4)</f>
        <v>2.9399999999999999E-2</v>
      </c>
      <c r="AL15" s="170">
        <f ca="1">SUMIF('8.7.'!$A$529:$H$599,'Izdevumu sadalījums_pa_EKK'!$A15,'8.7.'!$H$529:$H$599)</f>
        <v>0.51</v>
      </c>
      <c r="AM15" s="171">
        <f t="shared" ref="AM15" ca="1" si="127">ROUND(AL15/AL$3,4)</f>
        <v>3.4599999999999999E-2</v>
      </c>
      <c r="AN15" s="170">
        <f ca="1">SUMIF('8.8.'!$A$529:$H$599,'Izdevumu sadalījums_pa_EKK'!$A15,'8.8.'!$H$529:$H$599)</f>
        <v>0.18000000000000002</v>
      </c>
      <c r="AO15" s="171">
        <f ca="1">ROUND(AN15/AN$3,4)+0.0002</f>
        <v>1.2700000000000001E-2</v>
      </c>
      <c r="AP15" s="170">
        <f ca="1">SUMIF('8.9.'!$A$529:$H$599,'Izdevumu sadalījums_pa_EKK'!$A15,'8.9.'!$H$529:$H$599)</f>
        <v>0.91</v>
      </c>
      <c r="AQ15" s="171">
        <f ca="1">ROUND(AP15/AP$3,4)+0.0001</f>
        <v>3.3000000000000002E-2</v>
      </c>
      <c r="AR15" s="170">
        <f ca="1">SUMIF('9.1.'!$A$529:$H$616,'Izdevumu sadalījums_pa_EKK'!$A15,'9.1.'!$H$529:$H$616)</f>
        <v>0.09</v>
      </c>
      <c r="AS15" s="171">
        <f ca="1">ROUND(AR15/AR$3,4)+0.0001</f>
        <v>1.2000000000000001E-3</v>
      </c>
      <c r="AT15" s="170">
        <f ca="1">SUMIF('9.2.'!$A$529:$H$616,'Izdevumu sadalījums_pa_EKK'!$A15,'9.2.'!$H$529:$H$616)</f>
        <v>0.18</v>
      </c>
      <c r="AU15" s="171">
        <f t="shared" ref="AU15" ca="1" si="128">ROUND(AT15/AT$3,4)</f>
        <v>2.2000000000000001E-3</v>
      </c>
      <c r="AV15" s="170">
        <f ca="1">SUMIF('9.3.'!$A$540:$H$627,'Izdevumu sadalījums_pa_EKK'!$A15,'9.3.'!$H$540:$H$627)</f>
        <v>6.0000000000000005E-2</v>
      </c>
      <c r="AW15" s="171">
        <f t="shared" ref="AW15" ca="1" si="129">ROUND(AV15/AV$3,4)</f>
        <v>4.0000000000000001E-3</v>
      </c>
      <c r="AX15" s="170">
        <f ca="1">SUMIF('10.'!$A$529:$H$616,'Izdevumu sadalījums_pa_EKK'!$A15,'10.'!$H$529:$H$616)</f>
        <v>0.18000000000000002</v>
      </c>
      <c r="AY15" s="171">
        <f t="shared" ref="AY15" ca="1" si="130">ROUND(AX15/AX$3,4)</f>
        <v>1.18E-2</v>
      </c>
    </row>
    <row r="16" spans="1:51" x14ac:dyDescent="0.2">
      <c r="A16" s="180">
        <v>2322</v>
      </c>
      <c r="B16" s="170">
        <f ca="1">SUMIF('1.1 '!$A$538:$H$599,'Izdevumu sadalījums_pa_EKK'!A16,'1.1 '!$H$538:$H$599)</f>
        <v>0</v>
      </c>
      <c r="C16" s="171">
        <f t="shared" ca="1" si="23"/>
        <v>0</v>
      </c>
      <c r="D16" s="170">
        <f ca="1">SUMIF('1.2'!$A$529:$H$599,'Izdevumu sadalījums_pa_EKK'!$A16,'1.2'!$H$529:$H$599)</f>
        <v>0</v>
      </c>
      <c r="E16" s="171">
        <f t="shared" ca="1" si="1"/>
        <v>0</v>
      </c>
      <c r="F16" s="170">
        <f ca="1">SUMIF('1.3'!$A$529:$H$599,'Izdevumu sadalījums_pa_EKK'!$A16,'1.3'!$H$529:$H$599)</f>
        <v>0</v>
      </c>
      <c r="G16" s="171">
        <f t="shared" ca="1" si="2"/>
        <v>0</v>
      </c>
      <c r="H16" s="170">
        <f ca="1">SUMIF('1.4'!$A$529:$H$599,'Izdevumu sadalījums_pa_EKK'!$A16,'1.4'!$H$529:$H$599)</f>
        <v>0</v>
      </c>
      <c r="I16" s="171">
        <f t="shared" ca="1" si="3"/>
        <v>0</v>
      </c>
      <c r="J16" s="170">
        <f ca="1">SUMIF('2.'!$A$529:$H$599,'Izdevumu sadalījums_pa_EKK'!$A16,'2.'!$H$529:$H$599)</f>
        <v>0</v>
      </c>
      <c r="K16" s="171">
        <f t="shared" ca="1" si="4"/>
        <v>0</v>
      </c>
      <c r="L16" s="170">
        <f ca="1">SUMIF('3.'!$A$529:$H$599,'Izdevumu sadalījums_pa_EKK'!$A16,'3.'!$H$529:$H$599)</f>
        <v>0</v>
      </c>
      <c r="M16" s="171">
        <f t="shared" ca="1" si="5"/>
        <v>0</v>
      </c>
      <c r="N16" s="170">
        <f ca="1">SUMIF('4.'!$A$529:$H$599,'Izdevumu sadalījums_pa_EKK'!$A16,'4.'!$H$529:$H$599)</f>
        <v>0</v>
      </c>
      <c r="O16" s="171">
        <f t="shared" ca="1" si="6"/>
        <v>0</v>
      </c>
      <c r="P16" s="170">
        <f ca="1">SUMIF('5.'!$A$529:$H$600,'Izdevumu sadalījums_pa_EKK'!$A16,'5.'!$H$529:$H$600)</f>
        <v>0</v>
      </c>
      <c r="Q16" s="171">
        <f t="shared" ca="1" si="7"/>
        <v>0</v>
      </c>
      <c r="R16" s="170">
        <f ca="1">SUMIF('6.1.'!$A$529:$H$599,'Izdevumu sadalījums_pa_EKK'!$A16,'6.1.'!$H$529:$H$599)</f>
        <v>0</v>
      </c>
      <c r="S16" s="171">
        <f t="shared" ca="1" si="8"/>
        <v>0</v>
      </c>
      <c r="T16" s="170">
        <f ca="1">SUMIF('6.2.'!$A$529:$H$599,'Izdevumu sadalījums_pa_EKK'!$A16,'6.2.'!$H$529:$H$599)</f>
        <v>19.05</v>
      </c>
      <c r="U16" s="171">
        <f t="shared" ca="1" si="9"/>
        <v>0.13059999999999999</v>
      </c>
      <c r="V16" s="170">
        <f ca="1">SUMIF('6.3.'!$A$529:$H$599,'Izdevumu sadalījums_pa_EKK'!$A16,'6.3.'!$H$529:$H$599)</f>
        <v>0</v>
      </c>
      <c r="W16" s="171">
        <f t="shared" ca="1" si="10"/>
        <v>0</v>
      </c>
      <c r="X16" s="170">
        <f ca="1">SUMIF('7.'!$A$523:$H$593,'Izdevumu sadalījums_pa_EKK'!$A16,'7.'!$H$523:$H$593)</f>
        <v>0</v>
      </c>
      <c r="Y16" s="171">
        <f t="shared" ca="1" si="11"/>
        <v>0</v>
      </c>
      <c r="Z16" s="170">
        <f ca="1">SUMIF('8.1.'!$A$529:$H$599,'Izdevumu sadalījums_pa_EKK'!$A16,'8.1.'!$H$529:$H$599)</f>
        <v>0</v>
      </c>
      <c r="AA16" s="171">
        <f t="shared" ca="1" si="12"/>
        <v>0</v>
      </c>
      <c r="AB16" s="170">
        <f ca="1">SUMIF('8.2.'!$A$529:$H$599,'Izdevumu sadalījums_pa_EKK'!$A16,'8.2.'!$H$529:$H$599)</f>
        <v>0</v>
      </c>
      <c r="AC16" s="171">
        <f t="shared" ca="1" si="12"/>
        <v>0</v>
      </c>
      <c r="AD16" s="170">
        <f ca="1">SUMIF('8.3.'!$A$529:$H$599,'Izdevumu sadalījums_pa_EKK'!$A16,'8.3.'!$H$529:$H$599)</f>
        <v>0</v>
      </c>
      <c r="AE16" s="171">
        <f t="shared" ref="AE16" ca="1" si="131">ROUND(AD16/AD$3,4)</f>
        <v>0</v>
      </c>
      <c r="AF16" s="170">
        <f ca="1">SUMIF('8.4.'!$A$529:$H$599,'Izdevumu sadalījums_pa_EKK'!$A16,'8.4.'!$H$529:$H$599)</f>
        <v>0</v>
      </c>
      <c r="AG16" s="171">
        <f t="shared" ref="AG16" ca="1" si="132">ROUND(AF16/AF$3,4)</f>
        <v>0</v>
      </c>
      <c r="AH16" s="170">
        <f ca="1">SUMIF('8.5.'!$A$529:$H$599,'Izdevumu sadalījums_pa_EKK'!$A16,'8.5.'!$H$529:$H$599)</f>
        <v>0</v>
      </c>
      <c r="AI16" s="171">
        <f t="shared" ref="AI16" ca="1" si="133">ROUND(AH16/AH$3,4)</f>
        <v>0</v>
      </c>
      <c r="AJ16" s="170">
        <f ca="1">SUMIF('8.6.'!$A$529:$H$599,'Izdevumu sadalījums_pa_EKK'!$A16,'8.6.'!$H$529:$H$599)</f>
        <v>0</v>
      </c>
      <c r="AK16" s="171">
        <f t="shared" ref="AK16" ca="1" si="134">ROUND(AJ16/AJ$3,4)</f>
        <v>0</v>
      </c>
      <c r="AL16" s="170">
        <f ca="1">SUMIF('8.7.'!$A$529:$H$599,'Izdevumu sadalījums_pa_EKK'!$A16,'8.7.'!$H$529:$H$599)</f>
        <v>0</v>
      </c>
      <c r="AM16" s="171">
        <f t="shared" ref="AM16" ca="1" si="135">ROUND(AL16/AL$3,4)</f>
        <v>0</v>
      </c>
      <c r="AN16" s="170">
        <f ca="1">SUMIF('8.8.'!$A$529:$H$599,'Izdevumu sadalījums_pa_EKK'!$A16,'8.8.'!$H$529:$H$599)</f>
        <v>0</v>
      </c>
      <c r="AO16" s="171">
        <f t="shared" ref="AO16" ca="1" si="136">ROUND(AN16/AN$3,4)</f>
        <v>0</v>
      </c>
      <c r="AP16" s="170">
        <f ca="1">SUMIF('8.9.'!$A$529:$H$599,'Izdevumu sadalījums_pa_EKK'!$A16,'8.9.'!$H$529:$H$599)</f>
        <v>0</v>
      </c>
      <c r="AQ16" s="171">
        <f t="shared" ref="AQ16" ca="1" si="137">ROUND(AP16/AP$3,4)</f>
        <v>0</v>
      </c>
      <c r="AR16" s="170">
        <f ca="1">SUMIF('9.1.'!$A$529:$H$616,'Izdevumu sadalījums_pa_EKK'!$A16,'9.1.'!$H$529:$H$616)</f>
        <v>0</v>
      </c>
      <c r="AS16" s="171">
        <f t="shared" ca="1" si="19"/>
        <v>0</v>
      </c>
      <c r="AT16" s="170">
        <f ca="1">SUMIF('9.2.'!$A$529:$H$616,'Izdevumu sadalījums_pa_EKK'!$A16,'9.2.'!$H$529:$H$616)</f>
        <v>0</v>
      </c>
      <c r="AU16" s="171">
        <f t="shared" ref="AU16" ca="1" si="138">ROUND(AT16/AT$3,4)</f>
        <v>0</v>
      </c>
      <c r="AV16" s="170">
        <f ca="1">SUMIF('9.3.'!$A$540:$H$627,'Izdevumu sadalījums_pa_EKK'!$A16,'9.3.'!$H$540:$H$627)</f>
        <v>0</v>
      </c>
      <c r="AW16" s="171">
        <f t="shared" ref="AW16" ca="1" si="139">ROUND(AV16/AV$3,4)</f>
        <v>0</v>
      </c>
      <c r="AX16" s="170">
        <f ca="1">SUMIF('10.'!$A$529:$H$616,'Izdevumu sadalījums_pa_EKK'!$A16,'10.'!$H$529:$H$616)</f>
        <v>0</v>
      </c>
      <c r="AY16" s="171">
        <f t="shared" ref="AY16" ca="1" si="140">ROUND(AX16/AX$3,4)</f>
        <v>0</v>
      </c>
    </row>
    <row r="17" spans="1:51" x14ac:dyDescent="0.2">
      <c r="A17" s="180">
        <v>2329</v>
      </c>
      <c r="B17" s="170">
        <f ca="1">SUMIF('1.1 '!$A$538:$H$599,'Izdevumu sadalījums_pa_EKK'!A17,'1.1 '!$H$538:$H$599)</f>
        <v>0</v>
      </c>
      <c r="C17" s="171">
        <f t="shared" ca="1" si="23"/>
        <v>0</v>
      </c>
      <c r="D17" s="170">
        <f ca="1">SUMIF('1.2'!$A$529:$H$599,'Izdevumu sadalījums_pa_EKK'!$A17,'1.2'!$H$529:$H$599)</f>
        <v>0</v>
      </c>
      <c r="E17" s="171">
        <f t="shared" ca="1" si="1"/>
        <v>0</v>
      </c>
      <c r="F17" s="170">
        <f ca="1">SUMIF('1.3'!$A$529:$H$599,'Izdevumu sadalījums_pa_EKK'!$A17,'1.3'!$H$529:$H$599)</f>
        <v>0</v>
      </c>
      <c r="G17" s="171">
        <f t="shared" ca="1" si="2"/>
        <v>0</v>
      </c>
      <c r="H17" s="170">
        <f ca="1">SUMIF('1.4'!$A$529:$H$599,'Izdevumu sadalījums_pa_EKK'!$A17,'1.4'!$H$529:$H$599)</f>
        <v>0</v>
      </c>
      <c r="I17" s="171">
        <f t="shared" ca="1" si="3"/>
        <v>0</v>
      </c>
      <c r="J17" s="170">
        <f ca="1">SUMIF('2.'!$A$529:$H$599,'Izdevumu sadalījums_pa_EKK'!$A17,'2.'!$H$529:$H$599)</f>
        <v>0</v>
      </c>
      <c r="K17" s="171">
        <f t="shared" ca="1" si="4"/>
        <v>0</v>
      </c>
      <c r="L17" s="170">
        <f ca="1">SUMIF('3.'!$A$529:$H$599,'Izdevumu sadalījums_pa_EKK'!$A17,'3.'!$H$529:$H$599)</f>
        <v>0</v>
      </c>
      <c r="M17" s="171">
        <f t="shared" ca="1" si="5"/>
        <v>0</v>
      </c>
      <c r="N17" s="170">
        <f ca="1">SUMIF('4.'!$A$529:$H$599,'Izdevumu sadalījums_pa_EKK'!$A17,'4.'!$H$529:$H$599)</f>
        <v>0</v>
      </c>
      <c r="O17" s="171">
        <f t="shared" ca="1" si="6"/>
        <v>0</v>
      </c>
      <c r="P17" s="170">
        <f ca="1">SUMIF('5.'!$A$529:$H$600,'Izdevumu sadalījums_pa_EKK'!$A17,'5.'!$H$529:$H$600)</f>
        <v>0</v>
      </c>
      <c r="Q17" s="171">
        <f t="shared" ca="1" si="7"/>
        <v>0</v>
      </c>
      <c r="R17" s="170">
        <f ca="1">SUMIF('6.1.'!$A$529:$H$599,'Izdevumu sadalījums_pa_EKK'!$A17,'6.1.'!$H$529:$H$599)</f>
        <v>0</v>
      </c>
      <c r="S17" s="171">
        <f t="shared" ca="1" si="8"/>
        <v>0</v>
      </c>
      <c r="T17" s="170">
        <f ca="1">SUMIF('6.2.'!$A$529:$H$599,'Izdevumu sadalījums_pa_EKK'!$A17,'6.2.'!$H$529:$H$599)</f>
        <v>0.03</v>
      </c>
      <c r="U17" s="171">
        <f t="shared" ca="1" si="9"/>
        <v>2.0000000000000001E-4</v>
      </c>
      <c r="V17" s="170">
        <f ca="1">SUMIF('6.3.'!$A$529:$H$599,'Izdevumu sadalījums_pa_EKK'!$A17,'6.3.'!$H$529:$H$599)</f>
        <v>0</v>
      </c>
      <c r="W17" s="171">
        <f t="shared" ca="1" si="10"/>
        <v>0</v>
      </c>
      <c r="X17" s="170">
        <f ca="1">SUMIF('7.'!$A$523:$H$593,'Izdevumu sadalījums_pa_EKK'!$A17,'7.'!$H$523:$H$593)</f>
        <v>0</v>
      </c>
      <c r="Y17" s="171">
        <f t="shared" ca="1" si="11"/>
        <v>0</v>
      </c>
      <c r="Z17" s="170">
        <f ca="1">SUMIF('8.1.'!$A$529:$H$599,'Izdevumu sadalījums_pa_EKK'!$A17,'8.1.'!$H$529:$H$599)</f>
        <v>0</v>
      </c>
      <c r="AA17" s="171">
        <f t="shared" ca="1" si="12"/>
        <v>0</v>
      </c>
      <c r="AB17" s="170">
        <f ca="1">SUMIF('8.2.'!$A$529:$H$599,'Izdevumu sadalījums_pa_EKK'!$A17,'8.2.'!$H$529:$H$599)</f>
        <v>0</v>
      </c>
      <c r="AC17" s="171">
        <f t="shared" ca="1" si="12"/>
        <v>0</v>
      </c>
      <c r="AD17" s="170">
        <f ca="1">SUMIF('8.3.'!$A$529:$H$599,'Izdevumu sadalījums_pa_EKK'!$A17,'8.3.'!$H$529:$H$599)</f>
        <v>0</v>
      </c>
      <c r="AE17" s="171">
        <f t="shared" ref="AE17" ca="1" si="141">ROUND(AD17/AD$3,4)</f>
        <v>0</v>
      </c>
      <c r="AF17" s="170">
        <f ca="1">SUMIF('8.4.'!$A$529:$H$599,'Izdevumu sadalījums_pa_EKK'!$A17,'8.4.'!$H$529:$H$599)</f>
        <v>0</v>
      </c>
      <c r="AG17" s="171">
        <f t="shared" ref="AG17" ca="1" si="142">ROUND(AF17/AF$3,4)</f>
        <v>0</v>
      </c>
      <c r="AH17" s="170">
        <f ca="1">SUMIF('8.5.'!$A$529:$H$599,'Izdevumu sadalījums_pa_EKK'!$A17,'8.5.'!$H$529:$H$599)</f>
        <v>0</v>
      </c>
      <c r="AI17" s="171">
        <f t="shared" ref="AI17" ca="1" si="143">ROUND(AH17/AH$3,4)</f>
        <v>0</v>
      </c>
      <c r="AJ17" s="170">
        <f ca="1">SUMIF('8.6.'!$A$529:$H$599,'Izdevumu sadalījums_pa_EKK'!$A17,'8.6.'!$H$529:$H$599)</f>
        <v>0</v>
      </c>
      <c r="AK17" s="171">
        <f t="shared" ref="AK17" ca="1" si="144">ROUND(AJ17/AJ$3,4)</f>
        <v>0</v>
      </c>
      <c r="AL17" s="170">
        <f ca="1">SUMIF('8.7.'!$A$529:$H$599,'Izdevumu sadalījums_pa_EKK'!$A17,'8.7.'!$H$529:$H$599)</f>
        <v>0</v>
      </c>
      <c r="AM17" s="171">
        <f t="shared" ref="AM17" ca="1" si="145">ROUND(AL17/AL$3,4)</f>
        <v>0</v>
      </c>
      <c r="AN17" s="170">
        <f ca="1">SUMIF('8.8.'!$A$529:$H$599,'Izdevumu sadalījums_pa_EKK'!$A17,'8.8.'!$H$529:$H$599)</f>
        <v>0</v>
      </c>
      <c r="AO17" s="171">
        <f t="shared" ref="AO17" ca="1" si="146">ROUND(AN17/AN$3,4)</f>
        <v>0</v>
      </c>
      <c r="AP17" s="170">
        <f ca="1">SUMIF('8.9.'!$A$529:$H$599,'Izdevumu sadalījums_pa_EKK'!$A17,'8.9.'!$H$529:$H$599)</f>
        <v>0</v>
      </c>
      <c r="AQ17" s="171">
        <f t="shared" ref="AQ17" ca="1" si="147">ROUND(AP17/AP$3,4)</f>
        <v>0</v>
      </c>
      <c r="AR17" s="170">
        <f ca="1">SUMIF('9.1.'!$A$529:$H$616,'Izdevumu sadalījums_pa_EKK'!$A17,'9.1.'!$H$529:$H$616)</f>
        <v>0</v>
      </c>
      <c r="AS17" s="171">
        <f t="shared" ca="1" si="19"/>
        <v>0</v>
      </c>
      <c r="AT17" s="170">
        <f ca="1">SUMIF('9.2.'!$A$529:$H$616,'Izdevumu sadalījums_pa_EKK'!$A17,'9.2.'!$H$529:$H$616)</f>
        <v>0</v>
      </c>
      <c r="AU17" s="171">
        <f t="shared" ref="AU17" ca="1" si="148">ROUND(AT17/AT$3,4)</f>
        <v>0</v>
      </c>
      <c r="AV17" s="170">
        <f ca="1">SUMIF('9.3.'!$A$540:$H$627,'Izdevumu sadalījums_pa_EKK'!$A17,'9.3.'!$H$540:$H$627)</f>
        <v>0</v>
      </c>
      <c r="AW17" s="171">
        <f t="shared" ref="AW17" ca="1" si="149">ROUND(AV17/AV$3,4)</f>
        <v>0</v>
      </c>
      <c r="AX17" s="170">
        <f ca="1">SUMIF('10.'!$A$529:$H$616,'Izdevumu sadalījums_pa_EKK'!$A17,'10.'!$H$529:$H$616)</f>
        <v>0</v>
      </c>
      <c r="AY17" s="171">
        <f t="shared" ref="AY17" ca="1" si="150">ROUND(AX17/AX$3,4)</f>
        <v>0</v>
      </c>
    </row>
    <row r="18" spans="1:51" x14ac:dyDescent="0.2">
      <c r="A18" s="180">
        <v>2350</v>
      </c>
      <c r="B18" s="170">
        <f ca="1">SUMIF('1.1 '!$A$538:$H$599,'Izdevumu sadalījums_pa_EKK'!A18,'1.1 '!$H$538:$H$599)</f>
        <v>0.51</v>
      </c>
      <c r="C18" s="171">
        <f t="shared" ca="1" si="23"/>
        <v>3.9E-2</v>
      </c>
      <c r="D18" s="170">
        <f ca="1">SUMIF('1.2'!$A$529:$H$599,'Izdevumu sadalījums_pa_EKK'!$A18,'1.2'!$H$529:$H$599)</f>
        <v>2.29</v>
      </c>
      <c r="E18" s="171">
        <f t="shared" ca="1" si="1"/>
        <v>3.8399999999999997E-2</v>
      </c>
      <c r="F18" s="170">
        <f ca="1">SUMIF('1.3'!$A$529:$H$599,'Izdevumu sadalījums_pa_EKK'!$A18,'1.3'!$H$529:$H$599)</f>
        <v>0.86</v>
      </c>
      <c r="G18" s="171">
        <f t="shared" ca="1" si="2"/>
        <v>6.7000000000000002E-3</v>
      </c>
      <c r="H18" s="170">
        <f ca="1">SUMIF('1.4'!$A$529:$H$599,'Izdevumu sadalījums_pa_EKK'!$A18,'1.4'!$H$529:$H$599)</f>
        <v>1.61</v>
      </c>
      <c r="I18" s="171">
        <f t="shared" ca="1" si="3"/>
        <v>6.4000000000000003E-3</v>
      </c>
      <c r="J18" s="170">
        <f ca="1">SUMIF('2.'!$A$529:$H$599,'Izdevumu sadalījums_pa_EKK'!$A18,'2.'!$H$529:$H$599)</f>
        <v>1.52</v>
      </c>
      <c r="K18" s="171">
        <f t="shared" ca="1" si="4"/>
        <v>5.57E-2</v>
      </c>
      <c r="L18" s="170">
        <f ca="1">SUMIF('3.'!$A$529:$H$599,'Izdevumu sadalījums_pa_EKK'!$A18,'3.'!$H$529:$H$599)</f>
        <v>0.6100000000000001</v>
      </c>
      <c r="M18" s="171">
        <f t="shared" ca="1" si="5"/>
        <v>3.8699999999999998E-2</v>
      </c>
      <c r="N18" s="170">
        <f ca="1">SUMIF('4.'!$A$529:$H$599,'Izdevumu sadalījums_pa_EKK'!$A18,'4.'!$H$529:$H$599)</f>
        <v>0.92999999999999994</v>
      </c>
      <c r="O18" s="171">
        <f t="shared" ca="1" si="6"/>
        <v>4.3099999999999999E-2</v>
      </c>
      <c r="P18" s="170">
        <f ca="1">SUMIF('5.'!$A$529:$H$600,'Izdevumu sadalījums_pa_EKK'!$A18,'5.'!$H$529:$H$600)</f>
        <v>1.1100000000000001</v>
      </c>
      <c r="Q18" s="171">
        <f t="shared" ca="1" si="7"/>
        <v>1.11E-2</v>
      </c>
      <c r="R18" s="170">
        <f ca="1">SUMIF('6.1.'!$A$529:$H$599,'Izdevumu sadalījums_pa_EKK'!$A18,'6.1.'!$H$529:$H$599)</f>
        <v>1.39</v>
      </c>
      <c r="S18" s="171">
        <f t="shared" ca="1" si="8"/>
        <v>2.0400000000000001E-2</v>
      </c>
      <c r="T18" s="170">
        <f ca="1">SUMIF('6.2.'!$A$529:$H$599,'Izdevumu sadalījums_pa_EKK'!$A18,'6.2.'!$H$529:$H$599)</f>
        <v>4.13</v>
      </c>
      <c r="U18" s="171">
        <f t="shared" ca="1" si="9"/>
        <v>2.8299999999999999E-2</v>
      </c>
      <c r="V18" s="170">
        <f ca="1">SUMIF('6.3.'!$A$529:$H$599,'Izdevumu sadalījums_pa_EKK'!$A18,'6.3.'!$H$529:$H$599)</f>
        <v>1.24</v>
      </c>
      <c r="W18" s="171">
        <f t="shared" ca="1" si="10"/>
        <v>8.3000000000000001E-3</v>
      </c>
      <c r="X18" s="170">
        <f ca="1">SUMIF('7.'!$A$523:$H$593,'Izdevumu sadalījums_pa_EKK'!$A18,'7.'!$H$523:$H$593)</f>
        <v>1.71</v>
      </c>
      <c r="Y18" s="171">
        <f t="shared" ca="1" si="11"/>
        <v>3.9899999999999998E-2</v>
      </c>
      <c r="Z18" s="170">
        <f ca="1">SUMIF('8.1.'!$A$529:$H$599,'Izdevumu sadalījums_pa_EKK'!$A18,'8.1.'!$H$529:$H$599)</f>
        <v>0.1</v>
      </c>
      <c r="AA18" s="171">
        <f t="shared" ca="1" si="12"/>
        <v>6.0000000000000001E-3</v>
      </c>
      <c r="AB18" s="170">
        <f ca="1">SUMIF('8.2.'!$A$529:$H$599,'Izdevumu sadalījums_pa_EKK'!$A18,'8.2.'!$H$529:$H$599)</f>
        <v>1.1500000000000001</v>
      </c>
      <c r="AC18" s="171">
        <f t="shared" ca="1" si="12"/>
        <v>4.02E-2</v>
      </c>
      <c r="AD18" s="170">
        <f ca="1">SUMIF('8.3.'!$A$529:$H$599,'Izdevumu sadalījums_pa_EKK'!$A18,'8.3.'!$H$529:$H$599)</f>
        <v>1.71</v>
      </c>
      <c r="AE18" s="171">
        <f t="shared" ref="AE18" ca="1" si="151">ROUND(AD18/AD$3,4)</f>
        <v>3.8699999999999998E-2</v>
      </c>
      <c r="AF18" s="170">
        <f ca="1">SUMIF('8.4.'!$A$529:$H$599,'Izdevumu sadalījums_pa_EKK'!$A18,'8.4.'!$H$529:$H$599)</f>
        <v>0.60000000000000009</v>
      </c>
      <c r="AG18" s="171">
        <f t="shared" ref="AG18" ca="1" si="152">ROUND(AF18/AF$3,4)</f>
        <v>3.95E-2</v>
      </c>
      <c r="AH18" s="170">
        <f ca="1">SUMIF('8.5.'!$A$529:$H$599,'Izdevumu sadalījums_pa_EKK'!$A18,'8.5.'!$H$529:$H$599)</f>
        <v>1.1500000000000001</v>
      </c>
      <c r="AI18" s="171">
        <f t="shared" ref="AI18" ca="1" si="153">ROUND(AH18/AH$3,4)</f>
        <v>4.2500000000000003E-2</v>
      </c>
      <c r="AJ18" s="170">
        <f ca="1">SUMIF('8.6.'!$A$529:$H$599,'Izdevumu sadalījums_pa_EKK'!$A18,'8.6.'!$H$529:$H$599)</f>
        <v>1.71</v>
      </c>
      <c r="AK18" s="171">
        <f t="shared" ref="AK18" ca="1" si="154">ROUND(AJ18/AJ$3,4)</f>
        <v>4.2299999999999997E-2</v>
      </c>
      <c r="AL18" s="170">
        <f ca="1">SUMIF('8.7.'!$A$529:$H$599,'Izdevumu sadalījums_pa_EKK'!$A18,'8.7.'!$H$529:$H$599)</f>
        <v>0.60000000000000009</v>
      </c>
      <c r="AM18" s="171">
        <f t="shared" ref="AM18" ca="1" si="155">ROUND(AL18/AL$3,4)</f>
        <v>4.0800000000000003E-2</v>
      </c>
      <c r="AN18" s="170">
        <f ca="1">SUMIF('8.8.'!$A$529:$H$599,'Izdevumu sadalījums_pa_EKK'!$A18,'8.8.'!$H$529:$H$599)</f>
        <v>0.60000000000000009</v>
      </c>
      <c r="AO18" s="171">
        <f t="shared" ref="AO18" ca="1" si="156">ROUND(AN18/AN$3,4)</f>
        <v>4.1700000000000001E-2</v>
      </c>
      <c r="AP18" s="170">
        <f ca="1">SUMIF('8.9.'!$A$529:$H$599,'Izdevumu sadalījums_pa_EKK'!$A18,'8.9.'!$H$529:$H$599)</f>
        <v>1.1600000000000001</v>
      </c>
      <c r="AQ18" s="171">
        <f t="shared" ref="AQ18" ca="1" si="157">ROUND(AP18/AP$3,4)</f>
        <v>4.19E-2</v>
      </c>
      <c r="AR18" s="170">
        <f ca="1">SUMIF('9.1.'!$A$529:$H$616,'Izdevumu sadalījums_pa_EKK'!$A18,'9.1.'!$H$529:$H$616)</f>
        <v>0.77</v>
      </c>
      <c r="AS18" s="171">
        <f t="shared" ca="1" si="19"/>
        <v>9.2999999999999992E-3</v>
      </c>
      <c r="AT18" s="170">
        <f ca="1">SUMIF('9.2.'!$A$529:$H$616,'Izdevumu sadalījums_pa_EKK'!$A18,'9.2.'!$H$529:$H$616)</f>
        <v>0.77</v>
      </c>
      <c r="AU18" s="171">
        <f t="shared" ref="AU18" ca="1" si="158">ROUND(AT18/AT$3,4)</f>
        <v>9.2999999999999992E-3</v>
      </c>
      <c r="AV18" s="170">
        <f ca="1">SUMIF('9.3.'!$A$540:$H$627,'Izdevumu sadalījums_pa_EKK'!$A18,'9.3.'!$H$540:$H$627)</f>
        <v>0.1</v>
      </c>
      <c r="AW18" s="171">
        <f t="shared" ref="AW18" ca="1" si="159">ROUND(AV18/AV$3,4)</f>
        <v>6.7000000000000002E-3</v>
      </c>
      <c r="AX18" s="170">
        <f ca="1">SUMIF('10.'!$A$529:$H$616,'Izdevumu sadalījums_pa_EKK'!$A18,'10.'!$H$529:$H$616)</f>
        <v>0.65</v>
      </c>
      <c r="AY18" s="171">
        <f t="shared" ref="AY18" ca="1" si="160">ROUND(AX18/AX$3,4)</f>
        <v>4.2599999999999999E-2</v>
      </c>
    </row>
    <row r="19" spans="1:51" x14ac:dyDescent="0.2">
      <c r="A19" s="180">
        <v>5121</v>
      </c>
      <c r="B19" s="170">
        <f ca="1">SUMIF('1.1 '!$A$538:$H$599,'Izdevumu sadalījums_pa_EKK'!A19,'1.1 '!$H$538:$H$599)</f>
        <v>0</v>
      </c>
      <c r="C19" s="171">
        <f t="shared" ca="1" si="23"/>
        <v>0</v>
      </c>
      <c r="D19" s="170">
        <f ca="1">SUMIF('1.2'!$A$529:$H$599,'Izdevumu sadalījums_pa_EKK'!$A19,'1.2'!$H$529:$H$599)</f>
        <v>0</v>
      </c>
      <c r="E19" s="171">
        <f t="shared" ca="1" si="1"/>
        <v>0</v>
      </c>
      <c r="F19" s="170">
        <f ca="1">SUMIF('1.3'!$A$529:$H$599,'Izdevumu sadalījums_pa_EKK'!$A19,'1.3'!$H$529:$H$599)</f>
        <v>0</v>
      </c>
      <c r="G19" s="171">
        <f t="shared" ca="1" si="2"/>
        <v>0</v>
      </c>
      <c r="H19" s="170">
        <f ca="1">SUMIF('1.4'!$A$529:$H$599,'Izdevumu sadalījums_pa_EKK'!$A19,'1.4'!$H$529:$H$599)</f>
        <v>0</v>
      </c>
      <c r="I19" s="171">
        <f t="shared" ca="1" si="3"/>
        <v>0</v>
      </c>
      <c r="J19" s="170">
        <f ca="1">SUMIF('2.'!$A$529:$H$599,'Izdevumu sadalījums_pa_EKK'!$A19,'2.'!$H$529:$H$599)</f>
        <v>0</v>
      </c>
      <c r="K19" s="171">
        <f t="shared" ca="1" si="4"/>
        <v>0</v>
      </c>
      <c r="L19" s="170">
        <f ca="1">SUMIF('3.'!$A$529:$H$599,'Izdevumu sadalījums_pa_EKK'!$A19,'3.'!$H$529:$H$599)</f>
        <v>0</v>
      </c>
      <c r="M19" s="171">
        <f t="shared" ca="1" si="5"/>
        <v>0</v>
      </c>
      <c r="N19" s="170">
        <f ca="1">SUMIF('4.'!$A$529:$H$599,'Izdevumu sadalījums_pa_EKK'!$A19,'4.'!$H$529:$H$599)</f>
        <v>0</v>
      </c>
      <c r="O19" s="171">
        <f ca="1">ROUND(N19/N$3,4)-0.0002</f>
        <v>-2.0000000000000001E-4</v>
      </c>
      <c r="P19" s="170">
        <f ca="1">SUMIF('5.'!$A$529:$H$600,'Izdevumu sadalījums_pa_EKK'!$A19,'5.'!$H$529:$H$600)</f>
        <v>0</v>
      </c>
      <c r="Q19" s="171">
        <f ca="1">ROUND(P19/P$3,4)-0.0002</f>
        <v>-2.0000000000000001E-4</v>
      </c>
      <c r="R19" s="170">
        <f ca="1">SUMIF('6.1.'!$A$529:$H$599,'Izdevumu sadalījums_pa_EKK'!$A19,'6.1.'!$H$529:$H$599)</f>
        <v>0</v>
      </c>
      <c r="S19" s="171">
        <f t="shared" ca="1" si="8"/>
        <v>0</v>
      </c>
      <c r="T19" s="170">
        <f ca="1">SUMIF('6.2.'!$A$529:$H$599,'Izdevumu sadalījums_pa_EKK'!$A19,'6.2.'!$H$529:$H$599)</f>
        <v>0</v>
      </c>
      <c r="U19" s="171">
        <f t="shared" ca="1" si="9"/>
        <v>0</v>
      </c>
      <c r="V19" s="170">
        <f ca="1">SUMIF('6.3.'!$A$529:$H$599,'Izdevumu sadalījums_pa_EKK'!$A19,'6.3.'!$H$529:$H$599)</f>
        <v>0</v>
      </c>
      <c r="W19" s="171">
        <f t="shared" ca="1" si="10"/>
        <v>0</v>
      </c>
      <c r="X19" s="170">
        <f ca="1">SUMIF('7.'!$A$523:$H$593,'Izdevumu sadalījums_pa_EKK'!$A19,'7.'!$H$523:$H$593)</f>
        <v>0</v>
      </c>
      <c r="Y19" s="171">
        <f t="shared" ca="1" si="11"/>
        <v>0</v>
      </c>
      <c r="Z19" s="170">
        <f ca="1">SUMIF('8.1.'!$A$529:$H$599,'Izdevumu sadalījums_pa_EKK'!$A19,'8.1.'!$H$529:$H$599)</f>
        <v>0</v>
      </c>
      <c r="AA19" s="171">
        <f t="shared" ca="1" si="12"/>
        <v>0</v>
      </c>
      <c r="AB19" s="170">
        <f ca="1">SUMIF('8.2.'!$A$529:$H$599,'Izdevumu sadalījums_pa_EKK'!$A19,'8.2.'!$H$529:$H$599)</f>
        <v>0</v>
      </c>
      <c r="AC19" s="171">
        <f t="shared" ca="1" si="12"/>
        <v>0</v>
      </c>
      <c r="AD19" s="170">
        <f ca="1">SUMIF('8.3.'!$A$529:$H$599,'Izdevumu sadalījums_pa_EKK'!$A19,'8.3.'!$H$529:$H$599)</f>
        <v>0</v>
      </c>
      <c r="AE19" s="171">
        <f t="shared" ref="AE19" ca="1" si="161">ROUND(AD19/AD$3,4)</f>
        <v>0</v>
      </c>
      <c r="AF19" s="170">
        <f ca="1">SUMIF('8.4.'!$A$529:$H$599,'Izdevumu sadalījums_pa_EKK'!$A19,'8.4.'!$H$529:$H$599)</f>
        <v>0</v>
      </c>
      <c r="AG19" s="171">
        <f t="shared" ref="AG19" ca="1" si="162">ROUND(AF19/AF$3,4)</f>
        <v>0</v>
      </c>
      <c r="AH19" s="170">
        <f ca="1">SUMIF('8.5.'!$A$529:$H$599,'Izdevumu sadalījums_pa_EKK'!$A19,'8.5.'!$H$529:$H$599)</f>
        <v>0</v>
      </c>
      <c r="AI19" s="171">
        <f t="shared" ref="AI19" ca="1" si="163">ROUND(AH19/AH$3,4)</f>
        <v>0</v>
      </c>
      <c r="AJ19" s="170">
        <f ca="1">SUMIF('8.6.'!$A$529:$H$599,'Izdevumu sadalījums_pa_EKK'!$A19,'8.6.'!$H$529:$H$599)</f>
        <v>0</v>
      </c>
      <c r="AK19" s="171">
        <f t="shared" ref="AK19" ca="1" si="164">ROUND(AJ19/AJ$3,4)</f>
        <v>0</v>
      </c>
      <c r="AL19" s="170">
        <f ca="1">SUMIF('8.7.'!$A$529:$H$599,'Izdevumu sadalījums_pa_EKK'!$A19,'8.7.'!$H$529:$H$599)</f>
        <v>0</v>
      </c>
      <c r="AM19" s="171">
        <f t="shared" ref="AM19" ca="1" si="165">ROUND(AL19/AL$3,4)</f>
        <v>0</v>
      </c>
      <c r="AN19" s="170">
        <f ca="1">SUMIF('8.8.'!$A$529:$H$599,'Izdevumu sadalījums_pa_EKK'!$A19,'8.8.'!$H$529:$H$599)</f>
        <v>0</v>
      </c>
      <c r="AO19" s="171">
        <f t="shared" ref="AO19" ca="1" si="166">ROUND(AN19/AN$3,4)</f>
        <v>0</v>
      </c>
      <c r="AP19" s="170">
        <f ca="1">SUMIF('8.9.'!$A$529:$H$599,'Izdevumu sadalījums_pa_EKK'!$A19,'8.9.'!$H$529:$H$599)</f>
        <v>0</v>
      </c>
      <c r="AQ19" s="171">
        <f t="shared" ref="AQ19" ca="1" si="167">ROUND(AP19/AP$3,4)</f>
        <v>0</v>
      </c>
      <c r="AR19" s="170">
        <f ca="1">SUMIF('9.1.'!$A$529:$H$616,'Izdevumu sadalījums_pa_EKK'!$A19,'9.1.'!$H$529:$H$616)</f>
        <v>0</v>
      </c>
      <c r="AS19" s="171">
        <f t="shared" ca="1" si="19"/>
        <v>0</v>
      </c>
      <c r="AT19" s="170">
        <f ca="1">SUMIF('9.2.'!$A$529:$H$616,'Izdevumu sadalījums_pa_EKK'!$A19,'9.2.'!$H$529:$H$616)</f>
        <v>0</v>
      </c>
      <c r="AU19" s="171">
        <f t="shared" ref="AU19" ca="1" si="168">ROUND(AT19/AT$3,4)</f>
        <v>0</v>
      </c>
      <c r="AV19" s="170">
        <f ca="1">SUMIF('9.3.'!$A$540:$H$627,'Izdevumu sadalījums_pa_EKK'!$A19,'9.3.'!$H$540:$H$627)</f>
        <v>0</v>
      </c>
      <c r="AW19" s="171">
        <f t="shared" ref="AW19" ca="1" si="169">ROUND(AV19/AV$3,4)</f>
        <v>0</v>
      </c>
      <c r="AX19" s="170">
        <f ca="1">SUMIF('10.'!$A$529:$H$616,'Izdevumu sadalījums_pa_EKK'!$A19,'10.'!$H$529:$H$616)</f>
        <v>0</v>
      </c>
      <c r="AY19" s="171">
        <f t="shared" ref="AY19" ca="1" si="170">ROUND(AX19/AX$3,4)</f>
        <v>0</v>
      </c>
    </row>
    <row r="20" spans="1:51" x14ac:dyDescent="0.2">
      <c r="A20" s="180">
        <v>5231</v>
      </c>
      <c r="B20" s="170">
        <f ca="1">SUMIF('1.1 '!$A$538:$H$599,'Izdevumu sadalījums_pa_EKK'!A20,'1.1 '!$H$538:$H$599)</f>
        <v>0</v>
      </c>
      <c r="C20" s="171">
        <f t="shared" ca="1" si="23"/>
        <v>0</v>
      </c>
      <c r="D20" s="170">
        <f ca="1">SUMIF('1.2'!$A$529:$H$599,'Izdevumu sadalījums_pa_EKK'!$A20,'1.2'!$H$529:$H$599)</f>
        <v>0</v>
      </c>
      <c r="E20" s="171">
        <f t="shared" ca="1" si="1"/>
        <v>0</v>
      </c>
      <c r="F20" s="170">
        <f ca="1">SUMIF('1.3'!$A$529:$H$599,'Izdevumu sadalījums_pa_EKK'!$A20,'1.3'!$H$529:$H$599)</f>
        <v>0</v>
      </c>
      <c r="G20" s="171">
        <f t="shared" ca="1" si="2"/>
        <v>0</v>
      </c>
      <c r="H20" s="170">
        <f ca="1">SUMIF('1.4'!$A$529:$H$599,'Izdevumu sadalījums_pa_EKK'!$A20,'1.4'!$H$529:$H$599)</f>
        <v>0</v>
      </c>
      <c r="I20" s="171">
        <f t="shared" ca="1" si="3"/>
        <v>0</v>
      </c>
      <c r="J20" s="170">
        <f ca="1">SUMIF('2.'!$A$529:$H$599,'Izdevumu sadalījums_pa_EKK'!$A20,'2.'!$H$529:$H$599)</f>
        <v>0</v>
      </c>
      <c r="K20" s="171">
        <f t="shared" ca="1" si="4"/>
        <v>0</v>
      </c>
      <c r="L20" s="170">
        <f ca="1">SUMIF('3.'!$A$529:$H$599,'Izdevumu sadalījums_pa_EKK'!$A20,'3.'!$H$529:$H$599)</f>
        <v>0</v>
      </c>
      <c r="M20" s="171">
        <f t="shared" ca="1" si="5"/>
        <v>0</v>
      </c>
      <c r="N20" s="170">
        <f ca="1">SUMIF('4.'!$A$529:$H$599,'Izdevumu sadalījums_pa_EKK'!$A20,'4.'!$H$529:$H$599)</f>
        <v>0</v>
      </c>
      <c r="O20" s="171">
        <f t="shared" ca="1" si="6"/>
        <v>0</v>
      </c>
      <c r="P20" s="170">
        <f ca="1">SUMIF('5.'!$A$529:$H$600,'Izdevumu sadalījums_pa_EKK'!$A20,'5.'!$H$529:$H$600)</f>
        <v>0</v>
      </c>
      <c r="Q20" s="171">
        <f t="shared" ca="1" si="7"/>
        <v>0</v>
      </c>
      <c r="R20" s="170">
        <f ca="1">SUMIF('6.1.'!$A$529:$H$599,'Izdevumu sadalījums_pa_EKK'!$A20,'6.1.'!$H$529:$H$599)</f>
        <v>0</v>
      </c>
      <c r="S20" s="171">
        <f t="shared" ca="1" si="8"/>
        <v>0</v>
      </c>
      <c r="T20" s="170">
        <f ca="1">SUMIF('6.2.'!$A$529:$H$599,'Izdevumu sadalījums_pa_EKK'!$A20,'6.2.'!$H$529:$H$599)</f>
        <v>0.88</v>
      </c>
      <c r="U20" s="171">
        <f t="shared" ca="1" si="9"/>
        <v>6.0000000000000001E-3</v>
      </c>
      <c r="V20" s="170">
        <f ca="1">SUMIF('6.3.'!$A$529:$H$599,'Izdevumu sadalījums_pa_EKK'!$A20,'6.3.'!$H$529:$H$599)</f>
        <v>0</v>
      </c>
      <c r="W20" s="171">
        <f t="shared" ca="1" si="10"/>
        <v>0</v>
      </c>
      <c r="X20" s="170">
        <f ca="1">SUMIF('7.'!$A$523:$H$593,'Izdevumu sadalījums_pa_EKK'!$A20,'7.'!$H$523:$H$593)</f>
        <v>0</v>
      </c>
      <c r="Y20" s="171">
        <f t="shared" ca="1" si="11"/>
        <v>0</v>
      </c>
      <c r="Z20" s="170">
        <f ca="1">SUMIF('8.1.'!$A$529:$H$599,'Izdevumu sadalījums_pa_EKK'!$A20,'8.1.'!$H$529:$H$599)</f>
        <v>0</v>
      </c>
      <c r="AA20" s="171">
        <f t="shared" ca="1" si="12"/>
        <v>0</v>
      </c>
      <c r="AB20" s="170">
        <f ca="1">SUMIF('8.2.'!$A$529:$H$599,'Izdevumu sadalījums_pa_EKK'!$A20,'8.2.'!$H$529:$H$599)</f>
        <v>0</v>
      </c>
      <c r="AC20" s="171">
        <f t="shared" ca="1" si="12"/>
        <v>0</v>
      </c>
      <c r="AD20" s="170">
        <f ca="1">SUMIF('8.3.'!$A$529:$H$599,'Izdevumu sadalījums_pa_EKK'!$A20,'8.3.'!$H$529:$H$599)</f>
        <v>0</v>
      </c>
      <c r="AE20" s="171">
        <f t="shared" ref="AE20" ca="1" si="171">ROUND(AD20/AD$3,4)</f>
        <v>0</v>
      </c>
      <c r="AF20" s="170">
        <f ca="1">SUMIF('8.4.'!$A$529:$H$599,'Izdevumu sadalījums_pa_EKK'!$A20,'8.4.'!$H$529:$H$599)</f>
        <v>0</v>
      </c>
      <c r="AG20" s="171">
        <f t="shared" ref="AG20" ca="1" si="172">ROUND(AF20/AF$3,4)</f>
        <v>0</v>
      </c>
      <c r="AH20" s="170">
        <f ca="1">SUMIF('8.5.'!$A$529:$H$599,'Izdevumu sadalījums_pa_EKK'!$A20,'8.5.'!$H$529:$H$599)</f>
        <v>0</v>
      </c>
      <c r="AI20" s="171">
        <f t="shared" ref="AI20" ca="1" si="173">ROUND(AH20/AH$3,4)</f>
        <v>0</v>
      </c>
      <c r="AJ20" s="170">
        <f ca="1">SUMIF('8.6.'!$A$529:$H$599,'Izdevumu sadalījums_pa_EKK'!$A20,'8.6.'!$H$529:$H$599)</f>
        <v>0</v>
      </c>
      <c r="AK20" s="171">
        <f t="shared" ref="AK20" ca="1" si="174">ROUND(AJ20/AJ$3,4)</f>
        <v>0</v>
      </c>
      <c r="AL20" s="170">
        <f ca="1">SUMIF('8.7.'!$A$529:$H$599,'Izdevumu sadalījums_pa_EKK'!$A20,'8.7.'!$H$529:$H$599)</f>
        <v>0</v>
      </c>
      <c r="AM20" s="171">
        <f t="shared" ref="AM20" ca="1" si="175">ROUND(AL20/AL$3,4)</f>
        <v>0</v>
      </c>
      <c r="AN20" s="170">
        <f ca="1">SUMIF('8.8.'!$A$529:$H$599,'Izdevumu sadalījums_pa_EKK'!$A20,'8.8.'!$H$529:$H$599)</f>
        <v>0</v>
      </c>
      <c r="AO20" s="171">
        <f t="shared" ref="AO20" ca="1" si="176">ROUND(AN20/AN$3,4)</f>
        <v>0</v>
      </c>
      <c r="AP20" s="170">
        <f ca="1">SUMIF('8.9.'!$A$529:$H$599,'Izdevumu sadalījums_pa_EKK'!$A20,'8.9.'!$H$529:$H$599)</f>
        <v>0</v>
      </c>
      <c r="AQ20" s="171">
        <f t="shared" ref="AQ20" ca="1" si="177">ROUND(AP20/AP$3,4)</f>
        <v>0</v>
      </c>
      <c r="AR20" s="170">
        <f ca="1">SUMIF('9.1.'!$A$529:$H$616,'Izdevumu sadalījums_pa_EKK'!$A20,'9.1.'!$H$529:$H$616)</f>
        <v>0</v>
      </c>
      <c r="AS20" s="171">
        <f t="shared" ref="AS20:AS22" ca="1" si="178">ROUND(AR20/AR$3,4)</f>
        <v>0</v>
      </c>
      <c r="AT20" s="170">
        <f ca="1">SUMIF('9.2.'!$A$529:$H$616,'Izdevumu sadalījums_pa_EKK'!$A20,'9.2.'!$H$529:$H$616)</f>
        <v>0</v>
      </c>
      <c r="AU20" s="171">
        <f t="shared" ref="AU20" ca="1" si="179">ROUND(AT20/AT$3,4)</f>
        <v>0</v>
      </c>
      <c r="AV20" s="170">
        <f ca="1">SUMIF('9.3.'!$A$540:$H$627,'Izdevumu sadalījums_pa_EKK'!$A20,'9.3.'!$H$540:$H$627)</f>
        <v>0</v>
      </c>
      <c r="AW20" s="171">
        <f t="shared" ref="AW20" ca="1" si="180">ROUND(AV20/AV$3,4)</f>
        <v>0</v>
      </c>
      <c r="AX20" s="170">
        <f ca="1">SUMIF('10.'!$A$529:$H$616,'Izdevumu sadalījums_pa_EKK'!$A20,'10.'!$H$529:$H$616)</f>
        <v>0</v>
      </c>
      <c r="AY20" s="171">
        <f t="shared" ref="AY20" ca="1" si="181">ROUND(AX20/AX$3,4)</f>
        <v>0</v>
      </c>
    </row>
    <row r="21" spans="1:51" x14ac:dyDescent="0.2">
      <c r="A21" s="180">
        <v>5238</v>
      </c>
      <c r="B21" s="170">
        <f ca="1">SUMIF('1.1 '!$A$538:$H$599,'Izdevumu sadalījums_pa_EKK'!A21,'1.1 '!$H$538:$H$599)</f>
        <v>0.03</v>
      </c>
      <c r="C21" s="171">
        <f t="shared" ca="1" si="23"/>
        <v>2.3E-3</v>
      </c>
      <c r="D21" s="170">
        <f ca="1">SUMIF('1.2'!$A$529:$H$599,'Izdevumu sadalījums_pa_EKK'!$A21,'1.2'!$H$529:$H$599)</f>
        <v>0.03</v>
      </c>
      <c r="E21" s="171">
        <f t="shared" ca="1" si="1"/>
        <v>5.0000000000000001E-4</v>
      </c>
      <c r="F21" s="170">
        <f ca="1">SUMIF('1.3'!$A$529:$H$599,'Izdevumu sadalījums_pa_EKK'!$A21,'1.3'!$H$529:$H$599)</f>
        <v>0.15000000000000002</v>
      </c>
      <c r="G21" s="171">
        <f t="shared" ca="1" si="2"/>
        <v>1.1999999999999999E-3</v>
      </c>
      <c r="H21" s="170">
        <f ca="1">SUMIF('1.4'!$A$529:$H$599,'Izdevumu sadalījums_pa_EKK'!$A21,'1.4'!$H$529:$H$599)</f>
        <v>0.26</v>
      </c>
      <c r="I21" s="171">
        <f t="shared" ca="1" si="3"/>
        <v>1E-3</v>
      </c>
      <c r="J21" s="170">
        <f ca="1">SUMIF('2.'!$A$529:$H$599,'Izdevumu sadalījums_pa_EKK'!$A21,'2.'!$H$529:$H$599)</f>
        <v>0.03</v>
      </c>
      <c r="K21" s="171">
        <f t="shared" ca="1" si="4"/>
        <v>1.1000000000000001E-3</v>
      </c>
      <c r="L21" s="170">
        <f ca="1">SUMIF('3.'!$A$529:$H$599,'Izdevumu sadalījums_pa_EKK'!$A21,'3.'!$H$529:$H$599)</f>
        <v>0.14000000000000001</v>
      </c>
      <c r="M21" s="171">
        <f t="shared" ca="1" si="5"/>
        <v>8.8999999999999999E-3</v>
      </c>
      <c r="N21" s="170">
        <f ca="1">SUMIF('4.'!$A$529:$H$599,'Izdevumu sadalījums_pa_EKK'!$A21,'4.'!$H$529:$H$599)</f>
        <v>0.2</v>
      </c>
      <c r="O21" s="171">
        <f t="shared" ca="1" si="6"/>
        <v>9.2999999999999992E-3</v>
      </c>
      <c r="P21" s="170">
        <f ca="1">SUMIF('5.'!$A$529:$H$600,'Izdevumu sadalījums_pa_EKK'!$A21,'5.'!$H$529:$H$600)</f>
        <v>0.38</v>
      </c>
      <c r="Q21" s="171">
        <f t="shared" ca="1" si="7"/>
        <v>3.8E-3</v>
      </c>
      <c r="R21" s="170">
        <f ca="1">SUMIF('6.1.'!$A$529:$H$599,'Izdevumu sadalījums_pa_EKK'!$A21,'6.1.'!$H$529:$H$599)</f>
        <v>0.36000000000000004</v>
      </c>
      <c r="S21" s="171">
        <f t="shared" ca="1" si="8"/>
        <v>5.3E-3</v>
      </c>
      <c r="T21" s="170">
        <f ca="1">SUMIF('6.2.'!$A$529:$H$599,'Izdevumu sadalījums_pa_EKK'!$A21,'6.2.'!$H$529:$H$599)</f>
        <v>0.36000000000000004</v>
      </c>
      <c r="U21" s="171">
        <f t="shared" ca="1" si="9"/>
        <v>2.5000000000000001E-3</v>
      </c>
      <c r="V21" s="170">
        <f ca="1">SUMIF('6.3.'!$A$529:$H$599,'Izdevumu sadalījums_pa_EKK'!$A21,'6.3.'!$H$529:$H$599)</f>
        <v>0.2</v>
      </c>
      <c r="W21" s="171">
        <f t="shared" ca="1" si="10"/>
        <v>1.2999999999999999E-3</v>
      </c>
      <c r="X21" s="170">
        <f ca="1">SUMIF('7.'!$A$523:$H$593,'Izdevumu sadalījums_pa_EKK'!$A21,'7.'!$H$523:$H$593)</f>
        <v>0.37</v>
      </c>
      <c r="Y21" s="171">
        <f t="shared" ca="1" si="11"/>
        <v>8.6E-3</v>
      </c>
      <c r="Z21" s="170">
        <f ca="1">SUMIF('8.1.'!$A$529:$H$599,'Izdevumu sadalījums_pa_EKK'!$A21,'8.1.'!$H$529:$H$599)</f>
        <v>0.02</v>
      </c>
      <c r="AA21" s="171">
        <f t="shared" ca="1" si="12"/>
        <v>1.1999999999999999E-3</v>
      </c>
      <c r="AB21" s="170">
        <f ca="1">SUMIF('8.2.'!$A$529:$H$599,'Izdevumu sadalījums_pa_EKK'!$A21,'8.2.'!$H$529:$H$599)</f>
        <v>0.25</v>
      </c>
      <c r="AC21" s="171">
        <f t="shared" ca="1" si="12"/>
        <v>8.6999999999999994E-3</v>
      </c>
      <c r="AD21" s="170">
        <f ca="1">SUMIF('8.3.'!$A$529:$H$599,'Izdevumu sadalījums_pa_EKK'!$A21,'8.3.'!$H$529:$H$599)</f>
        <v>0.37</v>
      </c>
      <c r="AE21" s="171">
        <f t="shared" ref="AE21" ca="1" si="182">ROUND(AD21/AD$3,4)</f>
        <v>8.3999999999999995E-3</v>
      </c>
      <c r="AF21" s="170">
        <f ca="1">SUMIF('8.4.'!$A$529:$H$599,'Izdevumu sadalījums_pa_EKK'!$A21,'8.4.'!$H$529:$H$599)</f>
        <v>0.14000000000000001</v>
      </c>
      <c r="AG21" s="171">
        <f t="shared" ref="AG21" ca="1" si="183">ROUND(AF21/AF$3,4)</f>
        <v>9.1999999999999998E-3</v>
      </c>
      <c r="AH21" s="170">
        <f ca="1">SUMIF('8.5.'!$A$529:$H$599,'Izdevumu sadalījums_pa_EKK'!$A21,'8.5.'!$H$529:$H$599)</f>
        <v>0.25</v>
      </c>
      <c r="AI21" s="171">
        <f t="shared" ref="AI21" ca="1" si="184">ROUND(AH21/AH$3,4)</f>
        <v>9.1999999999999998E-3</v>
      </c>
      <c r="AJ21" s="170">
        <f ca="1">SUMIF('8.6.'!$A$529:$H$599,'Izdevumu sadalījums_pa_EKK'!$A21,'8.6.'!$H$529:$H$599)</f>
        <v>0.37</v>
      </c>
      <c r="AK21" s="171">
        <f ca="1">ROUND(AJ21/AJ$3,4)-0.0001</f>
        <v>9.0000000000000011E-3</v>
      </c>
      <c r="AL21" s="170">
        <f ca="1">SUMIF('8.7.'!$A$529:$H$599,'Izdevumu sadalījums_pa_EKK'!$A21,'8.7.'!$H$529:$H$599)</f>
        <v>0.14000000000000001</v>
      </c>
      <c r="AM21" s="171">
        <f ca="1">ROUND(AL21/AL$3,4)-0.0001</f>
        <v>9.4000000000000004E-3</v>
      </c>
      <c r="AN21" s="170">
        <f ca="1">SUMIF('8.8.'!$A$529:$H$599,'Izdevumu sadalījums_pa_EKK'!$A21,'8.8.'!$H$529:$H$599)</f>
        <v>0.14000000000000001</v>
      </c>
      <c r="AO21" s="171">
        <f t="shared" ref="AO21" ca="1" si="185">ROUND(AN21/AN$3,4)</f>
        <v>9.7000000000000003E-3</v>
      </c>
      <c r="AP21" s="170">
        <f ca="1">SUMIF('8.9.'!$A$529:$H$599,'Izdevumu sadalījums_pa_EKK'!$A21,'8.9.'!$H$529:$H$599)</f>
        <v>0.25</v>
      </c>
      <c r="AQ21" s="171">
        <f t="shared" ref="AQ21" ca="1" si="186">ROUND(AP21/AP$3,4)</f>
        <v>8.9999999999999993E-3</v>
      </c>
      <c r="AR21" s="170">
        <f ca="1">SUMIF('9.1.'!$A$529:$H$616,'Izdevumu sadalījums_pa_EKK'!$A21,'9.1.'!$H$529:$H$616)</f>
        <v>0.14000000000000001</v>
      </c>
      <c r="AS21" s="171">
        <f t="shared" ca="1" si="178"/>
        <v>1.6999999999999999E-3</v>
      </c>
      <c r="AT21" s="170">
        <f ca="1">SUMIF('9.2.'!$A$529:$H$616,'Izdevumu sadalījums_pa_EKK'!$A21,'9.2.'!$H$529:$H$616)</f>
        <v>0.14000000000000001</v>
      </c>
      <c r="AU21" s="171">
        <f t="shared" ref="AU21" ca="1" si="187">ROUND(AT21/AT$3,4)</f>
        <v>1.6999999999999999E-3</v>
      </c>
      <c r="AV21" s="170">
        <f ca="1">SUMIF('9.3.'!$A$540:$H$627,'Izdevumu sadalījums_pa_EKK'!$A21,'9.3.'!$H$540:$H$627)</f>
        <v>0.02</v>
      </c>
      <c r="AW21" s="171">
        <f t="shared" ref="AW21" ca="1" si="188">ROUND(AV21/AV$3,4)</f>
        <v>1.2999999999999999E-3</v>
      </c>
      <c r="AX21" s="170">
        <f ca="1">SUMIF('10.'!$A$529:$H$616,'Izdevumu sadalījums_pa_EKK'!$A21,'10.'!$H$529:$H$616)</f>
        <v>0.15000000000000002</v>
      </c>
      <c r="AY21" s="171">
        <f t="shared" ref="AY21" ca="1" si="189">ROUND(AX21/AX$3,4)</f>
        <v>9.7999999999999997E-3</v>
      </c>
    </row>
    <row r="22" spans="1:51" x14ac:dyDescent="0.2">
      <c r="A22" s="181">
        <v>5239</v>
      </c>
      <c r="B22" s="182">
        <f ca="1">SUMIF('1.1 '!$A$538:$H$599,'Izdevumu sadalījums_pa_EKK'!A22,'1.1 '!$H$538:$H$599)</f>
        <v>0</v>
      </c>
      <c r="C22" s="183">
        <f t="shared" ca="1" si="23"/>
        <v>0</v>
      </c>
      <c r="D22" s="182">
        <f ca="1">SUMIF('1.2'!$A$529:$H$599,'Izdevumu sadalījums_pa_EKK'!$A22,'1.2'!$H$529:$H$599)</f>
        <v>0</v>
      </c>
      <c r="E22" s="183">
        <f t="shared" ca="1" si="1"/>
        <v>0</v>
      </c>
      <c r="F22" s="182">
        <f ca="1">SUMIF('1.3'!$A$529:$H$599,'Izdevumu sadalījums_pa_EKK'!$A22,'1.3'!$H$529:$H$599)</f>
        <v>0</v>
      </c>
      <c r="G22" s="183">
        <f t="shared" ca="1" si="2"/>
        <v>0</v>
      </c>
      <c r="H22" s="182">
        <f ca="1">SUMIF('1.4'!$A$529:$H$599,'Izdevumu sadalījums_pa_EKK'!$A22,'1.4'!$H$529:$H$599)</f>
        <v>0</v>
      </c>
      <c r="I22" s="183">
        <f t="shared" ca="1" si="3"/>
        <v>0</v>
      </c>
      <c r="J22" s="182">
        <f ca="1">SUMIF('2.'!$A$529:$H$599,'Izdevumu sadalījums_pa_EKK'!$A22,'2.'!$H$529:$H$599)</f>
        <v>0</v>
      </c>
      <c r="K22" s="183">
        <f t="shared" ca="1" si="4"/>
        <v>0</v>
      </c>
      <c r="L22" s="182">
        <f ca="1">SUMIF('3.'!$A$529:$H$599,'Izdevumu sadalījums_pa_EKK'!$A22,'3.'!$H$529:$H$599)</f>
        <v>0</v>
      </c>
      <c r="M22" s="183">
        <f t="shared" ca="1" si="5"/>
        <v>0</v>
      </c>
      <c r="N22" s="182">
        <f ca="1">SUMIF('4.'!$A$529:$H$599,'Izdevumu sadalījums_pa_EKK'!$A22,'4.'!$H$529:$H$599)</f>
        <v>0</v>
      </c>
      <c r="O22" s="183">
        <f t="shared" ca="1" si="6"/>
        <v>0</v>
      </c>
      <c r="P22" s="182">
        <f ca="1">SUMIF('5.'!$A$529:$H$600,'Izdevumu sadalījums_pa_EKK'!$A22,'5.'!$H$529:$H$600)</f>
        <v>0</v>
      </c>
      <c r="Q22" s="183">
        <f t="shared" ca="1" si="7"/>
        <v>0</v>
      </c>
      <c r="R22" s="182">
        <f ca="1">SUMIF('6.1.'!$A$529:$H$599,'Izdevumu sadalījums_pa_EKK'!$A22,'6.1.'!$H$529:$H$599)</f>
        <v>0</v>
      </c>
      <c r="S22" s="183">
        <f t="shared" ca="1" si="8"/>
        <v>0</v>
      </c>
      <c r="T22" s="182">
        <f ca="1">SUMIF('6.2.'!$A$529:$H$599,'Izdevumu sadalījums_pa_EKK'!$A22,'6.2.'!$H$529:$H$599)</f>
        <v>0</v>
      </c>
      <c r="U22" s="183">
        <f t="shared" ca="1" si="9"/>
        <v>0</v>
      </c>
      <c r="V22" s="182">
        <f ca="1">SUMIF('6.3.'!$A$529:$H$599,'Izdevumu sadalījums_pa_EKK'!$A22,'6.3.'!$H$529:$H$599)</f>
        <v>0</v>
      </c>
      <c r="W22" s="183">
        <f t="shared" ca="1" si="10"/>
        <v>0</v>
      </c>
      <c r="X22" s="182">
        <f ca="1">SUMIF('7.'!$A$523:$H$593,'Izdevumu sadalījums_pa_EKK'!$A22,'7.'!$H$523:$H$593)</f>
        <v>0</v>
      </c>
      <c r="Y22" s="183">
        <f t="shared" ca="1" si="11"/>
        <v>0</v>
      </c>
      <c r="Z22" s="182">
        <f ca="1">SUMIF('8.1.'!$A$529:$H$599,'Izdevumu sadalījums_pa_EKK'!$A22,'8.1.'!$H$529:$H$599)</f>
        <v>0</v>
      </c>
      <c r="AA22" s="183">
        <f t="shared" ca="1" si="12"/>
        <v>0</v>
      </c>
      <c r="AB22" s="182">
        <f ca="1">SUMIF('8.2.'!$A$529:$H$599,'Izdevumu sadalījums_pa_EKK'!$A22,'8.2.'!$H$529:$H$599)</f>
        <v>0</v>
      </c>
      <c r="AC22" s="183">
        <f t="shared" ca="1" si="12"/>
        <v>0</v>
      </c>
      <c r="AD22" s="182">
        <f ca="1">SUMIF('8.3.'!$A$529:$H$599,'Izdevumu sadalījums_pa_EKK'!$A22,'8.3.'!$H$529:$H$599)</f>
        <v>0</v>
      </c>
      <c r="AE22" s="183">
        <f t="shared" ref="AE22" ca="1" si="190">ROUND(AD22/AD$3,4)</f>
        <v>0</v>
      </c>
      <c r="AF22" s="182">
        <f ca="1">SUMIF('8.4.'!$A$529:$H$599,'Izdevumu sadalījums_pa_EKK'!$A22,'8.4.'!$H$529:$H$599)</f>
        <v>0</v>
      </c>
      <c r="AG22" s="183">
        <f t="shared" ref="AG22" ca="1" si="191">ROUND(AF22/AF$3,4)</f>
        <v>0</v>
      </c>
      <c r="AH22" s="182">
        <f ca="1">SUMIF('8.5.'!$A$529:$H$599,'Izdevumu sadalījums_pa_EKK'!$A22,'8.5.'!$H$529:$H$599)</f>
        <v>0</v>
      </c>
      <c r="AI22" s="183">
        <f t="shared" ref="AI22" ca="1" si="192">ROUND(AH22/AH$3,4)</f>
        <v>0</v>
      </c>
      <c r="AJ22" s="182">
        <f ca="1">SUMIF('8.6.'!$A$529:$H$599,'Izdevumu sadalījums_pa_EKK'!$A22,'8.6.'!$H$529:$H$599)</f>
        <v>0</v>
      </c>
      <c r="AK22" s="183">
        <f t="shared" ref="AK22" ca="1" si="193">ROUND(AJ22/AJ$3,4)</f>
        <v>0</v>
      </c>
      <c r="AL22" s="182">
        <f ca="1">SUMIF('8.7.'!$A$529:$H$599,'Izdevumu sadalījums_pa_EKK'!$A22,'8.7.'!$H$529:$H$599)</f>
        <v>0</v>
      </c>
      <c r="AM22" s="183">
        <f t="shared" ref="AM22" ca="1" si="194">ROUND(AL22/AL$3,4)</f>
        <v>0</v>
      </c>
      <c r="AN22" s="182">
        <f ca="1">SUMIF('8.8.'!$A$529:$H$599,'Izdevumu sadalījums_pa_EKK'!$A22,'8.8.'!$H$529:$H$599)</f>
        <v>0</v>
      </c>
      <c r="AO22" s="183">
        <f t="shared" ref="AO22" ca="1" si="195">ROUND(AN22/AN$3,4)</f>
        <v>0</v>
      </c>
      <c r="AP22" s="182">
        <f ca="1">SUMIF('8.9.'!$A$529:$H$599,'Izdevumu sadalījums_pa_EKK'!$A22,'8.9.'!$H$529:$H$599)</f>
        <v>0</v>
      </c>
      <c r="AQ22" s="183">
        <f t="shared" ref="AQ22" ca="1" si="196">ROUND(AP22/AP$3,4)</f>
        <v>0</v>
      </c>
      <c r="AR22" s="182">
        <f ca="1">SUMIF('9.1.'!$A$529:$H$616,'Izdevumu sadalījums_pa_EKK'!$A22,'9.1.'!$H$529:$H$616)</f>
        <v>0</v>
      </c>
      <c r="AS22" s="183">
        <f t="shared" ca="1" si="178"/>
        <v>0</v>
      </c>
      <c r="AT22" s="182">
        <f ca="1">SUMIF('9.2.'!$A$529:$H$616,'Izdevumu sadalījums_pa_EKK'!$A22,'9.2.'!$H$529:$H$616)</f>
        <v>0</v>
      </c>
      <c r="AU22" s="183">
        <f t="shared" ref="AU22" ca="1" si="197">ROUND(AT22/AT$3,4)</f>
        <v>0</v>
      </c>
      <c r="AV22" s="182">
        <f ca="1">SUMIF('9.3.'!$A$540:$H$627,'Izdevumu sadalījums_pa_EKK'!$A22,'9.3.'!$H$540:$H$627)</f>
        <v>0</v>
      </c>
      <c r="AW22" s="183">
        <f t="shared" ref="AW22" ca="1" si="198">ROUND(AV22/AV$3,4)</f>
        <v>0</v>
      </c>
      <c r="AX22" s="182">
        <f ca="1">SUMIF('10.'!$A$529:$H$616,'Izdevumu sadalījums_pa_EKK'!$A22,'10.'!$H$529:$H$616)</f>
        <v>0</v>
      </c>
      <c r="AY22" s="183">
        <f t="shared" ref="AY22" ca="1" si="199">ROUND(AX22/AX$3,4)</f>
        <v>0</v>
      </c>
    </row>
    <row r="23" spans="1:51" ht="229.5" customHeight="1" x14ac:dyDescent="0.2">
      <c r="A23" s="178"/>
      <c r="B23" s="390" t="s">
        <v>128</v>
      </c>
      <c r="C23" s="391"/>
      <c r="D23" s="390" t="s">
        <v>174</v>
      </c>
      <c r="E23" s="391"/>
      <c r="F23" s="390" t="s">
        <v>175</v>
      </c>
      <c r="G23" s="391"/>
      <c r="H23" s="390" t="s">
        <v>183</v>
      </c>
      <c r="I23" s="391"/>
      <c r="J23" s="390" t="s">
        <v>188</v>
      </c>
      <c r="K23" s="391"/>
      <c r="L23" s="390" t="s">
        <v>189</v>
      </c>
      <c r="M23" s="391"/>
      <c r="N23" s="390" t="s">
        <v>191</v>
      </c>
      <c r="O23" s="391"/>
      <c r="P23" s="390" t="s">
        <v>195</v>
      </c>
      <c r="Q23" s="391"/>
      <c r="R23" s="390" t="s">
        <v>197</v>
      </c>
      <c r="S23" s="391"/>
      <c r="T23" s="390" t="s">
        <v>213</v>
      </c>
      <c r="U23" s="391"/>
      <c r="V23" s="390" t="s">
        <v>220</v>
      </c>
      <c r="W23" s="391"/>
      <c r="X23" s="390" t="s">
        <v>227</v>
      </c>
      <c r="Y23" s="391"/>
      <c r="Z23" s="390" t="s">
        <v>232</v>
      </c>
      <c r="AA23" s="391"/>
      <c r="AB23" s="390" t="s">
        <v>237</v>
      </c>
      <c r="AC23" s="391"/>
      <c r="AD23" s="390" t="s">
        <v>235</v>
      </c>
      <c r="AE23" s="391"/>
      <c r="AF23" s="390" t="s">
        <v>238</v>
      </c>
      <c r="AG23" s="391"/>
      <c r="AH23" s="390" t="s">
        <v>242</v>
      </c>
      <c r="AI23" s="391"/>
      <c r="AJ23" s="390" t="s">
        <v>244</v>
      </c>
      <c r="AK23" s="391"/>
      <c r="AL23" s="390" t="s">
        <v>246</v>
      </c>
      <c r="AM23" s="391"/>
      <c r="AN23" s="390" t="s">
        <v>249</v>
      </c>
      <c r="AO23" s="391"/>
      <c r="AP23" s="390" t="s">
        <v>250</v>
      </c>
      <c r="AQ23" s="391"/>
      <c r="AR23" s="390" t="s">
        <v>256</v>
      </c>
      <c r="AS23" s="391"/>
      <c r="AT23" s="390" t="s">
        <v>259</v>
      </c>
      <c r="AU23" s="391"/>
      <c r="AV23" s="390" t="s">
        <v>261</v>
      </c>
      <c r="AW23" s="391"/>
      <c r="AX23" s="390" t="s">
        <v>263</v>
      </c>
      <c r="AY23" s="391"/>
    </row>
    <row r="24" spans="1:51" x14ac:dyDescent="0.2">
      <c r="B24" s="165"/>
    </row>
  </sheetData>
  <mergeCells count="51">
    <mergeCell ref="AX23:AY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P23:Q23"/>
    <mergeCell ref="R23:S23"/>
    <mergeCell ref="T23:U23"/>
    <mergeCell ref="V23:W23"/>
    <mergeCell ref="X23:Y23"/>
    <mergeCell ref="Z23:AA23"/>
    <mergeCell ref="AX1:AY1"/>
    <mergeCell ref="A1:A3"/>
    <mergeCell ref="B23:C23"/>
    <mergeCell ref="D23:E23"/>
    <mergeCell ref="F23:G23"/>
    <mergeCell ref="H23:I23"/>
    <mergeCell ref="J23:K23"/>
    <mergeCell ref="L23:M23"/>
    <mergeCell ref="N23:O23"/>
    <mergeCell ref="AL1:AM1"/>
    <mergeCell ref="AN1:AO1"/>
    <mergeCell ref="AP1:AQ1"/>
    <mergeCell ref="AR1:AS1"/>
    <mergeCell ref="AT1:AU1"/>
    <mergeCell ref="AV1:AW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conditionalFormatting sqref="B4:C22">
    <cfRule type="cellIs" dxfId="1" priority="3" operator="equal">
      <formula>0</formula>
    </cfRule>
  </conditionalFormatting>
  <conditionalFormatting sqref="D4:AY2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Width="0" orientation="landscape" r:id="rId1"/>
  <colBreaks count="2" manualBreakCount="2">
    <brk id="19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0"/>
  <sheetViews>
    <sheetView zoomScaleNormal="100" workbookViewId="0">
      <pane ySplit="10" topLeftCell="A408" activePane="bottomLeft" state="frozen"/>
      <selection pane="bottomLeft" activeCell="F375" sqref="F375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5.140625" style="1" customWidth="1"/>
    <col min="4" max="4" width="10.42578125" style="1" customWidth="1"/>
    <col min="5" max="5" width="7.8554687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62.85546875" style="1" hidden="1" customWidth="1"/>
    <col min="10" max="16384" width="9.140625" style="1"/>
  </cols>
  <sheetData>
    <row r="1" spans="1:9" ht="48.75" customHeight="1" x14ac:dyDescent="0.3">
      <c r="A1" s="337" t="s">
        <v>35</v>
      </c>
      <c r="B1" s="337"/>
      <c r="C1" s="337"/>
      <c r="D1" s="338" t="s">
        <v>447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423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144</v>
      </c>
    </row>
    <row r="5" spans="1:9" x14ac:dyDescent="0.25">
      <c r="A5" s="238" t="s">
        <v>145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55.12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42.8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33.269999999999996</v>
      </c>
    </row>
    <row r="15" spans="1:9" s="2" customFormat="1" ht="12.75" x14ac:dyDescent="0.2">
      <c r="A15" s="257"/>
      <c r="B15" s="260"/>
      <c r="C15" s="305" t="s">
        <v>163</v>
      </c>
      <c r="D15" s="306"/>
      <c r="E15" s="78">
        <v>9</v>
      </c>
      <c r="F15" s="73">
        <v>1397</v>
      </c>
      <c r="G15" s="72">
        <v>4</v>
      </c>
      <c r="H15" s="63">
        <f>ROUNDUP((F15/168*G15),2)</f>
        <v>33.269999999999996</v>
      </c>
    </row>
    <row r="16" spans="1:9" s="2" customFormat="1" ht="12.75" hidden="1" customHeight="1" x14ac:dyDescent="0.2">
      <c r="A16" s="257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57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57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57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57"/>
      <c r="B20" s="260"/>
      <c r="C20" s="291"/>
      <c r="D20" s="292"/>
      <c r="E20" s="79"/>
      <c r="F20" s="75"/>
      <c r="G20" s="74"/>
      <c r="H20" s="65">
        <f t="shared" si="0"/>
        <v>0</v>
      </c>
    </row>
    <row r="21" spans="1:8" s="2" customFormat="1" ht="12.7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hidden="1" x14ac:dyDescent="0.2">
      <c r="A25" s="256" t="s">
        <v>45</v>
      </c>
      <c r="B25" s="259" t="s">
        <v>46</v>
      </c>
      <c r="C25" s="303" t="s">
        <v>157</v>
      </c>
      <c r="D25" s="304"/>
      <c r="E25" s="53" t="s">
        <v>164</v>
      </c>
      <c r="F25" s="49" t="s">
        <v>40</v>
      </c>
      <c r="G25" s="53" t="s">
        <v>158</v>
      </c>
      <c r="H25" s="135">
        <f>SUM(H26:H35)</f>
        <v>0</v>
      </c>
    </row>
    <row r="26" spans="1:8" s="2" customFormat="1" ht="12.75" hidden="1" x14ac:dyDescent="0.2">
      <c r="A26" s="257"/>
      <c r="B26" s="260"/>
      <c r="C26" s="305"/>
      <c r="D26" s="306"/>
      <c r="E26" s="78"/>
      <c r="F26" s="73"/>
      <c r="G26" s="72"/>
      <c r="H26" s="63">
        <f>ROUNDUP((F26/168*G26),2)</f>
        <v>0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2.86</v>
      </c>
    </row>
    <row r="37" spans="1:8" s="2" customFormat="1" ht="12.75" x14ac:dyDescent="0.2">
      <c r="A37" s="257"/>
      <c r="B37" s="260"/>
      <c r="C37" s="308" t="s">
        <v>161</v>
      </c>
      <c r="D37" s="309"/>
      <c r="E37" s="310"/>
      <c r="F37" s="61">
        <v>120</v>
      </c>
      <c r="G37" s="61">
        <f t="shared" ref="G37:G46" si="2">G15</f>
        <v>4</v>
      </c>
      <c r="H37" s="63">
        <f>ROUNDUP((F37/168*G37),2)</f>
        <v>2.86</v>
      </c>
    </row>
    <row r="38" spans="1:8" s="2" customFormat="1" ht="12.75" hidden="1" customHeight="1" x14ac:dyDescent="0.2">
      <c r="A38" s="257"/>
      <c r="B38" s="260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57"/>
      <c r="B39" s="260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57"/>
      <c r="B40" s="260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57"/>
      <c r="B41" s="260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1.67</v>
      </c>
    </row>
    <row r="48" spans="1:8" s="2" customFormat="1" ht="12.75" x14ac:dyDescent="0.2">
      <c r="A48" s="290"/>
      <c r="B48" s="340"/>
      <c r="C48" s="305" t="str">
        <f t="shared" ref="C48:C57" si="4">C15</f>
        <v>Lektors (ar SDP)</v>
      </c>
      <c r="D48" s="306"/>
      <c r="E48" s="298">
        <v>5</v>
      </c>
      <c r="F48" s="61">
        <f>F15</f>
        <v>1397</v>
      </c>
      <c r="G48" s="61">
        <f>G15</f>
        <v>4</v>
      </c>
      <c r="H48" s="63">
        <f>ROUNDUP((F48*$E$48%)/168*G48,2)</f>
        <v>1.67</v>
      </c>
    </row>
    <row r="49" spans="1:8" s="2" customFormat="1" ht="12.75" hidden="1" x14ac:dyDescent="0.2">
      <c r="A49" s="290"/>
      <c r="B49" s="34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90"/>
      <c r="B50" s="34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90"/>
      <c r="B51" s="34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90"/>
      <c r="B52" s="34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90"/>
      <c r="B53" s="34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x14ac:dyDescent="0.2">
      <c r="A58" s="290"/>
      <c r="B58" s="340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x14ac:dyDescent="0.2">
      <c r="A59" s="290"/>
      <c r="B59" s="34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90"/>
      <c r="B60" s="34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1.67</v>
      </c>
    </row>
    <row r="69" spans="1:8" s="2" customFormat="1" ht="12.75" x14ac:dyDescent="0.2">
      <c r="A69" s="257"/>
      <c r="B69" s="260"/>
      <c r="C69" s="291" t="str">
        <f>C15</f>
        <v>Lektors (ar SDP)</v>
      </c>
      <c r="D69" s="292"/>
      <c r="E69" s="298">
        <v>5</v>
      </c>
      <c r="F69" s="70">
        <f>F15</f>
        <v>1397</v>
      </c>
      <c r="G69" s="70">
        <f>G15</f>
        <v>4</v>
      </c>
      <c r="H69" s="65">
        <f>ROUNDUP((F69*$E$69%)/168*G69,2)</f>
        <v>1.67</v>
      </c>
    </row>
    <row r="70" spans="1:8" s="2" customFormat="1" ht="12.75" hidden="1" x14ac:dyDescent="0.2">
      <c r="A70" s="257"/>
      <c r="B70" s="260"/>
      <c r="C70" s="291">
        <f t="shared" ref="C70:C77" si="9">C17</f>
        <v>0</v>
      </c>
      <c r="D70" s="292"/>
      <c r="E70" s="299"/>
      <c r="F70" s="70">
        <f t="shared" ref="F70:G77" si="10">F17</f>
        <v>0</v>
      </c>
      <c r="G70" s="87">
        <f t="shared" si="10"/>
        <v>0</v>
      </c>
      <c r="H70" s="65">
        <f t="shared" ref="H70:H88" si="11">ROUNDUP((F70*$E$69%)/168*G70,2)</f>
        <v>0</v>
      </c>
    </row>
    <row r="71" spans="1:8" s="2" customFormat="1" ht="12.75" hidden="1" x14ac:dyDescent="0.2">
      <c r="A71" s="257"/>
      <c r="B71" s="260"/>
      <c r="C71" s="291">
        <f t="shared" si="9"/>
        <v>0</v>
      </c>
      <c r="D71" s="292"/>
      <c r="E71" s="299"/>
      <c r="F71" s="70">
        <f t="shared" si="10"/>
        <v>0</v>
      </c>
      <c r="G71" s="87">
        <f t="shared" si="10"/>
        <v>0</v>
      </c>
      <c r="H71" s="65">
        <f t="shared" si="11"/>
        <v>0</v>
      </c>
    </row>
    <row r="72" spans="1:8" s="2" customFormat="1" ht="12.75" hidden="1" x14ac:dyDescent="0.2">
      <c r="A72" s="257"/>
      <c r="B72" s="260"/>
      <c r="C72" s="291">
        <f t="shared" si="9"/>
        <v>0</v>
      </c>
      <c r="D72" s="292"/>
      <c r="E72" s="299"/>
      <c r="F72" s="70">
        <f t="shared" si="10"/>
        <v>0</v>
      </c>
      <c r="G72" s="87">
        <f t="shared" si="10"/>
        <v>0</v>
      </c>
      <c r="H72" s="65">
        <f t="shared" si="11"/>
        <v>0</v>
      </c>
    </row>
    <row r="73" spans="1:8" s="2" customFormat="1" ht="12.75" hidden="1" x14ac:dyDescent="0.2">
      <c r="A73" s="257"/>
      <c r="B73" s="260"/>
      <c r="C73" s="291">
        <f t="shared" si="9"/>
        <v>0</v>
      </c>
      <c r="D73" s="292"/>
      <c r="E73" s="299"/>
      <c r="F73" s="70">
        <f t="shared" si="10"/>
        <v>0</v>
      </c>
      <c r="G73" s="87">
        <f t="shared" si="10"/>
        <v>0</v>
      </c>
      <c r="H73" s="65">
        <f t="shared" si="11"/>
        <v>0</v>
      </c>
    </row>
    <row r="74" spans="1:8" s="2" customFormat="1" ht="12.75" hidden="1" x14ac:dyDescent="0.2">
      <c r="A74" s="257"/>
      <c r="B74" s="260"/>
      <c r="C74" s="291">
        <f t="shared" si="9"/>
        <v>0</v>
      </c>
      <c r="D74" s="292"/>
      <c r="E74" s="299"/>
      <c r="F74" s="70">
        <f t="shared" si="10"/>
        <v>0</v>
      </c>
      <c r="G74" s="87">
        <f t="shared" si="10"/>
        <v>0</v>
      </c>
      <c r="H74" s="65">
        <f t="shared" si="11"/>
        <v>0</v>
      </c>
    </row>
    <row r="75" spans="1:8" s="2" customFormat="1" ht="12.75" hidden="1" x14ac:dyDescent="0.2">
      <c r="A75" s="257"/>
      <c r="B75" s="260"/>
      <c r="C75" s="291">
        <f t="shared" si="9"/>
        <v>0</v>
      </c>
      <c r="D75" s="292"/>
      <c r="E75" s="299"/>
      <c r="F75" s="70">
        <f t="shared" si="10"/>
        <v>0</v>
      </c>
      <c r="G75" s="87">
        <f t="shared" si="10"/>
        <v>0</v>
      </c>
      <c r="H75" s="65">
        <f t="shared" si="11"/>
        <v>0</v>
      </c>
    </row>
    <row r="76" spans="1:8" s="2" customFormat="1" ht="12.75" hidden="1" x14ac:dyDescent="0.2">
      <c r="A76" s="257"/>
      <c r="B76" s="260"/>
      <c r="C76" s="291">
        <f t="shared" si="9"/>
        <v>0</v>
      </c>
      <c r="D76" s="292"/>
      <c r="E76" s="299"/>
      <c r="F76" s="70">
        <f t="shared" si="10"/>
        <v>0</v>
      </c>
      <c r="G76" s="87">
        <f t="shared" si="10"/>
        <v>0</v>
      </c>
      <c r="H76" s="65">
        <f t="shared" si="11"/>
        <v>0</v>
      </c>
    </row>
    <row r="77" spans="1:8" s="2" customFormat="1" ht="12.75" hidden="1" x14ac:dyDescent="0.2">
      <c r="A77" s="257"/>
      <c r="B77" s="260"/>
      <c r="C77" s="291">
        <f t="shared" si="9"/>
        <v>0</v>
      </c>
      <c r="D77" s="292"/>
      <c r="E77" s="299"/>
      <c r="F77" s="70">
        <f t="shared" si="10"/>
        <v>0</v>
      </c>
      <c r="G77" s="87">
        <f t="shared" si="10"/>
        <v>0</v>
      </c>
      <c r="H77" s="65">
        <f t="shared" si="11"/>
        <v>0</v>
      </c>
    </row>
    <row r="78" spans="1:8" s="2" customFormat="1" ht="12.75" hidden="1" x14ac:dyDescent="0.2">
      <c r="A78" s="257"/>
      <c r="B78" s="260"/>
      <c r="C78" s="291">
        <f>C26</f>
        <v>0</v>
      </c>
      <c r="D78" s="292"/>
      <c r="E78" s="299"/>
      <c r="F78" s="70">
        <f>F26</f>
        <v>0</v>
      </c>
      <c r="G78" s="87">
        <f>G26</f>
        <v>0</v>
      </c>
      <c r="H78" s="65">
        <f t="shared" si="11"/>
        <v>0</v>
      </c>
    </row>
    <row r="79" spans="1:8" s="2" customFormat="1" ht="12.75" hidden="1" x14ac:dyDescent="0.2">
      <c r="A79" s="257"/>
      <c r="B79" s="260"/>
      <c r="C79" s="291">
        <f t="shared" ref="C79:C80" si="12">C27</f>
        <v>0</v>
      </c>
      <c r="D79" s="292"/>
      <c r="E79" s="299"/>
      <c r="F79" s="70">
        <f t="shared" ref="F79:G79" si="13">F27</f>
        <v>0</v>
      </c>
      <c r="G79" s="87">
        <f t="shared" si="13"/>
        <v>0</v>
      </c>
      <c r="H79" s="65">
        <f t="shared" si="11"/>
        <v>0</v>
      </c>
    </row>
    <row r="80" spans="1:8" s="2" customFormat="1" ht="12.75" hidden="1" x14ac:dyDescent="0.2">
      <c r="A80" s="257"/>
      <c r="B80" s="260"/>
      <c r="C80" s="291">
        <f t="shared" si="12"/>
        <v>0</v>
      </c>
      <c r="D80" s="292"/>
      <c r="E80" s="299"/>
      <c r="F80" s="70">
        <f t="shared" ref="F80:G80" si="14">F28</f>
        <v>0</v>
      </c>
      <c r="G80" s="87">
        <f t="shared" si="14"/>
        <v>0</v>
      </c>
      <c r="H80" s="65">
        <f t="shared" ref="H80:H83" si="15">ROUNDUP((F80*$E$69%)/168*G80,2)</f>
        <v>0</v>
      </c>
    </row>
    <row r="81" spans="1:8" s="2" customFormat="1" ht="12.75" hidden="1" x14ac:dyDescent="0.2">
      <c r="A81" s="257"/>
      <c r="B81" s="260"/>
      <c r="C81" s="291"/>
      <c r="D81" s="292"/>
      <c r="E81" s="299"/>
      <c r="F81" s="70">
        <f t="shared" ref="F81:G81" si="16">F29</f>
        <v>0</v>
      </c>
      <c r="G81" s="87">
        <f t="shared" si="16"/>
        <v>0</v>
      </c>
      <c r="H81" s="65">
        <f t="shared" si="15"/>
        <v>0</v>
      </c>
    </row>
    <row r="82" spans="1:8" s="2" customFormat="1" ht="12.75" hidden="1" x14ac:dyDescent="0.2">
      <c r="A82" s="257"/>
      <c r="B82" s="260"/>
      <c r="C82" s="291">
        <f t="shared" ref="C82:C88" si="17">C29</f>
        <v>0</v>
      </c>
      <c r="D82" s="292"/>
      <c r="E82" s="299"/>
      <c r="F82" s="70">
        <f t="shared" ref="F82:G82" si="18">F30</f>
        <v>0</v>
      </c>
      <c r="G82" s="87">
        <f t="shared" si="18"/>
        <v>0</v>
      </c>
      <c r="H82" s="65">
        <f t="shared" si="15"/>
        <v>0</v>
      </c>
    </row>
    <row r="83" spans="1:8" s="2" customFormat="1" ht="12.75" hidden="1" x14ac:dyDescent="0.2">
      <c r="A83" s="257"/>
      <c r="B83" s="260"/>
      <c r="C83" s="291">
        <f t="shared" si="17"/>
        <v>0</v>
      </c>
      <c r="D83" s="292"/>
      <c r="E83" s="299"/>
      <c r="F83" s="70">
        <f t="shared" ref="F83:G83" si="19">F31</f>
        <v>0</v>
      </c>
      <c r="G83" s="87">
        <f t="shared" si="19"/>
        <v>0</v>
      </c>
      <c r="H83" s="65">
        <f t="shared" si="15"/>
        <v>0</v>
      </c>
    </row>
    <row r="84" spans="1:8" s="2" customFormat="1" ht="12.75" hidden="1" x14ac:dyDescent="0.2">
      <c r="A84" s="257"/>
      <c r="B84" s="260"/>
      <c r="C84" s="291">
        <f t="shared" si="17"/>
        <v>0</v>
      </c>
      <c r="D84" s="292"/>
      <c r="E84" s="299"/>
      <c r="F84" s="70">
        <f t="shared" ref="F84:G88" si="20">F31</f>
        <v>0</v>
      </c>
      <c r="G84" s="87">
        <f t="shared" si="20"/>
        <v>0</v>
      </c>
      <c r="H84" s="65">
        <f t="shared" si="11"/>
        <v>0</v>
      </c>
    </row>
    <row r="85" spans="1:8" s="2" customFormat="1" ht="12.75" hidden="1" x14ac:dyDescent="0.2">
      <c r="A85" s="257"/>
      <c r="B85" s="260"/>
      <c r="C85" s="291">
        <f t="shared" si="17"/>
        <v>0</v>
      </c>
      <c r="D85" s="292"/>
      <c r="E85" s="299"/>
      <c r="F85" s="70">
        <f t="shared" si="20"/>
        <v>0</v>
      </c>
      <c r="G85" s="87">
        <f t="shared" si="20"/>
        <v>0</v>
      </c>
      <c r="H85" s="65">
        <f t="shared" si="11"/>
        <v>0</v>
      </c>
    </row>
    <row r="86" spans="1:8" s="2" customFormat="1" ht="12.75" hidden="1" x14ac:dyDescent="0.2">
      <c r="A86" s="257"/>
      <c r="B86" s="260"/>
      <c r="C86" s="291">
        <f t="shared" si="17"/>
        <v>0</v>
      </c>
      <c r="D86" s="292"/>
      <c r="E86" s="299"/>
      <c r="F86" s="70">
        <f t="shared" si="20"/>
        <v>0</v>
      </c>
      <c r="G86" s="87">
        <f t="shared" si="20"/>
        <v>0</v>
      </c>
      <c r="H86" s="65">
        <f t="shared" si="11"/>
        <v>0</v>
      </c>
    </row>
    <row r="87" spans="1:8" s="2" customFormat="1" ht="12.75" hidden="1" x14ac:dyDescent="0.2">
      <c r="A87" s="257"/>
      <c r="B87" s="260"/>
      <c r="C87" s="291">
        <f t="shared" si="17"/>
        <v>0</v>
      </c>
      <c r="D87" s="292"/>
      <c r="E87" s="299"/>
      <c r="F87" s="70">
        <f t="shared" si="20"/>
        <v>0</v>
      </c>
      <c r="G87" s="87">
        <f t="shared" si="20"/>
        <v>0</v>
      </c>
      <c r="H87" s="65">
        <f t="shared" si="11"/>
        <v>0</v>
      </c>
    </row>
    <row r="88" spans="1:8" s="2" customFormat="1" ht="12.75" hidden="1" x14ac:dyDescent="0.2">
      <c r="A88" s="257"/>
      <c r="B88" s="260"/>
      <c r="C88" s="291">
        <f t="shared" si="17"/>
        <v>0</v>
      </c>
      <c r="D88" s="292"/>
      <c r="E88" s="299"/>
      <c r="F88" s="70">
        <f t="shared" si="20"/>
        <v>0</v>
      </c>
      <c r="G88" s="87">
        <f t="shared" si="20"/>
        <v>0</v>
      </c>
      <c r="H88" s="65">
        <f t="shared" si="11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3.3299999999999996</v>
      </c>
    </row>
    <row r="90" spans="1:8" s="2" customFormat="1" ht="12.75" x14ac:dyDescent="0.2">
      <c r="A90" s="257"/>
      <c r="B90" s="260"/>
      <c r="C90" s="291" t="str">
        <f t="shared" ref="C90:C99" si="21">C15</f>
        <v>Lektors (ar SDP)</v>
      </c>
      <c r="D90" s="292"/>
      <c r="E90" s="298">
        <v>10</v>
      </c>
      <c r="F90" s="70">
        <f t="shared" ref="F90:G99" si="22">F15</f>
        <v>1397</v>
      </c>
      <c r="G90" s="70">
        <f t="shared" si="22"/>
        <v>4</v>
      </c>
      <c r="H90" s="65">
        <f>ROUNDUP((F90*$E$90%)/168*$G$90,2)</f>
        <v>3.3299999999999996</v>
      </c>
    </row>
    <row r="91" spans="1:8" s="2" customFormat="1" ht="12.75" hidden="1" x14ac:dyDescent="0.2">
      <c r="A91" s="257"/>
      <c r="B91" s="260"/>
      <c r="C91" s="291">
        <f t="shared" si="21"/>
        <v>0</v>
      </c>
      <c r="D91" s="292"/>
      <c r="E91" s="299"/>
      <c r="F91" s="70">
        <f t="shared" si="22"/>
        <v>0</v>
      </c>
      <c r="G91" s="87">
        <f t="shared" si="22"/>
        <v>0</v>
      </c>
      <c r="H91" s="65">
        <f t="shared" ref="H91:H109" si="23">ROUNDUP((F91*$E$90%)/168*$G$90,2)</f>
        <v>0</v>
      </c>
    </row>
    <row r="92" spans="1:8" s="2" customFormat="1" ht="12.75" hidden="1" x14ac:dyDescent="0.2">
      <c r="A92" s="257"/>
      <c r="B92" s="260"/>
      <c r="C92" s="291">
        <f t="shared" si="21"/>
        <v>0</v>
      </c>
      <c r="D92" s="292"/>
      <c r="E92" s="299"/>
      <c r="F92" s="70">
        <f t="shared" si="22"/>
        <v>0</v>
      </c>
      <c r="G92" s="87">
        <f t="shared" si="22"/>
        <v>0</v>
      </c>
      <c r="H92" s="65">
        <f t="shared" si="23"/>
        <v>0</v>
      </c>
    </row>
    <row r="93" spans="1:8" s="2" customFormat="1" ht="12.75" hidden="1" x14ac:dyDescent="0.2">
      <c r="A93" s="257"/>
      <c r="B93" s="260"/>
      <c r="C93" s="291">
        <f t="shared" si="21"/>
        <v>0</v>
      </c>
      <c r="D93" s="292"/>
      <c r="E93" s="299"/>
      <c r="F93" s="70">
        <f t="shared" si="22"/>
        <v>0</v>
      </c>
      <c r="G93" s="87">
        <f t="shared" si="22"/>
        <v>0</v>
      </c>
      <c r="H93" s="65">
        <f t="shared" si="23"/>
        <v>0</v>
      </c>
    </row>
    <row r="94" spans="1:8" s="2" customFormat="1" ht="12.75" hidden="1" x14ac:dyDescent="0.2">
      <c r="A94" s="257"/>
      <c r="B94" s="260"/>
      <c r="C94" s="291">
        <f t="shared" si="21"/>
        <v>0</v>
      </c>
      <c r="D94" s="292"/>
      <c r="E94" s="299"/>
      <c r="F94" s="70">
        <f t="shared" si="22"/>
        <v>0</v>
      </c>
      <c r="G94" s="87">
        <f t="shared" si="22"/>
        <v>0</v>
      </c>
      <c r="H94" s="65">
        <f t="shared" si="23"/>
        <v>0</v>
      </c>
    </row>
    <row r="95" spans="1:8" s="2" customFormat="1" ht="12.75" hidden="1" x14ac:dyDescent="0.2">
      <c r="A95" s="257"/>
      <c r="B95" s="260"/>
      <c r="C95" s="291">
        <f t="shared" si="21"/>
        <v>0</v>
      </c>
      <c r="D95" s="292"/>
      <c r="E95" s="299"/>
      <c r="F95" s="70">
        <f t="shared" si="22"/>
        <v>0</v>
      </c>
      <c r="G95" s="87">
        <f t="shared" si="22"/>
        <v>0</v>
      </c>
      <c r="H95" s="65">
        <f t="shared" si="23"/>
        <v>0</v>
      </c>
    </row>
    <row r="96" spans="1:8" s="2" customFormat="1" ht="12.75" hidden="1" x14ac:dyDescent="0.2">
      <c r="A96" s="257"/>
      <c r="B96" s="260"/>
      <c r="C96" s="291">
        <f t="shared" si="21"/>
        <v>0</v>
      </c>
      <c r="D96" s="292"/>
      <c r="E96" s="299"/>
      <c r="F96" s="70">
        <f t="shared" si="22"/>
        <v>0</v>
      </c>
      <c r="G96" s="87">
        <f t="shared" si="22"/>
        <v>0</v>
      </c>
      <c r="H96" s="65">
        <f t="shared" si="23"/>
        <v>0</v>
      </c>
    </row>
    <row r="97" spans="1:8" s="2" customFormat="1" ht="12.75" hidden="1" x14ac:dyDescent="0.2">
      <c r="A97" s="257"/>
      <c r="B97" s="260"/>
      <c r="C97" s="291">
        <f t="shared" si="21"/>
        <v>0</v>
      </c>
      <c r="D97" s="292"/>
      <c r="E97" s="299"/>
      <c r="F97" s="70">
        <f t="shared" si="22"/>
        <v>0</v>
      </c>
      <c r="G97" s="87">
        <f t="shared" si="22"/>
        <v>0</v>
      </c>
      <c r="H97" s="65">
        <f t="shared" si="23"/>
        <v>0</v>
      </c>
    </row>
    <row r="98" spans="1:8" s="2" customFormat="1" ht="12.75" hidden="1" x14ac:dyDescent="0.2">
      <c r="A98" s="257"/>
      <c r="B98" s="260"/>
      <c r="C98" s="291">
        <f t="shared" si="21"/>
        <v>0</v>
      </c>
      <c r="D98" s="292"/>
      <c r="E98" s="299"/>
      <c r="F98" s="70">
        <f t="shared" si="22"/>
        <v>0</v>
      </c>
      <c r="G98" s="87">
        <f t="shared" si="22"/>
        <v>0</v>
      </c>
      <c r="H98" s="65">
        <f t="shared" si="23"/>
        <v>0</v>
      </c>
    </row>
    <row r="99" spans="1:8" s="2" customFormat="1" ht="12.75" hidden="1" x14ac:dyDescent="0.2">
      <c r="A99" s="257"/>
      <c r="B99" s="260"/>
      <c r="C99" s="291">
        <f t="shared" si="21"/>
        <v>0</v>
      </c>
      <c r="D99" s="292"/>
      <c r="E99" s="299"/>
      <c r="F99" s="70">
        <f t="shared" si="22"/>
        <v>0</v>
      </c>
      <c r="G99" s="87">
        <f t="shared" si="22"/>
        <v>0</v>
      </c>
      <c r="H99" s="65">
        <f t="shared" si="23"/>
        <v>0</v>
      </c>
    </row>
    <row r="100" spans="1:8" s="2" customFormat="1" ht="12.75" hidden="1" x14ac:dyDescent="0.2">
      <c r="A100" s="257"/>
      <c r="B100" s="260"/>
      <c r="C100" s="291">
        <f t="shared" ref="C100:C109" si="24">C26</f>
        <v>0</v>
      </c>
      <c r="D100" s="292"/>
      <c r="E100" s="299"/>
      <c r="F100" s="70">
        <f t="shared" ref="F100:G109" si="25">F26</f>
        <v>0</v>
      </c>
      <c r="G100" s="70">
        <f t="shared" si="25"/>
        <v>0</v>
      </c>
      <c r="H100" s="65">
        <f t="shared" si="23"/>
        <v>0</v>
      </c>
    </row>
    <row r="101" spans="1:8" s="2" customFormat="1" ht="12.75" hidden="1" x14ac:dyDescent="0.2">
      <c r="A101" s="257"/>
      <c r="B101" s="260"/>
      <c r="C101" s="291">
        <f t="shared" si="24"/>
        <v>0</v>
      </c>
      <c r="D101" s="292"/>
      <c r="E101" s="299"/>
      <c r="F101" s="70">
        <f t="shared" si="25"/>
        <v>0</v>
      </c>
      <c r="G101" s="70">
        <f t="shared" si="25"/>
        <v>0</v>
      </c>
      <c r="H101" s="65">
        <f t="shared" si="23"/>
        <v>0</v>
      </c>
    </row>
    <row r="102" spans="1:8" s="2" customFormat="1" ht="12.75" hidden="1" x14ac:dyDescent="0.2">
      <c r="A102" s="257"/>
      <c r="B102" s="260"/>
      <c r="C102" s="291">
        <f t="shared" si="24"/>
        <v>0</v>
      </c>
      <c r="D102" s="292"/>
      <c r="E102" s="299"/>
      <c r="F102" s="70">
        <f t="shared" si="25"/>
        <v>0</v>
      </c>
      <c r="G102" s="70">
        <f t="shared" si="25"/>
        <v>0</v>
      </c>
      <c r="H102" s="65">
        <f t="shared" si="23"/>
        <v>0</v>
      </c>
    </row>
    <row r="103" spans="1:8" s="2" customFormat="1" ht="12.75" hidden="1" x14ac:dyDescent="0.2">
      <c r="A103" s="257"/>
      <c r="B103" s="260"/>
      <c r="C103" s="291">
        <f t="shared" si="24"/>
        <v>0</v>
      </c>
      <c r="D103" s="292"/>
      <c r="E103" s="299"/>
      <c r="F103" s="70">
        <f t="shared" si="25"/>
        <v>0</v>
      </c>
      <c r="G103" s="70">
        <f t="shared" si="25"/>
        <v>0</v>
      </c>
      <c r="H103" s="65">
        <f t="shared" si="23"/>
        <v>0</v>
      </c>
    </row>
    <row r="104" spans="1:8" s="2" customFormat="1" ht="12.75" hidden="1" x14ac:dyDescent="0.2">
      <c r="A104" s="257"/>
      <c r="B104" s="260"/>
      <c r="C104" s="291">
        <f t="shared" si="24"/>
        <v>0</v>
      </c>
      <c r="D104" s="292"/>
      <c r="E104" s="299"/>
      <c r="F104" s="70">
        <f t="shared" si="25"/>
        <v>0</v>
      </c>
      <c r="G104" s="70">
        <f t="shared" si="25"/>
        <v>0</v>
      </c>
      <c r="H104" s="65">
        <f t="shared" si="23"/>
        <v>0</v>
      </c>
    </row>
    <row r="105" spans="1:8" s="2" customFormat="1" ht="12.75" hidden="1" x14ac:dyDescent="0.2">
      <c r="A105" s="257"/>
      <c r="B105" s="260"/>
      <c r="C105" s="291">
        <f t="shared" si="24"/>
        <v>0</v>
      </c>
      <c r="D105" s="292"/>
      <c r="E105" s="299"/>
      <c r="F105" s="70">
        <f t="shared" si="25"/>
        <v>0</v>
      </c>
      <c r="G105" s="70">
        <f t="shared" si="25"/>
        <v>0</v>
      </c>
      <c r="H105" s="65">
        <f t="shared" si="23"/>
        <v>0</v>
      </c>
    </row>
    <row r="106" spans="1:8" s="2" customFormat="1" ht="12.75" hidden="1" x14ac:dyDescent="0.2">
      <c r="A106" s="257"/>
      <c r="B106" s="260"/>
      <c r="C106" s="291">
        <f t="shared" si="24"/>
        <v>0</v>
      </c>
      <c r="D106" s="292"/>
      <c r="E106" s="299"/>
      <c r="F106" s="70">
        <f t="shared" si="25"/>
        <v>0</v>
      </c>
      <c r="G106" s="70">
        <f t="shared" si="25"/>
        <v>0</v>
      </c>
      <c r="H106" s="65">
        <f t="shared" si="23"/>
        <v>0</v>
      </c>
    </row>
    <row r="107" spans="1:8" s="2" customFormat="1" ht="12.75" hidden="1" x14ac:dyDescent="0.2">
      <c r="A107" s="257"/>
      <c r="B107" s="260"/>
      <c r="C107" s="291">
        <f t="shared" si="24"/>
        <v>0</v>
      </c>
      <c r="D107" s="292"/>
      <c r="E107" s="299"/>
      <c r="F107" s="70">
        <f t="shared" si="25"/>
        <v>0</v>
      </c>
      <c r="G107" s="70">
        <f t="shared" si="25"/>
        <v>0</v>
      </c>
      <c r="H107" s="65">
        <f t="shared" si="23"/>
        <v>0</v>
      </c>
    </row>
    <row r="108" spans="1:8" s="2" customFormat="1" ht="12.75" hidden="1" x14ac:dyDescent="0.2">
      <c r="A108" s="257"/>
      <c r="B108" s="260"/>
      <c r="C108" s="291">
        <f t="shared" si="24"/>
        <v>0</v>
      </c>
      <c r="D108" s="292"/>
      <c r="E108" s="299"/>
      <c r="F108" s="70">
        <f t="shared" si="25"/>
        <v>0</v>
      </c>
      <c r="G108" s="70">
        <f t="shared" si="25"/>
        <v>0</v>
      </c>
      <c r="H108" s="65">
        <f t="shared" si="23"/>
        <v>0</v>
      </c>
    </row>
    <row r="109" spans="1:8" s="2" customFormat="1" ht="12.75" hidden="1" x14ac:dyDescent="0.2">
      <c r="A109" s="258"/>
      <c r="B109" s="261"/>
      <c r="C109" s="291">
        <f t="shared" si="24"/>
        <v>0</v>
      </c>
      <c r="D109" s="292"/>
      <c r="E109" s="300"/>
      <c r="F109" s="70">
        <f t="shared" si="25"/>
        <v>0</v>
      </c>
      <c r="G109" s="70">
        <f t="shared" si="25"/>
        <v>0</v>
      </c>
      <c r="H109" s="65">
        <f t="shared" si="23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SUM(H112,H111,H133)</f>
        <v>12.32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10.64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1.34</v>
      </c>
    </row>
    <row r="113" spans="1:8" s="2" customFormat="1" ht="12.75" x14ac:dyDescent="0.2">
      <c r="A113" s="290"/>
      <c r="B113" s="285"/>
      <c r="C113" s="291" t="str">
        <f t="shared" ref="C113:C122" si="26">C15</f>
        <v>Lektors (ar SDP)</v>
      </c>
      <c r="D113" s="292"/>
      <c r="E113" s="298">
        <v>4</v>
      </c>
      <c r="F113" s="70">
        <f t="shared" ref="F113:G122" si="27">F15</f>
        <v>1397</v>
      </c>
      <c r="G113" s="70">
        <f t="shared" si="27"/>
        <v>4</v>
      </c>
      <c r="H113" s="65">
        <f>ROUNDUP((F113*$E$113%)/168*G113,2)</f>
        <v>1.34</v>
      </c>
    </row>
    <row r="114" spans="1:8" s="2" customFormat="1" ht="12.75" hidden="1" x14ac:dyDescent="0.2">
      <c r="A114" s="290"/>
      <c r="B114" s="285"/>
      <c r="C114" s="291">
        <f t="shared" si="26"/>
        <v>0</v>
      </c>
      <c r="D114" s="292"/>
      <c r="E114" s="299"/>
      <c r="F114" s="70">
        <f t="shared" si="27"/>
        <v>0</v>
      </c>
      <c r="G114" s="87">
        <f t="shared" si="27"/>
        <v>0</v>
      </c>
      <c r="H114" s="65">
        <f t="shared" ref="H114:H132" si="28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26"/>
        <v>0</v>
      </c>
      <c r="D115" s="292"/>
      <c r="E115" s="299"/>
      <c r="F115" s="70">
        <f t="shared" si="27"/>
        <v>0</v>
      </c>
      <c r="G115" s="87">
        <f t="shared" si="27"/>
        <v>0</v>
      </c>
      <c r="H115" s="65">
        <f t="shared" si="28"/>
        <v>0</v>
      </c>
    </row>
    <row r="116" spans="1:8" s="2" customFormat="1" ht="12.75" hidden="1" x14ac:dyDescent="0.2">
      <c r="A116" s="290"/>
      <c r="B116" s="285"/>
      <c r="C116" s="291">
        <f t="shared" si="26"/>
        <v>0</v>
      </c>
      <c r="D116" s="292"/>
      <c r="E116" s="299"/>
      <c r="F116" s="70">
        <f t="shared" si="27"/>
        <v>0</v>
      </c>
      <c r="G116" s="87">
        <f t="shared" si="27"/>
        <v>0</v>
      </c>
      <c r="H116" s="65">
        <f t="shared" si="28"/>
        <v>0</v>
      </c>
    </row>
    <row r="117" spans="1:8" s="2" customFormat="1" ht="12.75" hidden="1" x14ac:dyDescent="0.2">
      <c r="A117" s="290"/>
      <c r="B117" s="285"/>
      <c r="C117" s="291">
        <f t="shared" si="26"/>
        <v>0</v>
      </c>
      <c r="D117" s="292"/>
      <c r="E117" s="299"/>
      <c r="F117" s="70">
        <f t="shared" si="27"/>
        <v>0</v>
      </c>
      <c r="G117" s="87">
        <f t="shared" si="27"/>
        <v>0</v>
      </c>
      <c r="H117" s="65">
        <f t="shared" si="28"/>
        <v>0</v>
      </c>
    </row>
    <row r="118" spans="1:8" s="2" customFormat="1" ht="12.75" hidden="1" x14ac:dyDescent="0.2">
      <c r="A118" s="290"/>
      <c r="B118" s="285"/>
      <c r="C118" s="291">
        <f t="shared" si="26"/>
        <v>0</v>
      </c>
      <c r="D118" s="292"/>
      <c r="E118" s="299"/>
      <c r="F118" s="70">
        <f t="shared" si="27"/>
        <v>0</v>
      </c>
      <c r="G118" s="87">
        <f t="shared" si="27"/>
        <v>0</v>
      </c>
      <c r="H118" s="65">
        <f t="shared" si="28"/>
        <v>0</v>
      </c>
    </row>
    <row r="119" spans="1:8" s="2" customFormat="1" ht="12.75" hidden="1" x14ac:dyDescent="0.2">
      <c r="A119" s="290"/>
      <c r="B119" s="285"/>
      <c r="C119" s="291">
        <f t="shared" si="26"/>
        <v>0</v>
      </c>
      <c r="D119" s="292"/>
      <c r="E119" s="299"/>
      <c r="F119" s="70">
        <f t="shared" si="27"/>
        <v>0</v>
      </c>
      <c r="G119" s="87">
        <f t="shared" si="27"/>
        <v>0</v>
      </c>
      <c r="H119" s="65">
        <f t="shared" si="28"/>
        <v>0</v>
      </c>
    </row>
    <row r="120" spans="1:8" s="2" customFormat="1" ht="12.75" hidden="1" x14ac:dyDescent="0.2">
      <c r="A120" s="290"/>
      <c r="B120" s="285"/>
      <c r="C120" s="291">
        <f t="shared" si="26"/>
        <v>0</v>
      </c>
      <c r="D120" s="292"/>
      <c r="E120" s="299"/>
      <c r="F120" s="70">
        <f t="shared" si="27"/>
        <v>0</v>
      </c>
      <c r="G120" s="87">
        <f t="shared" si="27"/>
        <v>0</v>
      </c>
      <c r="H120" s="65">
        <f t="shared" si="28"/>
        <v>0</v>
      </c>
    </row>
    <row r="121" spans="1:8" s="2" customFormat="1" ht="12.75" hidden="1" x14ac:dyDescent="0.2">
      <c r="A121" s="290"/>
      <c r="B121" s="285"/>
      <c r="C121" s="291">
        <f t="shared" si="26"/>
        <v>0</v>
      </c>
      <c r="D121" s="292"/>
      <c r="E121" s="299"/>
      <c r="F121" s="70">
        <f t="shared" si="27"/>
        <v>0</v>
      </c>
      <c r="G121" s="87">
        <f t="shared" si="27"/>
        <v>0</v>
      </c>
      <c r="H121" s="65">
        <f t="shared" si="28"/>
        <v>0</v>
      </c>
    </row>
    <row r="122" spans="1:8" s="2" customFormat="1" ht="12.75" hidden="1" x14ac:dyDescent="0.2">
      <c r="A122" s="290"/>
      <c r="B122" s="285"/>
      <c r="C122" s="291">
        <f t="shared" si="26"/>
        <v>0</v>
      </c>
      <c r="D122" s="292"/>
      <c r="E122" s="299"/>
      <c r="F122" s="70">
        <f t="shared" si="27"/>
        <v>0</v>
      </c>
      <c r="G122" s="87">
        <f t="shared" si="27"/>
        <v>0</v>
      </c>
      <c r="H122" s="65">
        <f t="shared" si="28"/>
        <v>0</v>
      </c>
    </row>
    <row r="123" spans="1:8" s="2" customFormat="1" ht="12.75" hidden="1" x14ac:dyDescent="0.2">
      <c r="A123" s="290"/>
      <c r="B123" s="285"/>
      <c r="C123" s="291">
        <f t="shared" ref="C123:C132" si="29">C26</f>
        <v>0</v>
      </c>
      <c r="D123" s="292"/>
      <c r="E123" s="299"/>
      <c r="F123" s="70">
        <f t="shared" ref="F123:G132" si="30">F26</f>
        <v>0</v>
      </c>
      <c r="G123" s="70">
        <f t="shared" si="30"/>
        <v>0</v>
      </c>
      <c r="H123" s="65">
        <f t="shared" si="28"/>
        <v>0</v>
      </c>
    </row>
    <row r="124" spans="1:8" s="2" customFormat="1" ht="12.75" hidden="1" x14ac:dyDescent="0.2">
      <c r="A124" s="290"/>
      <c r="B124" s="285"/>
      <c r="C124" s="291">
        <f t="shared" si="29"/>
        <v>0</v>
      </c>
      <c r="D124" s="292"/>
      <c r="E124" s="299"/>
      <c r="F124" s="70">
        <f t="shared" si="30"/>
        <v>0</v>
      </c>
      <c r="G124" s="70">
        <f t="shared" si="30"/>
        <v>0</v>
      </c>
      <c r="H124" s="65">
        <f t="shared" si="28"/>
        <v>0</v>
      </c>
    </row>
    <row r="125" spans="1:8" s="2" customFormat="1" ht="12.75" hidden="1" x14ac:dyDescent="0.2">
      <c r="A125" s="290"/>
      <c r="B125" s="285"/>
      <c r="C125" s="291">
        <f t="shared" si="29"/>
        <v>0</v>
      </c>
      <c r="D125" s="292"/>
      <c r="E125" s="299"/>
      <c r="F125" s="70">
        <f t="shared" si="30"/>
        <v>0</v>
      </c>
      <c r="G125" s="70">
        <f t="shared" si="30"/>
        <v>0</v>
      </c>
      <c r="H125" s="65">
        <f t="shared" si="28"/>
        <v>0</v>
      </c>
    </row>
    <row r="126" spans="1:8" s="2" customFormat="1" ht="12.75" hidden="1" x14ac:dyDescent="0.2">
      <c r="A126" s="290"/>
      <c r="B126" s="285"/>
      <c r="C126" s="291">
        <f t="shared" si="29"/>
        <v>0</v>
      </c>
      <c r="D126" s="292"/>
      <c r="E126" s="299"/>
      <c r="F126" s="70">
        <f t="shared" si="30"/>
        <v>0</v>
      </c>
      <c r="G126" s="70">
        <f t="shared" si="30"/>
        <v>0</v>
      </c>
      <c r="H126" s="65">
        <f t="shared" si="28"/>
        <v>0</v>
      </c>
    </row>
    <row r="127" spans="1:8" s="2" customFormat="1" ht="12.75" hidden="1" x14ac:dyDescent="0.2">
      <c r="A127" s="290"/>
      <c r="B127" s="285"/>
      <c r="C127" s="291">
        <f t="shared" si="29"/>
        <v>0</v>
      </c>
      <c r="D127" s="292"/>
      <c r="E127" s="299"/>
      <c r="F127" s="70">
        <f t="shared" si="30"/>
        <v>0</v>
      </c>
      <c r="G127" s="70">
        <f t="shared" si="30"/>
        <v>0</v>
      </c>
      <c r="H127" s="65">
        <f t="shared" si="28"/>
        <v>0</v>
      </c>
    </row>
    <row r="128" spans="1:8" s="2" customFormat="1" ht="12.75" hidden="1" x14ac:dyDescent="0.2">
      <c r="A128" s="290"/>
      <c r="B128" s="285"/>
      <c r="C128" s="291">
        <f t="shared" si="29"/>
        <v>0</v>
      </c>
      <c r="D128" s="292"/>
      <c r="E128" s="299"/>
      <c r="F128" s="70">
        <f t="shared" si="30"/>
        <v>0</v>
      </c>
      <c r="G128" s="70">
        <f t="shared" si="30"/>
        <v>0</v>
      </c>
      <c r="H128" s="65">
        <f t="shared" si="28"/>
        <v>0</v>
      </c>
    </row>
    <row r="129" spans="1:8" s="2" customFormat="1" ht="12.75" hidden="1" x14ac:dyDescent="0.2">
      <c r="A129" s="290"/>
      <c r="B129" s="285"/>
      <c r="C129" s="291">
        <f t="shared" si="29"/>
        <v>0</v>
      </c>
      <c r="D129" s="292"/>
      <c r="E129" s="299"/>
      <c r="F129" s="70">
        <f t="shared" si="30"/>
        <v>0</v>
      </c>
      <c r="G129" s="70">
        <f t="shared" si="30"/>
        <v>0</v>
      </c>
      <c r="H129" s="65">
        <f t="shared" si="28"/>
        <v>0</v>
      </c>
    </row>
    <row r="130" spans="1:8" s="2" customFormat="1" ht="12.75" hidden="1" x14ac:dyDescent="0.2">
      <c r="A130" s="290"/>
      <c r="B130" s="285"/>
      <c r="C130" s="291">
        <f t="shared" si="29"/>
        <v>0</v>
      </c>
      <c r="D130" s="292"/>
      <c r="E130" s="299"/>
      <c r="F130" s="70">
        <f t="shared" si="30"/>
        <v>0</v>
      </c>
      <c r="G130" s="70">
        <f t="shared" si="30"/>
        <v>0</v>
      </c>
      <c r="H130" s="65">
        <f t="shared" si="28"/>
        <v>0</v>
      </c>
    </row>
    <row r="131" spans="1:8" s="2" customFormat="1" ht="12.75" hidden="1" x14ac:dyDescent="0.2">
      <c r="A131" s="290"/>
      <c r="B131" s="285"/>
      <c r="C131" s="291">
        <f t="shared" si="29"/>
        <v>0</v>
      </c>
      <c r="D131" s="292"/>
      <c r="E131" s="299"/>
      <c r="F131" s="70">
        <f t="shared" si="30"/>
        <v>0</v>
      </c>
      <c r="G131" s="70">
        <f t="shared" si="30"/>
        <v>0</v>
      </c>
      <c r="H131" s="65">
        <f t="shared" si="28"/>
        <v>0</v>
      </c>
    </row>
    <row r="132" spans="1:8" s="2" customFormat="1" ht="12.75" hidden="1" x14ac:dyDescent="0.2">
      <c r="A132" s="290"/>
      <c r="B132" s="285"/>
      <c r="C132" s="291">
        <f t="shared" si="29"/>
        <v>0</v>
      </c>
      <c r="D132" s="292"/>
      <c r="E132" s="300"/>
      <c r="F132" s="70">
        <f t="shared" si="30"/>
        <v>0</v>
      </c>
      <c r="G132" s="70">
        <f t="shared" si="30"/>
        <v>0</v>
      </c>
      <c r="H132" s="65">
        <f t="shared" si="28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0.34</v>
      </c>
    </row>
    <row r="134" spans="1:8" s="2" customFormat="1" ht="12.75" x14ac:dyDescent="0.2">
      <c r="A134" s="290"/>
      <c r="B134" s="285"/>
      <c r="C134" s="291" t="str">
        <f t="shared" ref="C134:C143" si="31">C15</f>
        <v>Lektors (ar SDP)</v>
      </c>
      <c r="D134" s="292"/>
      <c r="E134" s="298">
        <v>1</v>
      </c>
      <c r="F134" s="70">
        <f t="shared" ref="F134:G143" si="32">F15</f>
        <v>1397</v>
      </c>
      <c r="G134" s="70">
        <f t="shared" si="32"/>
        <v>4</v>
      </c>
      <c r="H134" s="65">
        <f>ROUNDUP((F134*$E$134%)/168*G134,2)</f>
        <v>0.34</v>
      </c>
    </row>
    <row r="135" spans="1:8" s="2" customFormat="1" ht="12.75" hidden="1" x14ac:dyDescent="0.2">
      <c r="A135" s="290"/>
      <c r="B135" s="285"/>
      <c r="C135" s="291">
        <f t="shared" si="31"/>
        <v>0</v>
      </c>
      <c r="D135" s="292"/>
      <c r="E135" s="299"/>
      <c r="F135" s="70">
        <f t="shared" si="32"/>
        <v>0</v>
      </c>
      <c r="G135" s="87">
        <f t="shared" si="32"/>
        <v>0</v>
      </c>
      <c r="H135" s="65">
        <f t="shared" ref="H135:H153" si="33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31"/>
        <v>0</v>
      </c>
      <c r="D136" s="292"/>
      <c r="E136" s="299"/>
      <c r="F136" s="70">
        <f t="shared" si="32"/>
        <v>0</v>
      </c>
      <c r="G136" s="87">
        <f t="shared" si="32"/>
        <v>0</v>
      </c>
      <c r="H136" s="65">
        <f t="shared" si="33"/>
        <v>0</v>
      </c>
    </row>
    <row r="137" spans="1:8" s="2" customFormat="1" ht="12.75" hidden="1" x14ac:dyDescent="0.2">
      <c r="A137" s="290"/>
      <c r="B137" s="285"/>
      <c r="C137" s="291">
        <f t="shared" si="31"/>
        <v>0</v>
      </c>
      <c r="D137" s="292"/>
      <c r="E137" s="299"/>
      <c r="F137" s="70">
        <f t="shared" si="32"/>
        <v>0</v>
      </c>
      <c r="G137" s="87">
        <f t="shared" si="32"/>
        <v>0</v>
      </c>
      <c r="H137" s="65">
        <f t="shared" si="33"/>
        <v>0</v>
      </c>
    </row>
    <row r="138" spans="1:8" s="2" customFormat="1" ht="12.75" hidden="1" x14ac:dyDescent="0.2">
      <c r="A138" s="290"/>
      <c r="B138" s="285"/>
      <c r="C138" s="291">
        <f t="shared" si="31"/>
        <v>0</v>
      </c>
      <c r="D138" s="292"/>
      <c r="E138" s="299"/>
      <c r="F138" s="70">
        <f t="shared" si="32"/>
        <v>0</v>
      </c>
      <c r="G138" s="87">
        <f t="shared" si="32"/>
        <v>0</v>
      </c>
      <c r="H138" s="65">
        <f t="shared" si="33"/>
        <v>0</v>
      </c>
    </row>
    <row r="139" spans="1:8" s="2" customFormat="1" ht="12.75" hidden="1" x14ac:dyDescent="0.2">
      <c r="A139" s="290"/>
      <c r="B139" s="285"/>
      <c r="C139" s="291">
        <f t="shared" si="31"/>
        <v>0</v>
      </c>
      <c r="D139" s="292"/>
      <c r="E139" s="299"/>
      <c r="F139" s="70">
        <f t="shared" si="32"/>
        <v>0</v>
      </c>
      <c r="G139" s="87">
        <f t="shared" si="32"/>
        <v>0</v>
      </c>
      <c r="H139" s="65">
        <f t="shared" si="33"/>
        <v>0</v>
      </c>
    </row>
    <row r="140" spans="1:8" s="2" customFormat="1" ht="12.75" hidden="1" x14ac:dyDescent="0.2">
      <c r="A140" s="290"/>
      <c r="B140" s="285"/>
      <c r="C140" s="291">
        <f t="shared" si="31"/>
        <v>0</v>
      </c>
      <c r="D140" s="292"/>
      <c r="E140" s="299"/>
      <c r="F140" s="70">
        <f t="shared" si="32"/>
        <v>0</v>
      </c>
      <c r="G140" s="87">
        <f t="shared" si="32"/>
        <v>0</v>
      </c>
      <c r="H140" s="65">
        <f t="shared" si="33"/>
        <v>0</v>
      </c>
    </row>
    <row r="141" spans="1:8" s="2" customFormat="1" ht="12.75" hidden="1" x14ac:dyDescent="0.2">
      <c r="A141" s="290"/>
      <c r="B141" s="285"/>
      <c r="C141" s="291">
        <f t="shared" si="31"/>
        <v>0</v>
      </c>
      <c r="D141" s="292"/>
      <c r="E141" s="299"/>
      <c r="F141" s="70">
        <f t="shared" si="32"/>
        <v>0</v>
      </c>
      <c r="G141" s="87">
        <f t="shared" si="32"/>
        <v>0</v>
      </c>
      <c r="H141" s="65">
        <f t="shared" si="33"/>
        <v>0</v>
      </c>
    </row>
    <row r="142" spans="1:8" s="2" customFormat="1" ht="12.75" hidden="1" x14ac:dyDescent="0.2">
      <c r="A142" s="290"/>
      <c r="B142" s="285"/>
      <c r="C142" s="291">
        <f t="shared" si="31"/>
        <v>0</v>
      </c>
      <c r="D142" s="292"/>
      <c r="E142" s="299"/>
      <c r="F142" s="70">
        <f t="shared" si="32"/>
        <v>0</v>
      </c>
      <c r="G142" s="87">
        <f t="shared" si="32"/>
        <v>0</v>
      </c>
      <c r="H142" s="65">
        <f t="shared" si="33"/>
        <v>0</v>
      </c>
    </row>
    <row r="143" spans="1:8" s="2" customFormat="1" ht="12.75" hidden="1" x14ac:dyDescent="0.2">
      <c r="A143" s="290"/>
      <c r="B143" s="285"/>
      <c r="C143" s="291">
        <f t="shared" si="31"/>
        <v>0</v>
      </c>
      <c r="D143" s="292"/>
      <c r="E143" s="299"/>
      <c r="F143" s="70">
        <f t="shared" si="32"/>
        <v>0</v>
      </c>
      <c r="G143" s="87">
        <f t="shared" si="32"/>
        <v>0</v>
      </c>
      <c r="H143" s="65">
        <f t="shared" si="33"/>
        <v>0</v>
      </c>
    </row>
    <row r="144" spans="1:8" s="2" customFormat="1" ht="12.75" hidden="1" x14ac:dyDescent="0.2">
      <c r="A144" s="290"/>
      <c r="B144" s="285"/>
      <c r="C144" s="291">
        <f t="shared" ref="C144:C153" si="34">C26</f>
        <v>0</v>
      </c>
      <c r="D144" s="292"/>
      <c r="E144" s="299"/>
      <c r="F144" s="70">
        <f t="shared" ref="F144:G153" si="35">F26</f>
        <v>0</v>
      </c>
      <c r="G144" s="70">
        <f t="shared" si="35"/>
        <v>0</v>
      </c>
      <c r="H144" s="65">
        <f t="shared" si="33"/>
        <v>0</v>
      </c>
    </row>
    <row r="145" spans="1:8" s="2" customFormat="1" ht="12.75" hidden="1" x14ac:dyDescent="0.2">
      <c r="A145" s="290"/>
      <c r="B145" s="285"/>
      <c r="C145" s="291">
        <f t="shared" si="34"/>
        <v>0</v>
      </c>
      <c r="D145" s="292"/>
      <c r="E145" s="299"/>
      <c r="F145" s="70">
        <f t="shared" si="35"/>
        <v>0</v>
      </c>
      <c r="G145" s="70">
        <f t="shared" si="35"/>
        <v>0</v>
      </c>
      <c r="H145" s="65">
        <f t="shared" si="33"/>
        <v>0</v>
      </c>
    </row>
    <row r="146" spans="1:8" s="2" customFormat="1" ht="12.75" hidden="1" x14ac:dyDescent="0.2">
      <c r="A146" s="290"/>
      <c r="B146" s="285"/>
      <c r="C146" s="291">
        <f t="shared" si="34"/>
        <v>0</v>
      </c>
      <c r="D146" s="292"/>
      <c r="E146" s="299"/>
      <c r="F146" s="70">
        <f t="shared" si="35"/>
        <v>0</v>
      </c>
      <c r="G146" s="70">
        <f t="shared" si="35"/>
        <v>0</v>
      </c>
      <c r="H146" s="65">
        <f t="shared" si="33"/>
        <v>0</v>
      </c>
    </row>
    <row r="147" spans="1:8" s="2" customFormat="1" ht="12.75" hidden="1" x14ac:dyDescent="0.2">
      <c r="A147" s="290"/>
      <c r="B147" s="285"/>
      <c r="C147" s="291">
        <f t="shared" si="34"/>
        <v>0</v>
      </c>
      <c r="D147" s="292"/>
      <c r="E147" s="299"/>
      <c r="F147" s="70">
        <f t="shared" si="35"/>
        <v>0</v>
      </c>
      <c r="G147" s="70">
        <f t="shared" si="35"/>
        <v>0</v>
      </c>
      <c r="H147" s="65">
        <f t="shared" si="33"/>
        <v>0</v>
      </c>
    </row>
    <row r="148" spans="1:8" s="2" customFormat="1" ht="12.75" hidden="1" x14ac:dyDescent="0.2">
      <c r="A148" s="290"/>
      <c r="B148" s="285"/>
      <c r="C148" s="291">
        <f t="shared" si="34"/>
        <v>0</v>
      </c>
      <c r="D148" s="292"/>
      <c r="E148" s="299"/>
      <c r="F148" s="70">
        <f t="shared" si="35"/>
        <v>0</v>
      </c>
      <c r="G148" s="70">
        <f t="shared" si="35"/>
        <v>0</v>
      </c>
      <c r="H148" s="65">
        <f t="shared" si="33"/>
        <v>0</v>
      </c>
    </row>
    <row r="149" spans="1:8" s="2" customFormat="1" ht="12.75" hidden="1" x14ac:dyDescent="0.2">
      <c r="A149" s="290"/>
      <c r="B149" s="285"/>
      <c r="C149" s="291">
        <f t="shared" si="34"/>
        <v>0</v>
      </c>
      <c r="D149" s="292"/>
      <c r="E149" s="299"/>
      <c r="F149" s="70">
        <f t="shared" si="35"/>
        <v>0</v>
      </c>
      <c r="G149" s="70">
        <f t="shared" si="35"/>
        <v>0</v>
      </c>
      <c r="H149" s="65">
        <f t="shared" si="33"/>
        <v>0</v>
      </c>
    </row>
    <row r="150" spans="1:8" s="2" customFormat="1" ht="12.75" hidden="1" x14ac:dyDescent="0.2">
      <c r="A150" s="290"/>
      <c r="B150" s="285"/>
      <c r="C150" s="291">
        <f t="shared" si="34"/>
        <v>0</v>
      </c>
      <c r="D150" s="292"/>
      <c r="E150" s="299"/>
      <c r="F150" s="70">
        <f t="shared" si="35"/>
        <v>0</v>
      </c>
      <c r="G150" s="70">
        <f t="shared" si="35"/>
        <v>0</v>
      </c>
      <c r="H150" s="65">
        <f t="shared" si="33"/>
        <v>0</v>
      </c>
    </row>
    <row r="151" spans="1:8" s="2" customFormat="1" ht="12.75" hidden="1" x14ac:dyDescent="0.2">
      <c r="A151" s="290"/>
      <c r="B151" s="285"/>
      <c r="C151" s="291">
        <f t="shared" si="34"/>
        <v>0</v>
      </c>
      <c r="D151" s="292"/>
      <c r="E151" s="299"/>
      <c r="F151" s="70">
        <f t="shared" si="35"/>
        <v>0</v>
      </c>
      <c r="G151" s="70">
        <f t="shared" si="35"/>
        <v>0</v>
      </c>
      <c r="H151" s="65">
        <f t="shared" si="33"/>
        <v>0</v>
      </c>
    </row>
    <row r="152" spans="1:8" s="2" customFormat="1" ht="12.75" hidden="1" x14ac:dyDescent="0.2">
      <c r="A152" s="290"/>
      <c r="B152" s="285"/>
      <c r="C152" s="291">
        <f t="shared" si="34"/>
        <v>0</v>
      </c>
      <c r="D152" s="292"/>
      <c r="E152" s="299"/>
      <c r="F152" s="70">
        <f t="shared" si="35"/>
        <v>0</v>
      </c>
      <c r="G152" s="70">
        <f t="shared" si="35"/>
        <v>0</v>
      </c>
      <c r="H152" s="65">
        <f t="shared" si="33"/>
        <v>0</v>
      </c>
    </row>
    <row r="153" spans="1:8" s="2" customFormat="1" ht="12.75" hidden="1" x14ac:dyDescent="0.2">
      <c r="A153" s="290"/>
      <c r="B153" s="285"/>
      <c r="C153" s="291">
        <f t="shared" si="34"/>
        <v>0</v>
      </c>
      <c r="D153" s="292"/>
      <c r="E153" s="300"/>
      <c r="F153" s="70">
        <f t="shared" si="35"/>
        <v>0</v>
      </c>
      <c r="G153" s="70">
        <f t="shared" si="35"/>
        <v>0</v>
      </c>
      <c r="H153" s="65">
        <f t="shared" si="33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36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36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36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36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36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36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36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36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37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37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37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37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37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37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37"/>
        <v>0</v>
      </c>
    </row>
    <row r="199" spans="1:8" s="2" customFormat="1" ht="12.75" hidden="1" x14ac:dyDescent="0.2">
      <c r="A199" s="257"/>
      <c r="B199" s="260"/>
      <c r="C199" s="264"/>
      <c r="D199" s="265"/>
      <c r="E199" s="293"/>
      <c r="F199" s="90"/>
      <c r="G199" s="90"/>
      <c r="H199" s="91">
        <f t="shared" si="37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37"/>
        <v>0</v>
      </c>
    </row>
    <row r="201" spans="1:8" s="2" customFormat="1" ht="12.75" hidden="1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idden="1" x14ac:dyDescent="0.2">
      <c r="A202" s="256"/>
      <c r="B202" s="259"/>
      <c r="C202" s="266"/>
      <c r="D202" s="267"/>
      <c r="E202" s="307"/>
      <c r="F202" s="53" t="s">
        <v>167</v>
      </c>
      <c r="G202" s="53" t="s">
        <v>166</v>
      </c>
      <c r="H202" s="135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customHeight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8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8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8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8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8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8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8"/>
        <v>0</v>
      </c>
    </row>
    <row r="212" spans="1:8" s="2" customFormat="1" ht="12.75" hidden="1" x14ac:dyDescent="0.2">
      <c r="A212" s="258"/>
      <c r="B212" s="261"/>
      <c r="C212" s="268"/>
      <c r="D212" s="269"/>
      <c r="E212" s="270"/>
      <c r="F212" s="92"/>
      <c r="G212" s="92"/>
      <c r="H212" s="93">
        <f t="shared" si="38"/>
        <v>0</v>
      </c>
    </row>
    <row r="213" spans="1:8" s="2" customFormat="1" ht="25.5" hidden="1" x14ac:dyDescent="0.2">
      <c r="A213" s="256"/>
      <c r="B213" s="259"/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customHeight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9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9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9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9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9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9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9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9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9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49" t="s">
        <v>171</v>
      </c>
      <c r="D226" s="53" t="s">
        <v>170</v>
      </c>
      <c r="E226" s="49" t="s">
        <v>166</v>
      </c>
      <c r="F226" s="49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278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279"/>
      <c r="H228" s="65">
        <f t="shared" ref="H228:H236" si="40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279"/>
      <c r="H229" s="65">
        <f t="shared" si="40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279"/>
      <c r="H230" s="65">
        <f t="shared" si="40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279"/>
      <c r="H231" s="65">
        <f t="shared" si="40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279"/>
      <c r="H232" s="65">
        <f t="shared" si="40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279"/>
      <c r="H233" s="65">
        <f t="shared" si="40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279"/>
      <c r="H234" s="65">
        <f t="shared" si="40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279"/>
      <c r="H235" s="65">
        <f t="shared" si="40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280"/>
      <c r="H236" s="67">
        <f t="shared" si="40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49" t="s">
        <v>171</v>
      </c>
      <c r="D238" s="53" t="s">
        <v>170</v>
      </c>
      <c r="E238" s="49" t="s">
        <v>166</v>
      </c>
      <c r="F238" s="49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278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279"/>
      <c r="H240" s="65">
        <f t="shared" ref="H240:H248" si="41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279"/>
      <c r="H241" s="65">
        <f t="shared" si="41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279"/>
      <c r="H242" s="65">
        <f t="shared" si="41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279"/>
      <c r="H243" s="65">
        <f t="shared" si="41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279"/>
      <c r="H244" s="65">
        <f t="shared" si="41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279"/>
      <c r="H245" s="65">
        <f t="shared" si="41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279"/>
      <c r="H246" s="65">
        <f t="shared" si="41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279"/>
      <c r="H247" s="65">
        <f t="shared" si="41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280"/>
      <c r="H248" s="67">
        <f t="shared" si="41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49" t="s">
        <v>171</v>
      </c>
      <c r="D249" s="53" t="s">
        <v>170</v>
      </c>
      <c r="E249" s="49" t="s">
        <v>166</v>
      </c>
      <c r="F249" s="49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294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295"/>
      <c r="H251" s="65">
        <f t="shared" ref="H251:H259" si="42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295"/>
      <c r="H252" s="65">
        <f t="shared" si="42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295"/>
      <c r="H253" s="65">
        <f t="shared" si="42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295"/>
      <c r="H254" s="65">
        <f t="shared" si="42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295"/>
      <c r="H255" s="65">
        <f t="shared" si="42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295"/>
      <c r="H256" s="65">
        <f t="shared" si="42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295"/>
      <c r="H257" s="65">
        <f t="shared" si="42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295"/>
      <c r="H258" s="65">
        <f t="shared" si="42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296"/>
      <c r="H259" s="65">
        <f t="shared" si="42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55.12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1.9900000000000002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1.5200000000000002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49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43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43"/>
        <v>0</v>
      </c>
    </row>
    <row r="269" spans="1:8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43"/>
        <v>0</v>
      </c>
    </row>
    <row r="270" spans="1:8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43"/>
        <v>0</v>
      </c>
    </row>
    <row r="271" spans="1:8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43"/>
        <v>0</v>
      </c>
    </row>
    <row r="272" spans="1:8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43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43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43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43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49" t="s">
        <v>40</v>
      </c>
      <c r="G276" s="53" t="s">
        <v>158</v>
      </c>
      <c r="H276" s="135">
        <f>SUM(H277:H286)</f>
        <v>1.25</v>
      </c>
    </row>
    <row r="277" spans="1:9" s="2" customFormat="1" ht="12.75" x14ac:dyDescent="0.2">
      <c r="A277" s="257"/>
      <c r="B277" s="260"/>
      <c r="C277" s="305" t="s">
        <v>221</v>
      </c>
      <c r="D277" s="306"/>
      <c r="E277" s="78">
        <v>10</v>
      </c>
      <c r="F277" s="73">
        <v>1287</v>
      </c>
      <c r="G277" s="72">
        <v>8.4000000000000005E-2</v>
      </c>
      <c r="H277" s="63">
        <f t="shared" si="43"/>
        <v>0.65</v>
      </c>
      <c r="I277" s="2" t="s">
        <v>339</v>
      </c>
    </row>
    <row r="278" spans="1:9" s="2" customFormat="1" ht="12.75" x14ac:dyDescent="0.2">
      <c r="A278" s="257"/>
      <c r="B278" s="260"/>
      <c r="C278" s="291" t="s">
        <v>222</v>
      </c>
      <c r="D278" s="292"/>
      <c r="E278" s="79">
        <v>9</v>
      </c>
      <c r="F278" s="75">
        <v>1190</v>
      </c>
      <c r="G278" s="74">
        <v>8.4000000000000005E-2</v>
      </c>
      <c r="H278" s="65">
        <f t="shared" si="43"/>
        <v>0.6</v>
      </c>
      <c r="I278" s="2" t="s">
        <v>223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43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43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43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43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43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43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43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43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44">G267</f>
        <v>0</v>
      </c>
      <c r="H289" s="65">
        <f t="shared" ref="H289:H297" si="45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44"/>
        <v>0</v>
      </c>
      <c r="H290" s="65">
        <f t="shared" si="45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44"/>
        <v>0</v>
      </c>
      <c r="H291" s="65">
        <f t="shared" si="45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44"/>
        <v>0</v>
      </c>
      <c r="H292" s="65">
        <f t="shared" si="45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44"/>
        <v>0</v>
      </c>
      <c r="H293" s="65">
        <f t="shared" si="45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44"/>
        <v>0</v>
      </c>
      <c r="H294" s="65">
        <f t="shared" si="45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44"/>
        <v>0</v>
      </c>
      <c r="H295" s="65">
        <f t="shared" si="45"/>
        <v>0</v>
      </c>
    </row>
    <row r="296" spans="1:8" s="2" customFormat="1" ht="13.5" hidden="1" customHeight="1" x14ac:dyDescent="0.2">
      <c r="A296" s="257"/>
      <c r="B296" s="260"/>
      <c r="C296" s="291"/>
      <c r="D296" s="328"/>
      <c r="E296" s="292"/>
      <c r="F296" s="75"/>
      <c r="G296" s="74">
        <f t="shared" si="44"/>
        <v>0</v>
      </c>
      <c r="H296" s="65">
        <f t="shared" si="45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44"/>
        <v>0</v>
      </c>
      <c r="H297" s="67">
        <f t="shared" si="45"/>
        <v>0</v>
      </c>
    </row>
    <row r="298" spans="1:8" s="2" customFormat="1" ht="25.5" x14ac:dyDescent="0.2">
      <c r="A298" s="256" t="s">
        <v>54</v>
      </c>
      <c r="B298" s="259" t="s">
        <v>55</v>
      </c>
      <c r="C298" s="303" t="s">
        <v>438</v>
      </c>
      <c r="D298" s="304"/>
      <c r="E298" s="53" t="s">
        <v>162</v>
      </c>
      <c r="F298" s="49" t="s">
        <v>40</v>
      </c>
      <c r="G298" s="53" t="s">
        <v>158</v>
      </c>
      <c r="H298" s="135">
        <f>SUM(H299:H318)</f>
        <v>7.0000000000000007E-2</v>
      </c>
    </row>
    <row r="299" spans="1:8" s="2" customFormat="1" ht="12.75" hidden="1" customHeight="1" x14ac:dyDescent="0.2">
      <c r="A299" s="257"/>
      <c r="B299" s="260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57"/>
      <c r="B300" s="260"/>
      <c r="C300" s="283">
        <f t="shared" ref="C300:G308" si="46">C267</f>
        <v>0</v>
      </c>
      <c r="D300" s="284"/>
      <c r="E300" s="299"/>
      <c r="F300" s="70">
        <f t="shared" si="46"/>
        <v>0</v>
      </c>
      <c r="G300" s="64">
        <f t="shared" si="46"/>
        <v>0</v>
      </c>
      <c r="H300" s="65">
        <f t="shared" ref="H300:H318" si="47">ROUNDUP((F300*$E$299%)/168*G300,2)</f>
        <v>0</v>
      </c>
    </row>
    <row r="301" spans="1:8" s="2" customFormat="1" ht="12.75" hidden="1" customHeight="1" x14ac:dyDescent="0.2">
      <c r="A301" s="257"/>
      <c r="B301" s="260"/>
      <c r="C301" s="283">
        <f t="shared" si="46"/>
        <v>0</v>
      </c>
      <c r="D301" s="284"/>
      <c r="E301" s="299"/>
      <c r="F301" s="70">
        <f t="shared" si="46"/>
        <v>0</v>
      </c>
      <c r="G301" s="64">
        <f t="shared" si="46"/>
        <v>0</v>
      </c>
      <c r="H301" s="65">
        <f t="shared" si="47"/>
        <v>0</v>
      </c>
    </row>
    <row r="302" spans="1:8" s="2" customFormat="1" ht="12.75" hidden="1" customHeight="1" x14ac:dyDescent="0.2">
      <c r="A302" s="257"/>
      <c r="B302" s="260"/>
      <c r="C302" s="283">
        <f t="shared" si="46"/>
        <v>0</v>
      </c>
      <c r="D302" s="284"/>
      <c r="E302" s="299"/>
      <c r="F302" s="70">
        <f t="shared" si="46"/>
        <v>0</v>
      </c>
      <c r="G302" s="64">
        <f t="shared" si="46"/>
        <v>0</v>
      </c>
      <c r="H302" s="65">
        <f t="shared" si="47"/>
        <v>0</v>
      </c>
    </row>
    <row r="303" spans="1:8" s="2" customFormat="1" ht="12.75" hidden="1" customHeight="1" x14ac:dyDescent="0.2">
      <c r="A303" s="257"/>
      <c r="B303" s="260"/>
      <c r="C303" s="283">
        <f t="shared" si="46"/>
        <v>0</v>
      </c>
      <c r="D303" s="284"/>
      <c r="E303" s="299"/>
      <c r="F303" s="70">
        <f t="shared" si="46"/>
        <v>0</v>
      </c>
      <c r="G303" s="64">
        <f t="shared" si="46"/>
        <v>0</v>
      </c>
      <c r="H303" s="65">
        <f t="shared" si="47"/>
        <v>0</v>
      </c>
    </row>
    <row r="304" spans="1:8" s="2" customFormat="1" ht="12.75" hidden="1" customHeight="1" x14ac:dyDescent="0.2">
      <c r="A304" s="257"/>
      <c r="B304" s="260"/>
      <c r="C304" s="283">
        <f t="shared" si="46"/>
        <v>0</v>
      </c>
      <c r="D304" s="284"/>
      <c r="E304" s="299"/>
      <c r="F304" s="70">
        <f t="shared" si="46"/>
        <v>0</v>
      </c>
      <c r="G304" s="64">
        <f t="shared" si="46"/>
        <v>0</v>
      </c>
      <c r="H304" s="65">
        <f t="shared" si="47"/>
        <v>0</v>
      </c>
    </row>
    <row r="305" spans="1:8" s="2" customFormat="1" ht="12.75" hidden="1" customHeight="1" x14ac:dyDescent="0.2">
      <c r="A305" s="257"/>
      <c r="B305" s="260"/>
      <c r="C305" s="283">
        <f t="shared" si="46"/>
        <v>0</v>
      </c>
      <c r="D305" s="284"/>
      <c r="E305" s="299"/>
      <c r="F305" s="70">
        <f t="shared" si="46"/>
        <v>0</v>
      </c>
      <c r="G305" s="64">
        <f t="shared" si="46"/>
        <v>0</v>
      </c>
      <c r="H305" s="65">
        <f t="shared" si="47"/>
        <v>0</v>
      </c>
    </row>
    <row r="306" spans="1:8" s="2" customFormat="1" ht="12.75" hidden="1" customHeight="1" x14ac:dyDescent="0.2">
      <c r="A306" s="257"/>
      <c r="B306" s="260"/>
      <c r="C306" s="283">
        <f t="shared" si="46"/>
        <v>0</v>
      </c>
      <c r="D306" s="284"/>
      <c r="E306" s="299"/>
      <c r="F306" s="70">
        <f t="shared" si="46"/>
        <v>0</v>
      </c>
      <c r="G306" s="64">
        <f t="shared" si="46"/>
        <v>0</v>
      </c>
      <c r="H306" s="65">
        <f t="shared" si="47"/>
        <v>0</v>
      </c>
    </row>
    <row r="307" spans="1:8" s="2" customFormat="1" ht="12.75" hidden="1" customHeight="1" x14ac:dyDescent="0.2">
      <c r="A307" s="257"/>
      <c r="B307" s="260"/>
      <c r="C307" s="283">
        <f t="shared" si="46"/>
        <v>0</v>
      </c>
      <c r="D307" s="284"/>
      <c r="E307" s="299"/>
      <c r="F307" s="70">
        <f t="shared" si="46"/>
        <v>0</v>
      </c>
      <c r="G307" s="64">
        <f t="shared" si="46"/>
        <v>0</v>
      </c>
      <c r="H307" s="65">
        <f t="shared" si="47"/>
        <v>0</v>
      </c>
    </row>
    <row r="308" spans="1:8" s="2" customFormat="1" ht="12.75" hidden="1" customHeight="1" x14ac:dyDescent="0.2">
      <c r="A308" s="257"/>
      <c r="B308" s="260"/>
      <c r="C308" s="283">
        <f t="shared" si="46"/>
        <v>0</v>
      </c>
      <c r="D308" s="284"/>
      <c r="E308" s="299"/>
      <c r="F308" s="70">
        <f t="shared" si="46"/>
        <v>0</v>
      </c>
      <c r="G308" s="64">
        <f t="shared" si="46"/>
        <v>0</v>
      </c>
      <c r="H308" s="65">
        <f t="shared" si="47"/>
        <v>0</v>
      </c>
    </row>
    <row r="309" spans="1:8" s="2" customFormat="1" ht="12.75" x14ac:dyDescent="0.2">
      <c r="A309" s="257"/>
      <c r="B309" s="260"/>
      <c r="C309" s="283" t="str">
        <f>C277</f>
        <v>Vecākais speciālists Izglītības koordinācijas nodaļā</v>
      </c>
      <c r="D309" s="284"/>
      <c r="E309" s="299"/>
      <c r="F309" s="70">
        <f>F277</f>
        <v>1287</v>
      </c>
      <c r="G309" s="64">
        <f>G277</f>
        <v>8.4000000000000005E-2</v>
      </c>
      <c r="H309" s="65">
        <f t="shared" si="47"/>
        <v>0.04</v>
      </c>
    </row>
    <row r="310" spans="1:8" s="2" customFormat="1" ht="12.75" x14ac:dyDescent="0.2">
      <c r="A310" s="257"/>
      <c r="B310" s="260"/>
      <c r="C310" s="283" t="str">
        <f t="shared" ref="C310:G317" si="48">C278</f>
        <v>Grāmatvedis</v>
      </c>
      <c r="D310" s="284"/>
      <c r="E310" s="299"/>
      <c r="F310" s="70">
        <f t="shared" si="48"/>
        <v>1190</v>
      </c>
      <c r="G310" s="64">
        <f t="shared" si="48"/>
        <v>8.4000000000000005E-2</v>
      </c>
      <c r="H310" s="65">
        <f>ROUNDUP((F310*$E$299%)/168*G310,2)</f>
        <v>0.03</v>
      </c>
    </row>
    <row r="311" spans="1:8" s="2" customFormat="1" ht="12.75" hidden="1" x14ac:dyDescent="0.2">
      <c r="A311" s="257"/>
      <c r="B311" s="260"/>
      <c r="C311" s="283">
        <f t="shared" si="48"/>
        <v>0</v>
      </c>
      <c r="D311" s="284"/>
      <c r="E311" s="299"/>
      <c r="F311" s="70">
        <f t="shared" si="48"/>
        <v>0</v>
      </c>
      <c r="G311" s="64">
        <f t="shared" si="48"/>
        <v>0</v>
      </c>
      <c r="H311" s="65">
        <f t="shared" si="47"/>
        <v>0</v>
      </c>
    </row>
    <row r="312" spans="1:8" s="2" customFormat="1" ht="12.75" hidden="1" x14ac:dyDescent="0.2">
      <c r="A312" s="257"/>
      <c r="B312" s="260"/>
      <c r="C312" s="283">
        <f t="shared" si="48"/>
        <v>0</v>
      </c>
      <c r="D312" s="284"/>
      <c r="E312" s="299"/>
      <c r="F312" s="70">
        <f t="shared" si="48"/>
        <v>0</v>
      </c>
      <c r="G312" s="64">
        <f t="shared" si="48"/>
        <v>0</v>
      </c>
      <c r="H312" s="65">
        <f t="shared" si="47"/>
        <v>0</v>
      </c>
    </row>
    <row r="313" spans="1:8" s="2" customFormat="1" ht="12.75" hidden="1" x14ac:dyDescent="0.2">
      <c r="A313" s="257"/>
      <c r="B313" s="260"/>
      <c r="C313" s="283">
        <f t="shared" si="48"/>
        <v>0</v>
      </c>
      <c r="D313" s="284"/>
      <c r="E313" s="299"/>
      <c r="F313" s="70">
        <f t="shared" si="48"/>
        <v>0</v>
      </c>
      <c r="G313" s="64">
        <f t="shared" si="48"/>
        <v>0</v>
      </c>
      <c r="H313" s="65">
        <f t="shared" si="47"/>
        <v>0</v>
      </c>
    </row>
    <row r="314" spans="1:8" s="2" customFormat="1" ht="12.75" hidden="1" x14ac:dyDescent="0.2">
      <c r="A314" s="257"/>
      <c r="B314" s="260"/>
      <c r="C314" s="283">
        <f t="shared" si="48"/>
        <v>0</v>
      </c>
      <c r="D314" s="284"/>
      <c r="E314" s="299"/>
      <c r="F314" s="70">
        <f t="shared" si="48"/>
        <v>0</v>
      </c>
      <c r="G314" s="64">
        <f t="shared" si="48"/>
        <v>0</v>
      </c>
      <c r="H314" s="65">
        <f t="shared" si="47"/>
        <v>0</v>
      </c>
    </row>
    <row r="315" spans="1:8" s="2" customFormat="1" ht="12.75" hidden="1" x14ac:dyDescent="0.2">
      <c r="A315" s="257"/>
      <c r="B315" s="260"/>
      <c r="C315" s="283">
        <f t="shared" si="48"/>
        <v>0</v>
      </c>
      <c r="D315" s="284"/>
      <c r="E315" s="299"/>
      <c r="F315" s="70">
        <f t="shared" si="48"/>
        <v>0</v>
      </c>
      <c r="G315" s="64">
        <f t="shared" si="48"/>
        <v>0</v>
      </c>
      <c r="H315" s="65">
        <f t="shared" si="47"/>
        <v>0</v>
      </c>
    </row>
    <row r="316" spans="1:8" s="2" customFormat="1" ht="12.75" hidden="1" x14ac:dyDescent="0.2">
      <c r="A316" s="257"/>
      <c r="B316" s="260"/>
      <c r="C316" s="283">
        <f t="shared" si="48"/>
        <v>0</v>
      </c>
      <c r="D316" s="284"/>
      <c r="E316" s="299"/>
      <c r="F316" s="70">
        <f t="shared" si="48"/>
        <v>0</v>
      </c>
      <c r="G316" s="64">
        <f t="shared" si="48"/>
        <v>0</v>
      </c>
      <c r="H316" s="65">
        <f t="shared" si="47"/>
        <v>0</v>
      </c>
    </row>
    <row r="317" spans="1:8" s="2" customFormat="1" ht="12.75" hidden="1" customHeight="1" x14ac:dyDescent="0.2">
      <c r="A317" s="257"/>
      <c r="B317" s="260"/>
      <c r="C317" s="283">
        <f t="shared" si="48"/>
        <v>0</v>
      </c>
      <c r="D317" s="284"/>
      <c r="E317" s="299"/>
      <c r="F317" s="70">
        <f t="shared" si="48"/>
        <v>0</v>
      </c>
      <c r="G317" s="64">
        <f t="shared" si="48"/>
        <v>0</v>
      </c>
      <c r="H317" s="65">
        <f t="shared" si="47"/>
        <v>0</v>
      </c>
    </row>
    <row r="318" spans="1:8" s="2" customFormat="1" ht="12.75" hidden="1" x14ac:dyDescent="0.2">
      <c r="A318" s="258"/>
      <c r="B318" s="261"/>
      <c r="C318" s="322">
        <f>C297</f>
        <v>0</v>
      </c>
      <c r="D318" s="324"/>
      <c r="E318" s="300"/>
      <c r="F318" s="71">
        <f>F297</f>
        <v>0</v>
      </c>
      <c r="G318" s="66">
        <f>G297</f>
        <v>0</v>
      </c>
      <c r="H318" s="67">
        <f t="shared" si="47"/>
        <v>0</v>
      </c>
    </row>
    <row r="319" spans="1:8" s="2" customFormat="1" ht="25.5" x14ac:dyDescent="0.2">
      <c r="A319" s="256" t="s">
        <v>56</v>
      </c>
      <c r="B319" s="259" t="s">
        <v>57</v>
      </c>
      <c r="C319" s="341" t="s">
        <v>438</v>
      </c>
      <c r="D319" s="341"/>
      <c r="E319" s="53" t="s">
        <v>162</v>
      </c>
      <c r="F319" s="49" t="s">
        <v>40</v>
      </c>
      <c r="G319" s="53" t="s">
        <v>158</v>
      </c>
      <c r="H319" s="135">
        <f>SUM(H320:H339)</f>
        <v>7.0000000000000007E-2</v>
      </c>
    </row>
    <row r="320" spans="1:8" s="2" customFormat="1" ht="12.75" hidden="1" x14ac:dyDescent="0.2">
      <c r="A320" s="257"/>
      <c r="B320" s="260"/>
      <c r="C320" s="308">
        <f t="shared" ref="C320:C329" si="49">C266</f>
        <v>0</v>
      </c>
      <c r="D320" s="310"/>
      <c r="E320" s="315">
        <v>5</v>
      </c>
      <c r="F320" s="61">
        <f t="shared" ref="F320:G329" si="50">F266</f>
        <v>0</v>
      </c>
      <c r="G320" s="61">
        <f t="shared" si="50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9"/>
        <v>0</v>
      </c>
      <c r="D321" s="284"/>
      <c r="E321" s="316"/>
      <c r="F321" s="70">
        <f t="shared" si="50"/>
        <v>0</v>
      </c>
      <c r="G321" s="64">
        <f t="shared" si="50"/>
        <v>0</v>
      </c>
      <c r="H321" s="65">
        <f t="shared" ref="H321:H339" si="51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9"/>
        <v>0</v>
      </c>
      <c r="D322" s="284"/>
      <c r="E322" s="316"/>
      <c r="F322" s="70">
        <f t="shared" si="50"/>
        <v>0</v>
      </c>
      <c r="G322" s="64">
        <f t="shared" si="50"/>
        <v>0</v>
      </c>
      <c r="H322" s="65">
        <f t="shared" si="51"/>
        <v>0</v>
      </c>
    </row>
    <row r="323" spans="1:8" s="2" customFormat="1" ht="12.75" hidden="1" x14ac:dyDescent="0.2">
      <c r="A323" s="257"/>
      <c r="B323" s="260"/>
      <c r="C323" s="283">
        <f t="shared" si="49"/>
        <v>0</v>
      </c>
      <c r="D323" s="284"/>
      <c r="E323" s="316"/>
      <c r="F323" s="70">
        <f t="shared" si="50"/>
        <v>0</v>
      </c>
      <c r="G323" s="64">
        <f t="shared" si="50"/>
        <v>0</v>
      </c>
      <c r="H323" s="65">
        <f t="shared" si="51"/>
        <v>0</v>
      </c>
    </row>
    <row r="324" spans="1:8" s="2" customFormat="1" ht="12.75" hidden="1" x14ac:dyDescent="0.2">
      <c r="A324" s="257"/>
      <c r="B324" s="260"/>
      <c r="C324" s="283">
        <f t="shared" si="49"/>
        <v>0</v>
      </c>
      <c r="D324" s="284"/>
      <c r="E324" s="316"/>
      <c r="F324" s="70">
        <f t="shared" si="50"/>
        <v>0</v>
      </c>
      <c r="G324" s="64">
        <f t="shared" si="50"/>
        <v>0</v>
      </c>
      <c r="H324" s="65">
        <f t="shared" si="51"/>
        <v>0</v>
      </c>
    </row>
    <row r="325" spans="1:8" s="2" customFormat="1" ht="12.75" hidden="1" x14ac:dyDescent="0.2">
      <c r="A325" s="257"/>
      <c r="B325" s="260"/>
      <c r="C325" s="283">
        <f t="shared" si="49"/>
        <v>0</v>
      </c>
      <c r="D325" s="284"/>
      <c r="E325" s="316"/>
      <c r="F325" s="70">
        <f t="shared" si="50"/>
        <v>0</v>
      </c>
      <c r="G325" s="64">
        <f t="shared" si="50"/>
        <v>0</v>
      </c>
      <c r="H325" s="65">
        <f t="shared" si="51"/>
        <v>0</v>
      </c>
    </row>
    <row r="326" spans="1:8" s="2" customFormat="1" ht="12.75" hidden="1" x14ac:dyDescent="0.2">
      <c r="A326" s="257"/>
      <c r="B326" s="260"/>
      <c r="C326" s="283">
        <f t="shared" si="49"/>
        <v>0</v>
      </c>
      <c r="D326" s="284"/>
      <c r="E326" s="316"/>
      <c r="F326" s="70">
        <f t="shared" si="50"/>
        <v>0</v>
      </c>
      <c r="G326" s="64">
        <f t="shared" si="50"/>
        <v>0</v>
      </c>
      <c r="H326" s="65">
        <f t="shared" si="51"/>
        <v>0</v>
      </c>
    </row>
    <row r="327" spans="1:8" s="2" customFormat="1" ht="12.75" hidden="1" x14ac:dyDescent="0.2">
      <c r="A327" s="257"/>
      <c r="B327" s="260"/>
      <c r="C327" s="283">
        <f t="shared" si="49"/>
        <v>0</v>
      </c>
      <c r="D327" s="284"/>
      <c r="E327" s="316"/>
      <c r="F327" s="70">
        <f t="shared" si="50"/>
        <v>0</v>
      </c>
      <c r="G327" s="64">
        <f t="shared" si="50"/>
        <v>0</v>
      </c>
      <c r="H327" s="65">
        <f t="shared" si="51"/>
        <v>0</v>
      </c>
    </row>
    <row r="328" spans="1:8" s="2" customFormat="1" ht="12.75" hidden="1" x14ac:dyDescent="0.2">
      <c r="A328" s="257"/>
      <c r="B328" s="260"/>
      <c r="C328" s="283">
        <f t="shared" si="49"/>
        <v>0</v>
      </c>
      <c r="D328" s="284"/>
      <c r="E328" s="316"/>
      <c r="F328" s="70">
        <f t="shared" si="50"/>
        <v>0</v>
      </c>
      <c r="G328" s="64">
        <f t="shared" si="50"/>
        <v>0</v>
      </c>
      <c r="H328" s="65">
        <f t="shared" si="51"/>
        <v>0</v>
      </c>
    </row>
    <row r="329" spans="1:8" s="2" customFormat="1" ht="12.75" hidden="1" x14ac:dyDescent="0.2">
      <c r="A329" s="257"/>
      <c r="B329" s="260"/>
      <c r="C329" s="283">
        <f t="shared" si="49"/>
        <v>0</v>
      </c>
      <c r="D329" s="284"/>
      <c r="E329" s="316"/>
      <c r="F329" s="70">
        <f t="shared" si="50"/>
        <v>0</v>
      </c>
      <c r="G329" s="64">
        <f t="shared" si="50"/>
        <v>0</v>
      </c>
      <c r="H329" s="65">
        <f t="shared" si="51"/>
        <v>0</v>
      </c>
    </row>
    <row r="330" spans="1:8" s="2" customFormat="1" ht="12.75" x14ac:dyDescent="0.2">
      <c r="A330" s="257"/>
      <c r="B330" s="260"/>
      <c r="C330" s="283" t="str">
        <f t="shared" ref="C330:C339" si="52">C277</f>
        <v>Vecākais speciālists Izglītības koordinācijas nodaļā</v>
      </c>
      <c r="D330" s="284"/>
      <c r="E330" s="316"/>
      <c r="F330" s="70">
        <f t="shared" ref="F330:G339" si="53">F277</f>
        <v>1287</v>
      </c>
      <c r="G330" s="64">
        <f t="shared" si="53"/>
        <v>8.4000000000000005E-2</v>
      </c>
      <c r="H330" s="65">
        <f t="shared" si="51"/>
        <v>0.04</v>
      </c>
    </row>
    <row r="331" spans="1:8" s="2" customFormat="1" ht="12.75" x14ac:dyDescent="0.2">
      <c r="A331" s="257"/>
      <c r="B331" s="260"/>
      <c r="C331" s="283" t="str">
        <f t="shared" si="52"/>
        <v>Grāmatvedis</v>
      </c>
      <c r="D331" s="284"/>
      <c r="E331" s="316"/>
      <c r="F331" s="70">
        <f t="shared" si="53"/>
        <v>1190</v>
      </c>
      <c r="G331" s="64">
        <f t="shared" si="53"/>
        <v>8.4000000000000005E-2</v>
      </c>
      <c r="H331" s="65">
        <f t="shared" si="51"/>
        <v>0.03</v>
      </c>
    </row>
    <row r="332" spans="1:8" s="2" customFormat="1" ht="12.75" hidden="1" x14ac:dyDescent="0.2">
      <c r="A332" s="257"/>
      <c r="B332" s="260"/>
      <c r="C332" s="283">
        <f t="shared" si="52"/>
        <v>0</v>
      </c>
      <c r="D332" s="284"/>
      <c r="E332" s="316"/>
      <c r="F332" s="70">
        <f t="shared" si="53"/>
        <v>0</v>
      </c>
      <c r="G332" s="64">
        <f t="shared" si="53"/>
        <v>0</v>
      </c>
      <c r="H332" s="65">
        <f t="shared" si="51"/>
        <v>0</v>
      </c>
    </row>
    <row r="333" spans="1:8" s="2" customFormat="1" ht="12.75" hidden="1" x14ac:dyDescent="0.2">
      <c r="A333" s="257"/>
      <c r="B333" s="260"/>
      <c r="C333" s="283">
        <f t="shared" si="52"/>
        <v>0</v>
      </c>
      <c r="D333" s="284"/>
      <c r="E333" s="316"/>
      <c r="F333" s="70">
        <f t="shared" si="53"/>
        <v>0</v>
      </c>
      <c r="G333" s="64">
        <f t="shared" si="53"/>
        <v>0</v>
      </c>
      <c r="H333" s="65">
        <f t="shared" si="51"/>
        <v>0</v>
      </c>
    </row>
    <row r="334" spans="1:8" s="2" customFormat="1" ht="12.75" hidden="1" x14ac:dyDescent="0.2">
      <c r="A334" s="257"/>
      <c r="B334" s="260"/>
      <c r="C334" s="283">
        <f t="shared" si="52"/>
        <v>0</v>
      </c>
      <c r="D334" s="284"/>
      <c r="E334" s="316"/>
      <c r="F334" s="70">
        <f t="shared" si="53"/>
        <v>0</v>
      </c>
      <c r="G334" s="64">
        <f t="shared" si="53"/>
        <v>0</v>
      </c>
      <c r="H334" s="65">
        <f t="shared" si="51"/>
        <v>0</v>
      </c>
    </row>
    <row r="335" spans="1:8" s="2" customFormat="1" ht="12.75" hidden="1" x14ac:dyDescent="0.2">
      <c r="A335" s="257"/>
      <c r="B335" s="260"/>
      <c r="C335" s="283">
        <f t="shared" si="52"/>
        <v>0</v>
      </c>
      <c r="D335" s="284"/>
      <c r="E335" s="316"/>
      <c r="F335" s="70">
        <f t="shared" si="53"/>
        <v>0</v>
      </c>
      <c r="G335" s="64">
        <f t="shared" si="53"/>
        <v>0</v>
      </c>
      <c r="H335" s="65">
        <f t="shared" si="51"/>
        <v>0</v>
      </c>
    </row>
    <row r="336" spans="1:8" s="2" customFormat="1" ht="12.75" hidden="1" x14ac:dyDescent="0.2">
      <c r="A336" s="257"/>
      <c r="B336" s="260"/>
      <c r="C336" s="283">
        <f t="shared" si="52"/>
        <v>0</v>
      </c>
      <c r="D336" s="284"/>
      <c r="E336" s="316"/>
      <c r="F336" s="70">
        <f t="shared" si="53"/>
        <v>0</v>
      </c>
      <c r="G336" s="64">
        <f t="shared" si="53"/>
        <v>0</v>
      </c>
      <c r="H336" s="65">
        <f t="shared" si="51"/>
        <v>0</v>
      </c>
    </row>
    <row r="337" spans="1:8" s="2" customFormat="1" ht="12.75" hidden="1" x14ac:dyDescent="0.2">
      <c r="A337" s="257"/>
      <c r="B337" s="260"/>
      <c r="C337" s="283">
        <f t="shared" si="52"/>
        <v>0</v>
      </c>
      <c r="D337" s="284"/>
      <c r="E337" s="316"/>
      <c r="F337" s="70">
        <f t="shared" si="53"/>
        <v>0</v>
      </c>
      <c r="G337" s="64">
        <f t="shared" si="53"/>
        <v>0</v>
      </c>
      <c r="H337" s="65">
        <f t="shared" si="51"/>
        <v>0</v>
      </c>
    </row>
    <row r="338" spans="1:8" s="2" customFormat="1" ht="12.75" hidden="1" x14ac:dyDescent="0.2">
      <c r="A338" s="257"/>
      <c r="B338" s="260"/>
      <c r="C338" s="283">
        <f t="shared" si="52"/>
        <v>0</v>
      </c>
      <c r="D338" s="284"/>
      <c r="E338" s="316"/>
      <c r="F338" s="70">
        <f t="shared" si="53"/>
        <v>0</v>
      </c>
      <c r="G338" s="64">
        <f t="shared" si="53"/>
        <v>0</v>
      </c>
      <c r="H338" s="65">
        <f t="shared" si="51"/>
        <v>0</v>
      </c>
    </row>
    <row r="339" spans="1:8" s="2" customFormat="1" ht="12.75" hidden="1" x14ac:dyDescent="0.2">
      <c r="A339" s="258"/>
      <c r="B339" s="261"/>
      <c r="C339" s="283">
        <f t="shared" si="52"/>
        <v>0</v>
      </c>
      <c r="D339" s="284"/>
      <c r="E339" s="317"/>
      <c r="F339" s="71">
        <f t="shared" si="53"/>
        <v>0</v>
      </c>
      <c r="G339" s="66">
        <f t="shared" si="53"/>
        <v>0</v>
      </c>
      <c r="H339" s="67">
        <f t="shared" si="51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49" t="s">
        <v>40</v>
      </c>
      <c r="G340" s="53" t="s">
        <v>158</v>
      </c>
      <c r="H340" s="135">
        <f>SUM(H341:H360)</f>
        <v>0.13</v>
      </c>
    </row>
    <row r="341" spans="1:8" s="2" customFormat="1" ht="12.75" hidden="1" x14ac:dyDescent="0.2">
      <c r="A341" s="257"/>
      <c r="B341" s="260"/>
      <c r="C341" s="318">
        <f t="shared" ref="C341:C350" si="54">C266</f>
        <v>0</v>
      </c>
      <c r="D341" s="319"/>
      <c r="E341" s="278">
        <v>10</v>
      </c>
      <c r="F341" s="81">
        <f t="shared" ref="F341:G350" si="55">F266</f>
        <v>0</v>
      </c>
      <c r="G341" s="62">
        <f t="shared" si="55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54"/>
        <v>0</v>
      </c>
      <c r="D342" s="321"/>
      <c r="E342" s="279"/>
      <c r="F342" s="82">
        <f t="shared" si="55"/>
        <v>0</v>
      </c>
      <c r="G342" s="64">
        <f t="shared" si="55"/>
        <v>0</v>
      </c>
      <c r="H342" s="65">
        <f t="shared" ref="H342:H360" si="56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54"/>
        <v>0</v>
      </c>
      <c r="D343" s="321"/>
      <c r="E343" s="279"/>
      <c r="F343" s="82">
        <f t="shared" si="55"/>
        <v>0</v>
      </c>
      <c r="G343" s="64">
        <f t="shared" si="55"/>
        <v>0</v>
      </c>
      <c r="H343" s="65">
        <f t="shared" si="56"/>
        <v>0</v>
      </c>
    </row>
    <row r="344" spans="1:8" s="2" customFormat="1" ht="12.75" hidden="1" x14ac:dyDescent="0.2">
      <c r="A344" s="257"/>
      <c r="B344" s="260"/>
      <c r="C344" s="320">
        <f t="shared" si="54"/>
        <v>0</v>
      </c>
      <c r="D344" s="321"/>
      <c r="E344" s="279"/>
      <c r="F344" s="82">
        <f t="shared" si="55"/>
        <v>0</v>
      </c>
      <c r="G344" s="64">
        <f t="shared" si="55"/>
        <v>0</v>
      </c>
      <c r="H344" s="65">
        <f t="shared" si="56"/>
        <v>0</v>
      </c>
    </row>
    <row r="345" spans="1:8" s="2" customFormat="1" ht="12.75" hidden="1" x14ac:dyDescent="0.2">
      <c r="A345" s="257"/>
      <c r="B345" s="260"/>
      <c r="C345" s="320">
        <f t="shared" si="54"/>
        <v>0</v>
      </c>
      <c r="D345" s="321"/>
      <c r="E345" s="279"/>
      <c r="F345" s="82">
        <f t="shared" si="55"/>
        <v>0</v>
      </c>
      <c r="G345" s="64">
        <f t="shared" si="55"/>
        <v>0</v>
      </c>
      <c r="H345" s="65">
        <f t="shared" si="56"/>
        <v>0</v>
      </c>
    </row>
    <row r="346" spans="1:8" s="2" customFormat="1" ht="12.75" hidden="1" x14ac:dyDescent="0.2">
      <c r="A346" s="257"/>
      <c r="B346" s="260"/>
      <c r="C346" s="320">
        <f t="shared" si="54"/>
        <v>0</v>
      </c>
      <c r="D346" s="321"/>
      <c r="E346" s="279"/>
      <c r="F346" s="82">
        <f t="shared" si="55"/>
        <v>0</v>
      </c>
      <c r="G346" s="64">
        <f t="shared" si="55"/>
        <v>0</v>
      </c>
      <c r="H346" s="65">
        <f t="shared" si="56"/>
        <v>0</v>
      </c>
    </row>
    <row r="347" spans="1:8" s="2" customFormat="1" ht="12.75" hidden="1" x14ac:dyDescent="0.2">
      <c r="A347" s="257"/>
      <c r="B347" s="260"/>
      <c r="C347" s="320">
        <f t="shared" si="54"/>
        <v>0</v>
      </c>
      <c r="D347" s="321"/>
      <c r="E347" s="279"/>
      <c r="F347" s="82">
        <f t="shared" si="55"/>
        <v>0</v>
      </c>
      <c r="G347" s="64">
        <f t="shared" si="55"/>
        <v>0</v>
      </c>
      <c r="H347" s="65">
        <f t="shared" si="56"/>
        <v>0</v>
      </c>
    </row>
    <row r="348" spans="1:8" s="2" customFormat="1" ht="12.75" hidden="1" x14ac:dyDescent="0.2">
      <c r="A348" s="257"/>
      <c r="B348" s="260"/>
      <c r="C348" s="320">
        <f t="shared" si="54"/>
        <v>0</v>
      </c>
      <c r="D348" s="321"/>
      <c r="E348" s="279"/>
      <c r="F348" s="82">
        <f t="shared" si="55"/>
        <v>0</v>
      </c>
      <c r="G348" s="64">
        <f t="shared" si="55"/>
        <v>0</v>
      </c>
      <c r="H348" s="65">
        <f t="shared" si="56"/>
        <v>0</v>
      </c>
    </row>
    <row r="349" spans="1:8" s="2" customFormat="1" ht="12.75" hidden="1" x14ac:dyDescent="0.2">
      <c r="A349" s="257"/>
      <c r="B349" s="260"/>
      <c r="C349" s="320">
        <f t="shared" si="54"/>
        <v>0</v>
      </c>
      <c r="D349" s="321"/>
      <c r="E349" s="279"/>
      <c r="F349" s="82">
        <f t="shared" si="55"/>
        <v>0</v>
      </c>
      <c r="G349" s="64">
        <f t="shared" si="55"/>
        <v>0</v>
      </c>
      <c r="H349" s="65">
        <f t="shared" si="56"/>
        <v>0</v>
      </c>
    </row>
    <row r="350" spans="1:8" s="2" customFormat="1" ht="12.75" hidden="1" x14ac:dyDescent="0.2">
      <c r="A350" s="257"/>
      <c r="B350" s="260"/>
      <c r="C350" s="320">
        <f t="shared" si="54"/>
        <v>0</v>
      </c>
      <c r="D350" s="321"/>
      <c r="E350" s="279"/>
      <c r="F350" s="82">
        <f t="shared" si="55"/>
        <v>0</v>
      </c>
      <c r="G350" s="64">
        <f t="shared" si="55"/>
        <v>0</v>
      </c>
      <c r="H350" s="65">
        <f t="shared" si="56"/>
        <v>0</v>
      </c>
    </row>
    <row r="351" spans="1:8" s="2" customFormat="1" ht="12.75" x14ac:dyDescent="0.2">
      <c r="A351" s="257"/>
      <c r="B351" s="260"/>
      <c r="C351" s="291" t="str">
        <f t="shared" ref="C351:C360" si="57">C277</f>
        <v>Vecākais speciālists Izglītības koordinācijas nodaļā</v>
      </c>
      <c r="D351" s="292"/>
      <c r="E351" s="279"/>
      <c r="F351" s="83">
        <f t="shared" ref="F351:G360" si="58">F277</f>
        <v>1287</v>
      </c>
      <c r="G351" s="64">
        <f t="shared" si="58"/>
        <v>8.4000000000000005E-2</v>
      </c>
      <c r="H351" s="65">
        <f t="shared" si="56"/>
        <v>6.9999999999999993E-2</v>
      </c>
    </row>
    <row r="352" spans="1:8" s="2" customFormat="1" ht="12.75" x14ac:dyDescent="0.2">
      <c r="A352" s="257"/>
      <c r="B352" s="260"/>
      <c r="C352" s="291" t="str">
        <f t="shared" si="57"/>
        <v>Grāmatvedis</v>
      </c>
      <c r="D352" s="292"/>
      <c r="E352" s="279"/>
      <c r="F352" s="83">
        <f t="shared" si="58"/>
        <v>1190</v>
      </c>
      <c r="G352" s="64">
        <f t="shared" si="58"/>
        <v>8.4000000000000005E-2</v>
      </c>
      <c r="H352" s="65">
        <f t="shared" si="56"/>
        <v>6.0000000000000005E-2</v>
      </c>
    </row>
    <row r="353" spans="1:8" s="2" customFormat="1" ht="12.75" hidden="1" customHeight="1" x14ac:dyDescent="0.2">
      <c r="A353" s="257"/>
      <c r="B353" s="260"/>
      <c r="C353" s="320">
        <f t="shared" si="57"/>
        <v>0</v>
      </c>
      <c r="D353" s="321"/>
      <c r="E353" s="279"/>
      <c r="F353" s="83">
        <f t="shared" si="58"/>
        <v>0</v>
      </c>
      <c r="G353" s="64">
        <f t="shared" si="58"/>
        <v>0</v>
      </c>
      <c r="H353" s="65">
        <f t="shared" si="56"/>
        <v>0</v>
      </c>
    </row>
    <row r="354" spans="1:8" s="2" customFormat="1" ht="12.75" hidden="1" customHeight="1" x14ac:dyDescent="0.2">
      <c r="A354" s="257"/>
      <c r="B354" s="260"/>
      <c r="C354" s="320">
        <f t="shared" si="57"/>
        <v>0</v>
      </c>
      <c r="D354" s="321"/>
      <c r="E354" s="279"/>
      <c r="F354" s="83">
        <f t="shared" si="58"/>
        <v>0</v>
      </c>
      <c r="G354" s="64">
        <f t="shared" si="58"/>
        <v>0</v>
      </c>
      <c r="H354" s="65">
        <f t="shared" si="56"/>
        <v>0</v>
      </c>
    </row>
    <row r="355" spans="1:8" s="2" customFormat="1" ht="12.75" hidden="1" customHeight="1" x14ac:dyDescent="0.2">
      <c r="A355" s="257"/>
      <c r="B355" s="260"/>
      <c r="C355" s="320">
        <f t="shared" si="57"/>
        <v>0</v>
      </c>
      <c r="D355" s="321"/>
      <c r="E355" s="279"/>
      <c r="F355" s="83">
        <f t="shared" si="58"/>
        <v>0</v>
      </c>
      <c r="G355" s="64">
        <f t="shared" si="58"/>
        <v>0</v>
      </c>
      <c r="H355" s="65">
        <f t="shared" si="56"/>
        <v>0</v>
      </c>
    </row>
    <row r="356" spans="1:8" s="2" customFormat="1" ht="12.75" hidden="1" customHeight="1" x14ac:dyDescent="0.2">
      <c r="A356" s="257"/>
      <c r="B356" s="260"/>
      <c r="C356" s="320">
        <f t="shared" si="57"/>
        <v>0</v>
      </c>
      <c r="D356" s="321"/>
      <c r="E356" s="279"/>
      <c r="F356" s="83">
        <f t="shared" si="58"/>
        <v>0</v>
      </c>
      <c r="G356" s="64">
        <f t="shared" si="58"/>
        <v>0</v>
      </c>
      <c r="H356" s="65">
        <f t="shared" si="56"/>
        <v>0</v>
      </c>
    </row>
    <row r="357" spans="1:8" s="2" customFormat="1" ht="12.75" hidden="1" customHeight="1" x14ac:dyDescent="0.2">
      <c r="A357" s="257"/>
      <c r="B357" s="260"/>
      <c r="C357" s="320">
        <f t="shared" si="57"/>
        <v>0</v>
      </c>
      <c r="D357" s="321"/>
      <c r="E357" s="279"/>
      <c r="F357" s="83">
        <f t="shared" si="58"/>
        <v>0</v>
      </c>
      <c r="G357" s="64">
        <f t="shared" si="58"/>
        <v>0</v>
      </c>
      <c r="H357" s="65">
        <f t="shared" si="56"/>
        <v>0</v>
      </c>
    </row>
    <row r="358" spans="1:8" s="2" customFormat="1" ht="12.75" hidden="1" customHeight="1" x14ac:dyDescent="0.2">
      <c r="A358" s="257"/>
      <c r="B358" s="260"/>
      <c r="C358" s="320">
        <f t="shared" si="57"/>
        <v>0</v>
      </c>
      <c r="D358" s="321"/>
      <c r="E358" s="279"/>
      <c r="F358" s="83">
        <f t="shared" si="58"/>
        <v>0</v>
      </c>
      <c r="G358" s="64">
        <f t="shared" si="58"/>
        <v>0</v>
      </c>
      <c r="H358" s="65">
        <f t="shared" si="56"/>
        <v>0</v>
      </c>
    </row>
    <row r="359" spans="1:8" s="2" customFormat="1" ht="12.75" hidden="1" customHeight="1" x14ac:dyDescent="0.2">
      <c r="A359" s="257"/>
      <c r="B359" s="260"/>
      <c r="C359" s="320">
        <f t="shared" si="57"/>
        <v>0</v>
      </c>
      <c r="D359" s="321"/>
      <c r="E359" s="279"/>
      <c r="F359" s="83">
        <f t="shared" si="58"/>
        <v>0</v>
      </c>
      <c r="G359" s="64">
        <f t="shared" si="58"/>
        <v>0</v>
      </c>
      <c r="H359" s="65">
        <f t="shared" si="56"/>
        <v>0</v>
      </c>
    </row>
    <row r="360" spans="1:8" s="2" customFormat="1" ht="12.75" hidden="1" x14ac:dyDescent="0.2">
      <c r="A360" s="258"/>
      <c r="B360" s="261"/>
      <c r="C360" s="320">
        <f t="shared" si="57"/>
        <v>0</v>
      </c>
      <c r="D360" s="321"/>
      <c r="E360" s="280"/>
      <c r="F360" s="85">
        <f t="shared" si="58"/>
        <v>0</v>
      </c>
      <c r="G360" s="66">
        <f t="shared" si="58"/>
        <v>0</v>
      </c>
      <c r="H360" s="67">
        <f t="shared" si="56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0.47000000000000003</v>
      </c>
    </row>
    <row r="362" spans="1:8" s="2" customFormat="1" ht="12.75" x14ac:dyDescent="0.2">
      <c r="A362" s="5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0.39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49" t="s">
        <v>40</v>
      </c>
      <c r="G363" s="53" t="s">
        <v>158</v>
      </c>
      <c r="H363" s="135">
        <f>SUM(H364:H383)</f>
        <v>0.06</v>
      </c>
    </row>
    <row r="364" spans="1:8" s="2" customFormat="1" ht="12.75" hidden="1" customHeight="1" x14ac:dyDescent="0.2">
      <c r="A364" s="257"/>
      <c r="B364" s="260"/>
      <c r="C364" s="305">
        <f t="shared" ref="C364:C373" si="59">C266</f>
        <v>0</v>
      </c>
      <c r="D364" s="306"/>
      <c r="E364" s="312">
        <v>4</v>
      </c>
      <c r="F364" s="73">
        <f t="shared" ref="F364:G373" si="60">F266</f>
        <v>0</v>
      </c>
      <c r="G364" s="73">
        <f t="shared" si="60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9"/>
        <v>0</v>
      </c>
      <c r="D365" s="292"/>
      <c r="E365" s="313"/>
      <c r="F365" s="75">
        <f t="shared" si="60"/>
        <v>0</v>
      </c>
      <c r="G365" s="75">
        <f t="shared" si="60"/>
        <v>0</v>
      </c>
      <c r="H365" s="65">
        <f t="shared" ref="H365:H372" si="61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9"/>
        <v>0</v>
      </c>
      <c r="D366" s="292"/>
      <c r="E366" s="313"/>
      <c r="F366" s="75">
        <f t="shared" si="60"/>
        <v>0</v>
      </c>
      <c r="G366" s="75">
        <f t="shared" si="60"/>
        <v>0</v>
      </c>
      <c r="H366" s="65">
        <f t="shared" si="61"/>
        <v>0</v>
      </c>
    </row>
    <row r="367" spans="1:8" s="2" customFormat="1" ht="12.75" hidden="1" customHeight="1" x14ac:dyDescent="0.2">
      <c r="A367" s="257"/>
      <c r="B367" s="260"/>
      <c r="C367" s="291">
        <f t="shared" si="59"/>
        <v>0</v>
      </c>
      <c r="D367" s="292"/>
      <c r="E367" s="313"/>
      <c r="F367" s="75">
        <f t="shared" si="60"/>
        <v>0</v>
      </c>
      <c r="G367" s="75">
        <f t="shared" si="60"/>
        <v>0</v>
      </c>
      <c r="H367" s="65">
        <f t="shared" si="61"/>
        <v>0</v>
      </c>
    </row>
    <row r="368" spans="1:8" s="2" customFormat="1" ht="12.75" hidden="1" customHeight="1" x14ac:dyDescent="0.2">
      <c r="A368" s="257"/>
      <c r="B368" s="260"/>
      <c r="C368" s="291">
        <f t="shared" si="59"/>
        <v>0</v>
      </c>
      <c r="D368" s="292"/>
      <c r="E368" s="313"/>
      <c r="F368" s="75">
        <f t="shared" si="60"/>
        <v>0</v>
      </c>
      <c r="G368" s="75">
        <f t="shared" si="60"/>
        <v>0</v>
      </c>
      <c r="H368" s="65">
        <f t="shared" si="61"/>
        <v>0</v>
      </c>
    </row>
    <row r="369" spans="1:8" s="2" customFormat="1" ht="12.75" hidden="1" customHeight="1" x14ac:dyDescent="0.2">
      <c r="A369" s="257"/>
      <c r="B369" s="260"/>
      <c r="C369" s="291">
        <f t="shared" si="59"/>
        <v>0</v>
      </c>
      <c r="D369" s="292"/>
      <c r="E369" s="313"/>
      <c r="F369" s="75">
        <f t="shared" si="60"/>
        <v>0</v>
      </c>
      <c r="G369" s="75">
        <f t="shared" si="60"/>
        <v>0</v>
      </c>
      <c r="H369" s="65">
        <f t="shared" si="61"/>
        <v>0</v>
      </c>
    </row>
    <row r="370" spans="1:8" s="2" customFormat="1" ht="12.75" hidden="1" customHeight="1" x14ac:dyDescent="0.2">
      <c r="A370" s="257"/>
      <c r="B370" s="260"/>
      <c r="C370" s="291">
        <f t="shared" si="59"/>
        <v>0</v>
      </c>
      <c r="D370" s="292"/>
      <c r="E370" s="313"/>
      <c r="F370" s="75">
        <f t="shared" si="60"/>
        <v>0</v>
      </c>
      <c r="G370" s="75">
        <f t="shared" si="60"/>
        <v>0</v>
      </c>
      <c r="H370" s="65">
        <f t="shared" si="61"/>
        <v>0</v>
      </c>
    </row>
    <row r="371" spans="1:8" s="2" customFormat="1" ht="12.75" hidden="1" customHeight="1" x14ac:dyDescent="0.2">
      <c r="A371" s="257"/>
      <c r="B371" s="260"/>
      <c r="C371" s="291">
        <f t="shared" si="59"/>
        <v>0</v>
      </c>
      <c r="D371" s="292"/>
      <c r="E371" s="313"/>
      <c r="F371" s="75">
        <f t="shared" si="60"/>
        <v>0</v>
      </c>
      <c r="G371" s="75">
        <f t="shared" si="60"/>
        <v>0</v>
      </c>
      <c r="H371" s="65">
        <f t="shared" si="61"/>
        <v>0</v>
      </c>
    </row>
    <row r="372" spans="1:8" s="2" customFormat="1" ht="12.75" hidden="1" customHeight="1" x14ac:dyDescent="0.2">
      <c r="A372" s="257"/>
      <c r="B372" s="260"/>
      <c r="C372" s="291">
        <f t="shared" si="59"/>
        <v>0</v>
      </c>
      <c r="D372" s="292"/>
      <c r="E372" s="313"/>
      <c r="F372" s="75">
        <f t="shared" si="60"/>
        <v>0</v>
      </c>
      <c r="G372" s="75">
        <f t="shared" si="60"/>
        <v>0</v>
      </c>
      <c r="H372" s="65">
        <f t="shared" si="61"/>
        <v>0</v>
      </c>
    </row>
    <row r="373" spans="1:8" s="2" customFormat="1" ht="12.75" hidden="1" customHeight="1" x14ac:dyDescent="0.2">
      <c r="A373" s="257"/>
      <c r="B373" s="260"/>
      <c r="C373" s="291">
        <f t="shared" si="59"/>
        <v>0</v>
      </c>
      <c r="D373" s="292"/>
      <c r="E373" s="313"/>
      <c r="F373" s="75">
        <f t="shared" si="60"/>
        <v>0</v>
      </c>
      <c r="G373" s="75">
        <f t="shared" si="60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62">C277</f>
        <v>Vecākais speciālists Izglītības koordinācijas nodaļā</v>
      </c>
      <c r="D374" s="292"/>
      <c r="E374" s="313"/>
      <c r="F374" s="75">
        <f t="shared" ref="F374:G383" si="63">F277</f>
        <v>1287</v>
      </c>
      <c r="G374" s="64">
        <f t="shared" si="63"/>
        <v>8.4000000000000005E-2</v>
      </c>
      <c r="H374" s="65">
        <f>ROUNDUP((F374*$E$364%)/168*G374,2)</f>
        <v>0.03</v>
      </c>
    </row>
    <row r="375" spans="1:8" s="2" customFormat="1" ht="12.75" x14ac:dyDescent="0.2">
      <c r="A375" s="257"/>
      <c r="B375" s="260"/>
      <c r="C375" s="291" t="str">
        <f t="shared" si="62"/>
        <v>Grāmatvedis</v>
      </c>
      <c r="D375" s="292"/>
      <c r="E375" s="313"/>
      <c r="F375" s="75">
        <f t="shared" si="63"/>
        <v>1190</v>
      </c>
      <c r="G375" s="64">
        <f t="shared" si="63"/>
        <v>8.4000000000000005E-2</v>
      </c>
      <c r="H375" s="65">
        <f t="shared" ref="H375:H383" si="64">ROUNDUP((F375*$E$364%)/168*G375,2)</f>
        <v>0.03</v>
      </c>
    </row>
    <row r="376" spans="1:8" s="2" customFormat="1" ht="12.75" hidden="1" x14ac:dyDescent="0.2">
      <c r="A376" s="257"/>
      <c r="B376" s="260"/>
      <c r="C376" s="291">
        <f t="shared" si="62"/>
        <v>0</v>
      </c>
      <c r="D376" s="292"/>
      <c r="E376" s="313"/>
      <c r="F376" s="75">
        <f t="shared" si="63"/>
        <v>0</v>
      </c>
      <c r="G376" s="64">
        <f t="shared" si="63"/>
        <v>0</v>
      </c>
      <c r="H376" s="65">
        <f t="shared" si="64"/>
        <v>0</v>
      </c>
    </row>
    <row r="377" spans="1:8" s="2" customFormat="1" ht="12.75" hidden="1" x14ac:dyDescent="0.2">
      <c r="A377" s="257"/>
      <c r="B377" s="260"/>
      <c r="C377" s="291">
        <f t="shared" si="62"/>
        <v>0</v>
      </c>
      <c r="D377" s="292"/>
      <c r="E377" s="313"/>
      <c r="F377" s="75">
        <f t="shared" si="63"/>
        <v>0</v>
      </c>
      <c r="G377" s="64">
        <f t="shared" si="63"/>
        <v>0</v>
      </c>
      <c r="H377" s="65">
        <f t="shared" si="64"/>
        <v>0</v>
      </c>
    </row>
    <row r="378" spans="1:8" s="2" customFormat="1" ht="12.75" hidden="1" x14ac:dyDescent="0.2">
      <c r="A378" s="257"/>
      <c r="B378" s="260"/>
      <c r="C378" s="291">
        <f t="shared" si="62"/>
        <v>0</v>
      </c>
      <c r="D378" s="292"/>
      <c r="E378" s="313"/>
      <c r="F378" s="75">
        <f t="shared" si="63"/>
        <v>0</v>
      </c>
      <c r="G378" s="64">
        <f t="shared" si="63"/>
        <v>0</v>
      </c>
      <c r="H378" s="65">
        <f t="shared" si="64"/>
        <v>0</v>
      </c>
    </row>
    <row r="379" spans="1:8" s="2" customFormat="1" ht="12.75" hidden="1" x14ac:dyDescent="0.2">
      <c r="A379" s="257"/>
      <c r="B379" s="260"/>
      <c r="C379" s="291">
        <f t="shared" si="62"/>
        <v>0</v>
      </c>
      <c r="D379" s="292"/>
      <c r="E379" s="313"/>
      <c r="F379" s="75">
        <f t="shared" si="63"/>
        <v>0</v>
      </c>
      <c r="G379" s="64">
        <f t="shared" si="63"/>
        <v>0</v>
      </c>
      <c r="H379" s="65">
        <f t="shared" si="64"/>
        <v>0</v>
      </c>
    </row>
    <row r="380" spans="1:8" s="2" customFormat="1" ht="12.75" hidden="1" x14ac:dyDescent="0.2">
      <c r="A380" s="257"/>
      <c r="B380" s="260"/>
      <c r="C380" s="291">
        <f t="shared" si="62"/>
        <v>0</v>
      </c>
      <c r="D380" s="292"/>
      <c r="E380" s="313"/>
      <c r="F380" s="75">
        <f t="shared" si="63"/>
        <v>0</v>
      </c>
      <c r="G380" s="64">
        <f t="shared" si="63"/>
        <v>0</v>
      </c>
      <c r="H380" s="65">
        <f t="shared" si="64"/>
        <v>0</v>
      </c>
    </row>
    <row r="381" spans="1:8" s="2" customFormat="1" ht="12.75" hidden="1" x14ac:dyDescent="0.2">
      <c r="A381" s="257"/>
      <c r="B381" s="260"/>
      <c r="C381" s="291">
        <f t="shared" si="62"/>
        <v>0</v>
      </c>
      <c r="D381" s="292"/>
      <c r="E381" s="313"/>
      <c r="F381" s="75">
        <f t="shared" si="63"/>
        <v>0</v>
      </c>
      <c r="G381" s="64">
        <f t="shared" si="63"/>
        <v>0</v>
      </c>
      <c r="H381" s="65">
        <f t="shared" si="64"/>
        <v>0</v>
      </c>
    </row>
    <row r="382" spans="1:8" s="2" customFormat="1" ht="12.75" hidden="1" x14ac:dyDescent="0.2">
      <c r="A382" s="257"/>
      <c r="B382" s="260"/>
      <c r="C382" s="291">
        <f t="shared" si="62"/>
        <v>0</v>
      </c>
      <c r="D382" s="292"/>
      <c r="E382" s="313"/>
      <c r="F382" s="75">
        <f t="shared" si="63"/>
        <v>0</v>
      </c>
      <c r="G382" s="64">
        <f t="shared" si="63"/>
        <v>0</v>
      </c>
      <c r="H382" s="65">
        <f t="shared" si="64"/>
        <v>0</v>
      </c>
    </row>
    <row r="383" spans="1:8" s="2" customFormat="1" ht="12.75" hidden="1" x14ac:dyDescent="0.2">
      <c r="A383" s="258"/>
      <c r="B383" s="261"/>
      <c r="C383" s="291">
        <f t="shared" si="62"/>
        <v>0</v>
      </c>
      <c r="D383" s="292"/>
      <c r="E383" s="314"/>
      <c r="F383" s="77">
        <f t="shared" si="63"/>
        <v>0</v>
      </c>
      <c r="G383" s="64">
        <f t="shared" si="63"/>
        <v>0</v>
      </c>
      <c r="H383" s="67">
        <f t="shared" si="64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49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>
        <f t="shared" ref="C385:C394" si="65">C266</f>
        <v>0</v>
      </c>
      <c r="D385" s="306"/>
      <c r="E385" s="312">
        <v>1</v>
      </c>
      <c r="F385" s="73">
        <f t="shared" ref="F385:G394" si="66">F266</f>
        <v>0</v>
      </c>
      <c r="G385" s="64">
        <f t="shared" si="66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65"/>
        <v>0</v>
      </c>
      <c r="D386" s="292"/>
      <c r="E386" s="313"/>
      <c r="F386" s="75">
        <f t="shared" si="66"/>
        <v>0</v>
      </c>
      <c r="G386" s="64">
        <f t="shared" si="66"/>
        <v>0</v>
      </c>
      <c r="H386" s="65">
        <f t="shared" ref="H386:H391" si="67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65"/>
        <v>0</v>
      </c>
      <c r="D387" s="292"/>
      <c r="E387" s="313"/>
      <c r="F387" s="75">
        <f t="shared" si="66"/>
        <v>0</v>
      </c>
      <c r="G387" s="64">
        <f t="shared" si="66"/>
        <v>0</v>
      </c>
      <c r="H387" s="65">
        <f t="shared" si="67"/>
        <v>0</v>
      </c>
    </row>
    <row r="388" spans="1:8" s="2" customFormat="1" ht="12.75" hidden="1" x14ac:dyDescent="0.2">
      <c r="A388" s="257"/>
      <c r="B388" s="260"/>
      <c r="C388" s="291">
        <f t="shared" si="65"/>
        <v>0</v>
      </c>
      <c r="D388" s="292"/>
      <c r="E388" s="313"/>
      <c r="F388" s="75">
        <f t="shared" si="66"/>
        <v>0</v>
      </c>
      <c r="G388" s="64">
        <f t="shared" si="66"/>
        <v>0</v>
      </c>
      <c r="H388" s="65">
        <f t="shared" si="67"/>
        <v>0</v>
      </c>
    </row>
    <row r="389" spans="1:8" s="2" customFormat="1" ht="12.75" hidden="1" x14ac:dyDescent="0.2">
      <c r="A389" s="257"/>
      <c r="B389" s="260"/>
      <c r="C389" s="291">
        <f t="shared" si="65"/>
        <v>0</v>
      </c>
      <c r="D389" s="292"/>
      <c r="E389" s="313"/>
      <c r="F389" s="75">
        <f t="shared" si="66"/>
        <v>0</v>
      </c>
      <c r="G389" s="64">
        <f t="shared" si="66"/>
        <v>0</v>
      </c>
      <c r="H389" s="65">
        <f t="shared" si="67"/>
        <v>0</v>
      </c>
    </row>
    <row r="390" spans="1:8" s="2" customFormat="1" ht="12.75" hidden="1" x14ac:dyDescent="0.2">
      <c r="A390" s="257"/>
      <c r="B390" s="260"/>
      <c r="C390" s="291">
        <f t="shared" si="65"/>
        <v>0</v>
      </c>
      <c r="D390" s="292"/>
      <c r="E390" s="313"/>
      <c r="F390" s="75">
        <f t="shared" si="66"/>
        <v>0</v>
      </c>
      <c r="G390" s="64">
        <f t="shared" si="66"/>
        <v>0</v>
      </c>
      <c r="H390" s="65">
        <f t="shared" si="67"/>
        <v>0</v>
      </c>
    </row>
    <row r="391" spans="1:8" s="2" customFormat="1" ht="12.75" hidden="1" x14ac:dyDescent="0.2">
      <c r="A391" s="257"/>
      <c r="B391" s="260"/>
      <c r="C391" s="291">
        <f t="shared" si="65"/>
        <v>0</v>
      </c>
      <c r="D391" s="292"/>
      <c r="E391" s="313"/>
      <c r="F391" s="75">
        <f t="shared" si="66"/>
        <v>0</v>
      </c>
      <c r="G391" s="64">
        <f t="shared" si="66"/>
        <v>0</v>
      </c>
      <c r="H391" s="65">
        <f t="shared" si="67"/>
        <v>0</v>
      </c>
    </row>
    <row r="392" spans="1:8" s="2" customFormat="1" ht="12.75" hidden="1" x14ac:dyDescent="0.2">
      <c r="A392" s="257"/>
      <c r="B392" s="260"/>
      <c r="C392" s="291">
        <f t="shared" si="65"/>
        <v>0</v>
      </c>
      <c r="D392" s="292"/>
      <c r="E392" s="313"/>
      <c r="F392" s="75">
        <f t="shared" si="66"/>
        <v>0</v>
      </c>
      <c r="G392" s="64">
        <f t="shared" si="66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65"/>
        <v>0</v>
      </c>
      <c r="D393" s="292"/>
      <c r="E393" s="313"/>
      <c r="F393" s="75">
        <f t="shared" si="66"/>
        <v>0</v>
      </c>
      <c r="G393" s="64">
        <f t="shared" si="66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65"/>
        <v>0</v>
      </c>
      <c r="D394" s="292"/>
      <c r="E394" s="313"/>
      <c r="F394" s="75">
        <f t="shared" si="66"/>
        <v>0</v>
      </c>
      <c r="G394" s="64">
        <f t="shared" si="66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68">C277</f>
        <v>Vecākais speciālists Izglītības koordinācijas nodaļā</v>
      </c>
      <c r="D395" s="292"/>
      <c r="E395" s="313"/>
      <c r="F395" s="75">
        <f t="shared" ref="F395:G404" si="69">F277</f>
        <v>1287</v>
      </c>
      <c r="G395" s="64">
        <f t="shared" si="69"/>
        <v>8.4000000000000005E-2</v>
      </c>
      <c r="H395" s="65">
        <f>ROUNDUP((F395*$E$385%)/168*G395,2)</f>
        <v>0.01</v>
      </c>
    </row>
    <row r="396" spans="1:8" s="2" customFormat="1" ht="12.75" x14ac:dyDescent="0.2">
      <c r="A396" s="257"/>
      <c r="B396" s="260"/>
      <c r="C396" s="291" t="str">
        <f t="shared" si="68"/>
        <v>Grāmatvedis</v>
      </c>
      <c r="D396" s="292"/>
      <c r="E396" s="313"/>
      <c r="F396" s="75">
        <f t="shared" si="69"/>
        <v>1190</v>
      </c>
      <c r="G396" s="64">
        <f t="shared" si="69"/>
        <v>8.4000000000000005E-2</v>
      </c>
      <c r="H396" s="65">
        <f t="shared" ref="H396:H404" si="70">ROUNDUP((F396*$E$385%)/168*G396,2)</f>
        <v>0.01</v>
      </c>
    </row>
    <row r="397" spans="1:8" s="2" customFormat="1" ht="12.75" hidden="1" x14ac:dyDescent="0.2">
      <c r="A397" s="257"/>
      <c r="B397" s="260"/>
      <c r="C397" s="291">
        <f t="shared" si="68"/>
        <v>0</v>
      </c>
      <c r="D397" s="292"/>
      <c r="E397" s="313"/>
      <c r="F397" s="75">
        <f t="shared" si="69"/>
        <v>0</v>
      </c>
      <c r="G397" s="75">
        <f t="shared" si="69"/>
        <v>0</v>
      </c>
      <c r="H397" s="65">
        <f t="shared" si="70"/>
        <v>0</v>
      </c>
    </row>
    <row r="398" spans="1:8" s="2" customFormat="1" ht="12.75" hidden="1" x14ac:dyDescent="0.2">
      <c r="A398" s="257"/>
      <c r="B398" s="260"/>
      <c r="C398" s="291">
        <f t="shared" si="68"/>
        <v>0</v>
      </c>
      <c r="D398" s="292"/>
      <c r="E398" s="313"/>
      <c r="F398" s="75">
        <f t="shared" si="69"/>
        <v>0</v>
      </c>
      <c r="G398" s="75">
        <f t="shared" si="69"/>
        <v>0</v>
      </c>
      <c r="H398" s="65">
        <f t="shared" si="70"/>
        <v>0</v>
      </c>
    </row>
    <row r="399" spans="1:8" s="2" customFormat="1" ht="12.75" hidden="1" x14ac:dyDescent="0.2">
      <c r="A399" s="257"/>
      <c r="B399" s="260"/>
      <c r="C399" s="291">
        <f t="shared" si="68"/>
        <v>0</v>
      </c>
      <c r="D399" s="292"/>
      <c r="E399" s="313"/>
      <c r="F399" s="75">
        <f t="shared" si="69"/>
        <v>0</v>
      </c>
      <c r="G399" s="75">
        <f t="shared" si="69"/>
        <v>0</v>
      </c>
      <c r="H399" s="65">
        <f t="shared" si="70"/>
        <v>0</v>
      </c>
    </row>
    <row r="400" spans="1:8" s="2" customFormat="1" ht="12.75" hidden="1" x14ac:dyDescent="0.2">
      <c r="A400" s="257"/>
      <c r="B400" s="260"/>
      <c r="C400" s="291">
        <f t="shared" si="68"/>
        <v>0</v>
      </c>
      <c r="D400" s="292"/>
      <c r="E400" s="313"/>
      <c r="F400" s="75">
        <f t="shared" si="69"/>
        <v>0</v>
      </c>
      <c r="G400" s="75">
        <f t="shared" si="69"/>
        <v>0</v>
      </c>
      <c r="H400" s="65">
        <f t="shared" si="70"/>
        <v>0</v>
      </c>
    </row>
    <row r="401" spans="1:9" s="2" customFormat="1" ht="12.75" hidden="1" x14ac:dyDescent="0.2">
      <c r="A401" s="257"/>
      <c r="B401" s="260"/>
      <c r="C401" s="291">
        <f t="shared" si="68"/>
        <v>0</v>
      </c>
      <c r="D401" s="292"/>
      <c r="E401" s="313"/>
      <c r="F401" s="75">
        <f t="shared" si="69"/>
        <v>0</v>
      </c>
      <c r="G401" s="75">
        <f t="shared" si="69"/>
        <v>0</v>
      </c>
      <c r="H401" s="65">
        <f t="shared" si="70"/>
        <v>0</v>
      </c>
    </row>
    <row r="402" spans="1:9" s="2" customFormat="1" ht="12.75" hidden="1" x14ac:dyDescent="0.2">
      <c r="A402" s="257"/>
      <c r="B402" s="260"/>
      <c r="C402" s="291">
        <f t="shared" si="68"/>
        <v>0</v>
      </c>
      <c r="D402" s="292"/>
      <c r="E402" s="313"/>
      <c r="F402" s="75">
        <f t="shared" si="69"/>
        <v>0</v>
      </c>
      <c r="G402" s="75">
        <f t="shared" si="69"/>
        <v>0</v>
      </c>
      <c r="H402" s="65">
        <f t="shared" si="70"/>
        <v>0</v>
      </c>
    </row>
    <row r="403" spans="1:9" s="2" customFormat="1" ht="12.75" hidden="1" x14ac:dyDescent="0.2">
      <c r="A403" s="257"/>
      <c r="B403" s="260"/>
      <c r="C403" s="291">
        <f t="shared" si="68"/>
        <v>0</v>
      </c>
      <c r="D403" s="292"/>
      <c r="E403" s="313"/>
      <c r="F403" s="75">
        <f t="shared" si="69"/>
        <v>0</v>
      </c>
      <c r="G403" s="75">
        <f t="shared" si="69"/>
        <v>0</v>
      </c>
      <c r="H403" s="65">
        <f t="shared" si="70"/>
        <v>0</v>
      </c>
    </row>
    <row r="404" spans="1:9" s="2" customFormat="1" ht="12.75" hidden="1" x14ac:dyDescent="0.2">
      <c r="A404" s="258"/>
      <c r="B404" s="261"/>
      <c r="C404" s="301">
        <f t="shared" si="68"/>
        <v>0</v>
      </c>
      <c r="D404" s="302"/>
      <c r="E404" s="314"/>
      <c r="F404" s="77">
        <f t="shared" si="69"/>
        <v>0</v>
      </c>
      <c r="G404" s="77">
        <f t="shared" si="69"/>
        <v>0</v>
      </c>
      <c r="H404" s="67">
        <f t="shared" si="70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2.74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0.18000000000000002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0.18000000000000002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G15+G277+G278</f>
        <v>4.1679999999999993</v>
      </c>
      <c r="H408" s="89">
        <f>ROUNDUP(F408/168*G408,2)</f>
        <v>0.18000000000000002</v>
      </c>
      <c r="I408" s="2" t="s">
        <v>208</v>
      </c>
    </row>
    <row r="409" spans="1:9" s="2" customFormat="1" ht="12.75" hidden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71">ROUNDUP(F409/168*G409,2)</f>
        <v>0</v>
      </c>
    </row>
    <row r="410" spans="1:9" s="2" customFormat="1" ht="12.75" hidden="1" x14ac:dyDescent="0.2">
      <c r="A410" s="257"/>
      <c r="B410" s="260"/>
      <c r="C410" s="264"/>
      <c r="D410" s="265"/>
      <c r="E410" s="293"/>
      <c r="F410" s="90"/>
      <c r="G410" s="90"/>
      <c r="H410" s="91">
        <f t="shared" si="71"/>
        <v>0</v>
      </c>
    </row>
    <row r="411" spans="1:9" s="2" customFormat="1" ht="12.75" hidden="1" x14ac:dyDescent="0.2">
      <c r="A411" s="257"/>
      <c r="B411" s="260"/>
      <c r="C411" s="264"/>
      <c r="D411" s="265"/>
      <c r="E411" s="293"/>
      <c r="F411" s="90"/>
      <c r="G411" s="90"/>
      <c r="H411" s="91">
        <f t="shared" si="71"/>
        <v>0</v>
      </c>
    </row>
    <row r="412" spans="1:9" s="2" customFormat="1" ht="12.75" hidden="1" x14ac:dyDescent="0.2">
      <c r="A412" s="257"/>
      <c r="B412" s="260"/>
      <c r="C412" s="264"/>
      <c r="D412" s="265"/>
      <c r="E412" s="293"/>
      <c r="F412" s="90"/>
      <c r="G412" s="90"/>
      <c r="H412" s="91">
        <f t="shared" si="71"/>
        <v>0</v>
      </c>
    </row>
    <row r="413" spans="1:9" s="2" customFormat="1" ht="12.75" hidden="1" x14ac:dyDescent="0.2">
      <c r="A413" s="257"/>
      <c r="B413" s="260"/>
      <c r="C413" s="264"/>
      <c r="D413" s="265"/>
      <c r="E413" s="293"/>
      <c r="F413" s="90"/>
      <c r="G413" s="90"/>
      <c r="H413" s="91">
        <f t="shared" si="71"/>
        <v>0</v>
      </c>
    </row>
    <row r="414" spans="1:9" s="2" customFormat="1" ht="12.75" hidden="1" x14ac:dyDescent="0.2">
      <c r="A414" s="257"/>
      <c r="B414" s="260"/>
      <c r="C414" s="264"/>
      <c r="D414" s="265"/>
      <c r="E414" s="293"/>
      <c r="F414" s="90"/>
      <c r="G414" s="90"/>
      <c r="H414" s="91">
        <f t="shared" si="71"/>
        <v>0</v>
      </c>
    </row>
    <row r="415" spans="1:9" s="2" customFormat="1" ht="12.75" hidden="1" x14ac:dyDescent="0.2">
      <c r="A415" s="257"/>
      <c r="B415" s="260"/>
      <c r="C415" s="264"/>
      <c r="D415" s="265"/>
      <c r="E415" s="293"/>
      <c r="F415" s="90"/>
      <c r="G415" s="90"/>
      <c r="H415" s="91">
        <f t="shared" si="71"/>
        <v>0</v>
      </c>
    </row>
    <row r="416" spans="1:9" s="2" customFormat="1" ht="12.75" hidden="1" x14ac:dyDescent="0.2">
      <c r="A416" s="257"/>
      <c r="B416" s="260"/>
      <c r="C416" s="264"/>
      <c r="D416" s="265"/>
      <c r="E416" s="293"/>
      <c r="F416" s="90"/>
      <c r="G416" s="90"/>
      <c r="H416" s="91">
        <f t="shared" si="71"/>
        <v>0</v>
      </c>
    </row>
    <row r="417" spans="1:9" s="2" customFormat="1" ht="12.75" hidden="1" x14ac:dyDescent="0.2">
      <c r="A417" s="258"/>
      <c r="B417" s="261"/>
      <c r="C417" s="268"/>
      <c r="D417" s="269"/>
      <c r="E417" s="270"/>
      <c r="F417" s="92"/>
      <c r="G417" s="92"/>
      <c r="H417" s="93">
        <f t="shared" si="71"/>
        <v>0</v>
      </c>
    </row>
    <row r="418" spans="1:9" s="2" customFormat="1" ht="25.5" hidden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.75" hidden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.75" hidden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72">ROUNDUP(F420/168*G420,2)</f>
        <v>0</v>
      </c>
    </row>
    <row r="421" spans="1:9" s="2" customFormat="1" ht="12.75" hidden="1" x14ac:dyDescent="0.2">
      <c r="A421" s="257"/>
      <c r="B421" s="260"/>
      <c r="C421" s="264"/>
      <c r="D421" s="265"/>
      <c r="E421" s="293"/>
      <c r="F421" s="90"/>
      <c r="G421" s="90"/>
      <c r="H421" s="91">
        <f t="shared" si="72"/>
        <v>0</v>
      </c>
    </row>
    <row r="422" spans="1:9" s="2" customFormat="1" ht="12.75" hidden="1" x14ac:dyDescent="0.2">
      <c r="A422" s="257"/>
      <c r="B422" s="260"/>
      <c r="C422" s="264"/>
      <c r="D422" s="265"/>
      <c r="E422" s="293"/>
      <c r="F422" s="90"/>
      <c r="G422" s="90"/>
      <c r="H422" s="91">
        <f t="shared" si="72"/>
        <v>0</v>
      </c>
    </row>
    <row r="423" spans="1:9" s="2" customFormat="1" ht="12.75" hidden="1" x14ac:dyDescent="0.2">
      <c r="A423" s="257"/>
      <c r="B423" s="260"/>
      <c r="C423" s="264"/>
      <c r="D423" s="265"/>
      <c r="E423" s="293"/>
      <c r="F423" s="90"/>
      <c r="G423" s="90"/>
      <c r="H423" s="91">
        <f t="shared" si="72"/>
        <v>0</v>
      </c>
    </row>
    <row r="424" spans="1:9" s="2" customFormat="1" ht="12.75" hidden="1" x14ac:dyDescent="0.2">
      <c r="A424" s="257"/>
      <c r="B424" s="260"/>
      <c r="C424" s="264"/>
      <c r="D424" s="265"/>
      <c r="E424" s="293"/>
      <c r="F424" s="90"/>
      <c r="G424" s="90"/>
      <c r="H424" s="91">
        <f t="shared" si="72"/>
        <v>0</v>
      </c>
    </row>
    <row r="425" spans="1:9" s="2" customFormat="1" ht="12.75" hidden="1" x14ac:dyDescent="0.2">
      <c r="A425" s="257"/>
      <c r="B425" s="260"/>
      <c r="C425" s="264"/>
      <c r="D425" s="265"/>
      <c r="E425" s="293"/>
      <c r="F425" s="90"/>
      <c r="G425" s="90"/>
      <c r="H425" s="91">
        <f t="shared" si="72"/>
        <v>0</v>
      </c>
    </row>
    <row r="426" spans="1:9" s="2" customFormat="1" ht="12.75" hidden="1" x14ac:dyDescent="0.2">
      <c r="A426" s="257"/>
      <c r="B426" s="260"/>
      <c r="C426" s="264"/>
      <c r="D426" s="265"/>
      <c r="E426" s="293"/>
      <c r="F426" s="90"/>
      <c r="G426" s="90"/>
      <c r="H426" s="91">
        <f t="shared" si="72"/>
        <v>0</v>
      </c>
    </row>
    <row r="427" spans="1:9" s="2" customFormat="1" ht="12.75" hidden="1" x14ac:dyDescent="0.2">
      <c r="A427" s="257"/>
      <c r="B427" s="260"/>
      <c r="C427" s="264"/>
      <c r="D427" s="265"/>
      <c r="E427" s="293"/>
      <c r="F427" s="90"/>
      <c r="G427" s="90"/>
      <c r="H427" s="91">
        <f t="shared" si="72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72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2.56</v>
      </c>
    </row>
    <row r="430" spans="1:9" s="2" customFormat="1" ht="15" customHeight="1" x14ac:dyDescent="0.2">
      <c r="A430" s="256">
        <v>2311</v>
      </c>
      <c r="B430" s="259" t="s">
        <v>20</v>
      </c>
      <c r="C430" s="266"/>
      <c r="D430" s="267"/>
      <c r="E430" s="307"/>
      <c r="F430" s="53" t="s">
        <v>401</v>
      </c>
      <c r="G430" s="53" t="s">
        <v>166</v>
      </c>
      <c r="H430" s="135">
        <f>SUM(H431:H440)</f>
        <v>0.24000000000000002</v>
      </c>
    </row>
    <row r="431" spans="1:9" s="2" customFormat="1" ht="13.5" customHeight="1" x14ac:dyDescent="0.2">
      <c r="A431" s="257"/>
      <c r="B431" s="260"/>
      <c r="C431" s="262" t="s">
        <v>194</v>
      </c>
      <c r="D431" s="263"/>
      <c r="E431" s="297"/>
      <c r="F431" s="88">
        <v>0.01</v>
      </c>
      <c r="G431" s="88">
        <v>4</v>
      </c>
      <c r="H431" s="89">
        <f>ROUND(F431*G431,2)</f>
        <v>0.04</v>
      </c>
      <c r="I431" s="2" t="s">
        <v>388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4</v>
      </c>
      <c r="H432" s="91">
        <f>ROUND(F432*G432,2)</f>
        <v>0.2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73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73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73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73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73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73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73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73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0.03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88">
        <v>0.16800000000000001</v>
      </c>
      <c r="H442" s="89">
        <f>ROUNDUP(E442/F442/12/168*G442,2)</f>
        <v>0.01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90">
        <v>1.1679999999999999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74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74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74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74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74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74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74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74"/>
        <v>0</v>
      </c>
    </row>
    <row r="452" spans="1:9" s="2" customFormat="1" ht="25.5" x14ac:dyDescent="0.2">
      <c r="A452" s="256">
        <v>2350</v>
      </c>
      <c r="B452" s="259" t="s">
        <v>25</v>
      </c>
      <c r="C452" s="266"/>
      <c r="D452" s="267"/>
      <c r="E452" s="307"/>
      <c r="F452" s="60" t="s">
        <v>402</v>
      </c>
      <c r="G452" s="53" t="s">
        <v>158</v>
      </c>
      <c r="H452" s="135">
        <f>SUM(H453:H462)</f>
        <v>2.29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v>4.1680000000000001</v>
      </c>
      <c r="H453" s="89">
        <f>ROUNDUP(F453/168*G453,2)</f>
        <v>2.11</v>
      </c>
      <c r="I453" s="2" t="s">
        <v>337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v>4.1680000000000001</v>
      </c>
      <c r="H454" s="91">
        <f t="shared" ref="H454:H462" si="75">ROUNDUP(F454/168*G454,2)</f>
        <v>0.18000000000000002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75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75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75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75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75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75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75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75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0.03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142" t="s">
        <v>171</v>
      </c>
      <c r="D465" s="53" t="s">
        <v>170</v>
      </c>
      <c r="E465" s="142" t="s">
        <v>166</v>
      </c>
      <c r="F465" s="142" t="s">
        <v>167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81"/>
      <c r="D466" s="278"/>
      <c r="E466" s="81"/>
      <c r="F466" s="81"/>
      <c r="G466" s="278"/>
      <c r="H466" s="63">
        <f>ROUNDUP(F466*$D$466%/12/168*E466*$G$466,2)</f>
        <v>0</v>
      </c>
    </row>
    <row r="467" spans="1:8" s="2" customFormat="1" ht="12.75" hidden="1" x14ac:dyDescent="0.2">
      <c r="A467" s="273"/>
      <c r="B467" s="276"/>
      <c r="C467" s="82"/>
      <c r="D467" s="279"/>
      <c r="E467" s="82"/>
      <c r="F467" s="82"/>
      <c r="G467" s="279"/>
      <c r="H467" s="65">
        <f t="shared" ref="H467:H475" si="76">ROUNDUP(F467*$D$466%/12/168*E467*$G$466,2)</f>
        <v>0</v>
      </c>
    </row>
    <row r="468" spans="1:8" s="2" customFormat="1" ht="12.75" hidden="1" x14ac:dyDescent="0.2">
      <c r="A468" s="273"/>
      <c r="B468" s="276"/>
      <c r="C468" s="82"/>
      <c r="D468" s="279"/>
      <c r="E468" s="82"/>
      <c r="F468" s="82"/>
      <c r="G468" s="279"/>
      <c r="H468" s="65">
        <f t="shared" si="76"/>
        <v>0</v>
      </c>
    </row>
    <row r="469" spans="1:8" s="2" customFormat="1" ht="12.75" hidden="1" x14ac:dyDescent="0.2">
      <c r="A469" s="273"/>
      <c r="B469" s="276"/>
      <c r="C469" s="82"/>
      <c r="D469" s="279"/>
      <c r="E469" s="82"/>
      <c r="F469" s="82"/>
      <c r="G469" s="279"/>
      <c r="H469" s="65">
        <f t="shared" si="76"/>
        <v>0</v>
      </c>
    </row>
    <row r="470" spans="1:8" s="2" customFormat="1" ht="12.75" hidden="1" x14ac:dyDescent="0.2">
      <c r="A470" s="273"/>
      <c r="B470" s="276"/>
      <c r="C470" s="82"/>
      <c r="D470" s="279"/>
      <c r="E470" s="82"/>
      <c r="F470" s="82"/>
      <c r="G470" s="279"/>
      <c r="H470" s="65">
        <f t="shared" si="76"/>
        <v>0</v>
      </c>
    </row>
    <row r="471" spans="1:8" s="2" customFormat="1" ht="12.75" hidden="1" x14ac:dyDescent="0.2">
      <c r="A471" s="273"/>
      <c r="B471" s="276"/>
      <c r="C471" s="82"/>
      <c r="D471" s="279"/>
      <c r="E471" s="82"/>
      <c r="F471" s="82"/>
      <c r="G471" s="279"/>
      <c r="H471" s="65">
        <f t="shared" si="76"/>
        <v>0</v>
      </c>
    </row>
    <row r="472" spans="1:8" s="2" customFormat="1" ht="12.75" hidden="1" x14ac:dyDescent="0.2">
      <c r="A472" s="273"/>
      <c r="B472" s="276"/>
      <c r="C472" s="82"/>
      <c r="D472" s="279"/>
      <c r="E472" s="82"/>
      <c r="F472" s="82"/>
      <c r="G472" s="279"/>
      <c r="H472" s="65">
        <f t="shared" si="76"/>
        <v>0</v>
      </c>
    </row>
    <row r="473" spans="1:8" s="2" customFormat="1" ht="12.75" hidden="1" x14ac:dyDescent="0.2">
      <c r="A473" s="273"/>
      <c r="B473" s="276"/>
      <c r="C473" s="82"/>
      <c r="D473" s="279"/>
      <c r="E473" s="82"/>
      <c r="F473" s="82"/>
      <c r="G473" s="279"/>
      <c r="H473" s="65">
        <f t="shared" si="76"/>
        <v>0</v>
      </c>
    </row>
    <row r="474" spans="1:8" s="2" customFormat="1" ht="12.75" hidden="1" x14ac:dyDescent="0.2">
      <c r="A474" s="273"/>
      <c r="B474" s="276"/>
      <c r="C474" s="82"/>
      <c r="D474" s="279"/>
      <c r="E474" s="82"/>
      <c r="F474" s="82"/>
      <c r="G474" s="279"/>
      <c r="H474" s="65">
        <f t="shared" si="76"/>
        <v>0</v>
      </c>
    </row>
    <row r="475" spans="1:8" s="2" customFormat="1" ht="12.75" hidden="1" x14ac:dyDescent="0.2">
      <c r="A475" s="274"/>
      <c r="B475" s="277"/>
      <c r="C475" s="84"/>
      <c r="D475" s="280"/>
      <c r="E475" s="84"/>
      <c r="F475" s="84"/>
      <c r="G475" s="280"/>
      <c r="H475" s="67">
        <f t="shared" si="76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0.03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0.03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81">
        <f>G277+G278</f>
        <v>0.16800000000000001</v>
      </c>
      <c r="H478" s="63">
        <f>ROUNDUP(F478*$E$478%/12/168*G478,2)</f>
        <v>0.02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77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77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77"/>
        <v>0</v>
      </c>
    </row>
    <row r="483" spans="1:8" s="2" customFormat="1" ht="12.75" hidden="1" x14ac:dyDescent="0.2">
      <c r="A483" s="273"/>
      <c r="B483" s="276"/>
      <c r="C483" s="320"/>
      <c r="D483" s="321"/>
      <c r="E483" s="279"/>
      <c r="F483" s="82"/>
      <c r="G483" s="82"/>
      <c r="H483" s="65">
        <f t="shared" si="77"/>
        <v>0</v>
      </c>
    </row>
    <row r="484" spans="1:8" s="2" customFormat="1" ht="12.75" hidden="1" x14ac:dyDescent="0.2">
      <c r="A484" s="273"/>
      <c r="B484" s="276"/>
      <c r="C484" s="320"/>
      <c r="D484" s="321"/>
      <c r="E484" s="279"/>
      <c r="F484" s="82"/>
      <c r="G484" s="82"/>
      <c r="H484" s="65">
        <f t="shared" si="77"/>
        <v>0</v>
      </c>
    </row>
    <row r="485" spans="1:8" s="2" customFormat="1" ht="12.75" hidden="1" x14ac:dyDescent="0.2">
      <c r="A485" s="273"/>
      <c r="B485" s="276"/>
      <c r="C485" s="320"/>
      <c r="D485" s="321"/>
      <c r="E485" s="279"/>
      <c r="F485" s="82"/>
      <c r="G485" s="82"/>
      <c r="H485" s="65">
        <f t="shared" si="77"/>
        <v>0</v>
      </c>
    </row>
    <row r="486" spans="1:8" s="2" customFormat="1" ht="12.75" hidden="1" x14ac:dyDescent="0.2">
      <c r="A486" s="273"/>
      <c r="B486" s="276"/>
      <c r="C486" s="320"/>
      <c r="D486" s="321"/>
      <c r="E486" s="279"/>
      <c r="F486" s="82"/>
      <c r="G486" s="82"/>
      <c r="H486" s="65">
        <f t="shared" si="77"/>
        <v>0</v>
      </c>
    </row>
    <row r="487" spans="1:8" s="2" customFormat="1" ht="12.75" hidden="1" x14ac:dyDescent="0.2">
      <c r="A487" s="274"/>
      <c r="B487" s="277"/>
      <c r="C487" s="320"/>
      <c r="D487" s="321"/>
      <c r="E487" s="280"/>
      <c r="F487" s="84"/>
      <c r="G487" s="84"/>
      <c r="H487" s="67">
        <f t="shared" si="77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142" t="s">
        <v>171</v>
      </c>
      <c r="D488" s="53" t="s">
        <v>170</v>
      </c>
      <c r="E488" s="142" t="s">
        <v>166</v>
      </c>
      <c r="F488" s="142" t="s">
        <v>167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81"/>
      <c r="D489" s="278">
        <v>20</v>
      </c>
      <c r="E489" s="81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82"/>
      <c r="D490" s="279"/>
      <c r="E490" s="82"/>
      <c r="F490" s="82"/>
      <c r="G490" s="82"/>
      <c r="H490" s="65"/>
    </row>
    <row r="491" spans="1:8" s="2" customFormat="1" ht="12.75" hidden="1" x14ac:dyDescent="0.2">
      <c r="A491" s="273"/>
      <c r="B491" s="276"/>
      <c r="C491" s="82"/>
      <c r="D491" s="279"/>
      <c r="E491" s="82"/>
      <c r="F491" s="82"/>
      <c r="G491" s="82"/>
      <c r="H491" s="65"/>
    </row>
    <row r="492" spans="1:8" s="2" customFormat="1" ht="12.75" hidden="1" x14ac:dyDescent="0.2">
      <c r="A492" s="273"/>
      <c r="B492" s="276"/>
      <c r="C492" s="82"/>
      <c r="D492" s="279"/>
      <c r="E492" s="82"/>
      <c r="F492" s="82"/>
      <c r="G492" s="82"/>
      <c r="H492" s="65"/>
    </row>
    <row r="493" spans="1:8" s="2" customFormat="1" ht="12.75" hidden="1" x14ac:dyDescent="0.2">
      <c r="A493" s="273"/>
      <c r="B493" s="276"/>
      <c r="C493" s="82"/>
      <c r="D493" s="279"/>
      <c r="E493" s="82"/>
      <c r="F493" s="82"/>
      <c r="G493" s="82"/>
      <c r="H493" s="65"/>
    </row>
    <row r="494" spans="1:8" s="2" customFormat="1" ht="12.75" hidden="1" x14ac:dyDescent="0.2">
      <c r="A494" s="273"/>
      <c r="B494" s="276"/>
      <c r="C494" s="82"/>
      <c r="D494" s="279"/>
      <c r="E494" s="82"/>
      <c r="F494" s="82"/>
      <c r="G494" s="82"/>
      <c r="H494" s="65"/>
    </row>
    <row r="495" spans="1:8" s="2" customFormat="1" ht="12.75" hidden="1" x14ac:dyDescent="0.2">
      <c r="A495" s="273"/>
      <c r="B495" s="276"/>
      <c r="C495" s="82"/>
      <c r="D495" s="279"/>
      <c r="E495" s="82"/>
      <c r="F495" s="82"/>
      <c r="G495" s="82"/>
      <c r="H495" s="65"/>
    </row>
    <row r="496" spans="1:8" s="2" customFormat="1" ht="12.75" hidden="1" x14ac:dyDescent="0.2">
      <c r="A496" s="273"/>
      <c r="B496" s="276"/>
      <c r="C496" s="82"/>
      <c r="D496" s="279"/>
      <c r="E496" s="82"/>
      <c r="F496" s="82"/>
      <c r="G496" s="82"/>
      <c r="H496" s="65"/>
    </row>
    <row r="497" spans="1:8" s="2" customFormat="1" ht="12.75" hidden="1" x14ac:dyDescent="0.2">
      <c r="A497" s="273"/>
      <c r="B497" s="276"/>
      <c r="C497" s="82"/>
      <c r="D497" s="279"/>
      <c r="E497" s="82"/>
      <c r="F497" s="82"/>
      <c r="G497" s="82"/>
      <c r="H497" s="65"/>
    </row>
    <row r="498" spans="1:8" s="2" customFormat="1" ht="12.75" hidden="1" x14ac:dyDescent="0.2">
      <c r="A498" s="273"/>
      <c r="B498" s="276"/>
      <c r="C498" s="82"/>
      <c r="D498" s="280"/>
      <c r="E498" s="82"/>
      <c r="F498" s="82"/>
      <c r="G498" s="82"/>
      <c r="H498" s="65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4.76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59.879999999999995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1:9" hidden="1" x14ac:dyDescent="0.25">
      <c r="H513" s="30"/>
    </row>
    <row r="514" spans="1:9" hidden="1" x14ac:dyDescent="0.25">
      <c r="H514" s="30"/>
    </row>
    <row r="515" spans="1:9" hidden="1" x14ac:dyDescent="0.25">
      <c r="H515" s="30"/>
    </row>
    <row r="516" spans="1:9" hidden="1" x14ac:dyDescent="0.25">
      <c r="H516" s="30"/>
    </row>
    <row r="517" spans="1:9" hidden="1" x14ac:dyDescent="0.25">
      <c r="H517" s="30"/>
    </row>
    <row r="518" spans="1:9" hidden="1" x14ac:dyDescent="0.25">
      <c r="H518" s="30"/>
    </row>
    <row r="519" spans="1:9" hidden="1" x14ac:dyDescent="0.25">
      <c r="H519" s="30"/>
    </row>
    <row r="520" spans="1:9" hidden="1" x14ac:dyDescent="0.25">
      <c r="H520" s="30"/>
    </row>
    <row r="521" spans="1:9" hidden="1" x14ac:dyDescent="0.25">
      <c r="H521" s="30"/>
    </row>
    <row r="522" spans="1:9" hidden="1" x14ac:dyDescent="0.25">
      <c r="H522" s="30"/>
    </row>
    <row r="523" spans="1:9" hidden="1" x14ac:dyDescent="0.25">
      <c r="H523" s="30"/>
    </row>
    <row r="524" spans="1:9" hidden="1" x14ac:dyDescent="0.25">
      <c r="H524" s="30"/>
    </row>
    <row r="525" spans="1:9" hidden="1" x14ac:dyDescent="0.25">
      <c r="H525" s="30"/>
    </row>
    <row r="526" spans="1:9" hidden="1" x14ac:dyDescent="0.25">
      <c r="H526" s="30"/>
    </row>
    <row r="527" spans="1:9" hidden="1" x14ac:dyDescent="0.25">
      <c r="H527" s="30"/>
    </row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H529+H541+H552</f>
        <v>55.12</v>
      </c>
      <c r="I528" s="127" t="b">
        <f ca="1">H528=H260</f>
        <v>1</v>
      </c>
    </row>
    <row r="529" spans="1:8" hidden="1" x14ac:dyDescent="0.25">
      <c r="A529" s="119">
        <v>1000</v>
      </c>
      <c r="B529" s="118"/>
      <c r="H529" s="122">
        <f ca="1">SUM(H530,H537)</f>
        <v>55.12</v>
      </c>
    </row>
    <row r="530" spans="1:8" hidden="1" x14ac:dyDescent="0.25">
      <c r="A530" s="111">
        <v>1100</v>
      </c>
      <c r="B530" s="118"/>
      <c r="H530" s="121">
        <f ca="1">SUM(H531:H536)</f>
        <v>42.8</v>
      </c>
    </row>
    <row r="531" spans="1:8" hidden="1" x14ac:dyDescent="0.25">
      <c r="A531" s="1">
        <v>1116</v>
      </c>
      <c r="B531" s="118"/>
      <c r="H531" s="120">
        <f t="shared" ref="H531:H536" ca="1" si="78">SUMIF($A$14:$H$260,A531,$H$14:$H$260)</f>
        <v>33.269999999999996</v>
      </c>
    </row>
    <row r="532" spans="1:8" hidden="1" x14ac:dyDescent="0.25">
      <c r="A532" s="1">
        <v>1119</v>
      </c>
      <c r="B532" s="118"/>
      <c r="H532" s="120">
        <f t="shared" ca="1" si="78"/>
        <v>0</v>
      </c>
    </row>
    <row r="533" spans="1:8" hidden="1" x14ac:dyDescent="0.25">
      <c r="A533" s="1">
        <v>1143</v>
      </c>
      <c r="B533" s="118"/>
      <c r="H533" s="120">
        <f t="shared" ca="1" si="78"/>
        <v>2.86</v>
      </c>
    </row>
    <row r="534" spans="1:8" hidden="1" x14ac:dyDescent="0.25">
      <c r="A534" s="1">
        <v>1146</v>
      </c>
      <c r="B534" s="118"/>
      <c r="H534" s="120">
        <f t="shared" ca="1" si="78"/>
        <v>1.67</v>
      </c>
    </row>
    <row r="535" spans="1:8" hidden="1" x14ac:dyDescent="0.25">
      <c r="A535" s="1">
        <v>1147</v>
      </c>
      <c r="B535" s="118"/>
      <c r="H535" s="120">
        <f t="shared" ca="1" si="78"/>
        <v>1.67</v>
      </c>
    </row>
    <row r="536" spans="1:8" hidden="1" x14ac:dyDescent="0.25">
      <c r="A536" s="1">
        <v>1148</v>
      </c>
      <c r="B536" s="118"/>
      <c r="H536" s="120">
        <f t="shared" ca="1" si="78"/>
        <v>3.3299999999999996</v>
      </c>
    </row>
    <row r="537" spans="1:8" hidden="1" x14ac:dyDescent="0.25">
      <c r="A537" s="111">
        <v>1200</v>
      </c>
      <c r="B537" s="118"/>
      <c r="H537" s="121">
        <f ca="1">SUM(H538:H540)</f>
        <v>12.32</v>
      </c>
    </row>
    <row r="538" spans="1:8" hidden="1" x14ac:dyDescent="0.25">
      <c r="A538" s="1">
        <v>1210</v>
      </c>
      <c r="B538" s="118"/>
      <c r="H538" s="120">
        <f ca="1">SUMIF($A$14:$H$260,A538,$H$14:$H$260)</f>
        <v>10.64</v>
      </c>
    </row>
    <row r="539" spans="1:8" hidden="1" x14ac:dyDescent="0.25">
      <c r="A539" s="1">
        <v>1221</v>
      </c>
      <c r="B539" s="118"/>
      <c r="H539" s="120">
        <f ca="1">SUMIF($A$14:$H$260,A539,$H$14:$H$260)</f>
        <v>1.34</v>
      </c>
    </row>
    <row r="540" spans="1:8" hidden="1" x14ac:dyDescent="0.25">
      <c r="A540" s="1">
        <v>1228</v>
      </c>
      <c r="B540" s="118"/>
      <c r="H540" s="120">
        <f ca="1">SUMIF($A$14:$H$260,A540,$H$14:$H$260)</f>
        <v>0.34</v>
      </c>
    </row>
    <row r="541" spans="1:8" hidden="1" x14ac:dyDescent="0.25">
      <c r="A541" s="119">
        <v>2000</v>
      </c>
      <c r="B541" s="118"/>
      <c r="H541" s="123"/>
    </row>
    <row r="542" spans="1:8" hidden="1" x14ac:dyDescent="0.25">
      <c r="A542" s="111">
        <v>2100</v>
      </c>
      <c r="B542" s="118"/>
      <c r="H542" s="124"/>
    </row>
    <row r="543" spans="1:8" hidden="1" x14ac:dyDescent="0.25">
      <c r="A543" s="1">
        <v>2111</v>
      </c>
      <c r="B543" s="118"/>
      <c r="H543" s="120">
        <f ca="1">SUMIF($A$14:$H$260,A543,$H$14:$H$260)</f>
        <v>0</v>
      </c>
    </row>
    <row r="544" spans="1:8" hidden="1" x14ac:dyDescent="0.25">
      <c r="A544" s="1">
        <v>2112</v>
      </c>
      <c r="B544" s="118"/>
      <c r="H544" s="120">
        <f ca="1">SUMIF($A$14:$H$260,A544,$H$14:$H$260)</f>
        <v>0</v>
      </c>
    </row>
    <row r="545" spans="1:9" hidden="1" x14ac:dyDescent="0.25">
      <c r="A545" s="111">
        <v>2200</v>
      </c>
      <c r="B545" s="118"/>
      <c r="H545" s="124"/>
    </row>
    <row r="546" spans="1:9" hidden="1" x14ac:dyDescent="0.25">
      <c r="A546" s="1">
        <v>2220</v>
      </c>
      <c r="B546" s="118"/>
      <c r="H546" s="120">
        <f ca="1">SUMIF($A$14:$H$260,A546,$H$14:$H$260)</f>
        <v>0</v>
      </c>
    </row>
    <row r="547" spans="1:9" hidden="1" x14ac:dyDescent="0.25">
      <c r="A547" s="111">
        <v>2300</v>
      </c>
      <c r="B547" s="118"/>
      <c r="H547" s="124"/>
    </row>
    <row r="548" spans="1:9" hidden="1" x14ac:dyDescent="0.25">
      <c r="A548" s="1">
        <v>2311</v>
      </c>
      <c r="B548" s="118"/>
      <c r="H548" s="120">
        <f ca="1">SUMIF($A$14:$H$260,A548,$H$14:$H$260)</f>
        <v>0</v>
      </c>
    </row>
    <row r="549" spans="1:9" hidden="1" x14ac:dyDescent="0.25">
      <c r="A549" s="1">
        <v>2322</v>
      </c>
      <c r="B549" s="118"/>
      <c r="H549" s="120">
        <f ca="1">SUMIF($A$14:$H$260,A549,$H$14:$H$260)</f>
        <v>0</v>
      </c>
    </row>
    <row r="550" spans="1:9" hidden="1" x14ac:dyDescent="0.25">
      <c r="A550" s="1">
        <v>2329</v>
      </c>
      <c r="B550" s="118"/>
      <c r="H550" s="120">
        <f ca="1">SUMIF($A$14:$H$260,A550,$H$14:$H$260)</f>
        <v>0</v>
      </c>
    </row>
    <row r="551" spans="1:9" hidden="1" x14ac:dyDescent="0.25">
      <c r="A551" s="1">
        <v>2350</v>
      </c>
      <c r="B551" s="118"/>
      <c r="H551" s="120">
        <f ca="1">SUMIF($A$14:$H$260,A551,$H$14:$H$260)</f>
        <v>0</v>
      </c>
    </row>
    <row r="552" spans="1:9" hidden="1" x14ac:dyDescent="0.25">
      <c r="A552" s="119">
        <v>5000</v>
      </c>
      <c r="B552" s="118"/>
      <c r="H552" s="123"/>
    </row>
    <row r="553" spans="1:9" hidden="1" x14ac:dyDescent="0.25">
      <c r="A553" s="111">
        <v>5200</v>
      </c>
      <c r="B553" s="118"/>
      <c r="H553" s="124"/>
    </row>
    <row r="554" spans="1:9" hidden="1" x14ac:dyDescent="0.25">
      <c r="A554" s="1">
        <v>5231</v>
      </c>
      <c r="B554" s="118"/>
      <c r="H554" s="120">
        <f ca="1">SUMIF(A27:H206,A554,H27:H179)</f>
        <v>0</v>
      </c>
    </row>
    <row r="555" spans="1:9" hidden="1" x14ac:dyDescent="0.25">
      <c r="B555" s="118"/>
    </row>
    <row r="556" spans="1:9" hidden="1" x14ac:dyDescent="0.25">
      <c r="B556" s="118"/>
    </row>
    <row r="557" spans="1:9" hidden="1" x14ac:dyDescent="0.25">
      <c r="B557" s="118"/>
    </row>
    <row r="558" spans="1:9" s="127" customFormat="1" ht="15.75" hidden="1" x14ac:dyDescent="0.25">
      <c r="A558" s="125" t="s">
        <v>19</v>
      </c>
      <c r="B558" s="125"/>
      <c r="C558" s="125"/>
      <c r="D558" s="125"/>
      <c r="E558" s="125"/>
      <c r="F558" s="125"/>
      <c r="G558" s="125"/>
      <c r="H558" s="126">
        <f ca="1">H559+H571+H583</f>
        <v>4.7600000000000007</v>
      </c>
      <c r="I558" s="127" t="b">
        <f ca="1">H558=H499</f>
        <v>1</v>
      </c>
    </row>
    <row r="559" spans="1:9" hidden="1" x14ac:dyDescent="0.25">
      <c r="A559" s="119">
        <v>1000</v>
      </c>
      <c r="B559" s="118"/>
      <c r="H559" s="122">
        <f ca="1">SUM(H560,H567)</f>
        <v>1.99</v>
      </c>
    </row>
    <row r="560" spans="1:9" hidden="1" x14ac:dyDescent="0.25">
      <c r="A560" s="143">
        <v>1100</v>
      </c>
      <c r="B560" s="118"/>
      <c r="H560" s="121">
        <f ca="1">SUM(H561:H566)</f>
        <v>1.52</v>
      </c>
    </row>
    <row r="561" spans="1:8" hidden="1" x14ac:dyDescent="0.25">
      <c r="A561" s="1">
        <v>1116</v>
      </c>
      <c r="B561" s="118"/>
      <c r="H561" s="120">
        <f ca="1">SUMIF($A$265:$H$498,A561,$H$265:$H$498)</f>
        <v>0</v>
      </c>
    </row>
    <row r="562" spans="1:8" hidden="1" x14ac:dyDescent="0.25">
      <c r="A562" s="1">
        <v>1119</v>
      </c>
      <c r="B562" s="118"/>
      <c r="H562" s="120">
        <f t="shared" ref="H562:H566" ca="1" si="79">SUMIF($A$265:$H$498,A562,$H$265:$H$498)</f>
        <v>1.25</v>
      </c>
    </row>
    <row r="563" spans="1:8" hidden="1" x14ac:dyDescent="0.25">
      <c r="A563" s="1">
        <v>1143</v>
      </c>
      <c r="B563" s="118"/>
      <c r="H563" s="120">
        <f t="shared" ca="1" si="79"/>
        <v>0</v>
      </c>
    </row>
    <row r="564" spans="1:8" hidden="1" x14ac:dyDescent="0.25">
      <c r="A564" s="1">
        <v>1146</v>
      </c>
      <c r="B564" s="118"/>
      <c r="H564" s="120">
        <f t="shared" ca="1" si="79"/>
        <v>7.0000000000000007E-2</v>
      </c>
    </row>
    <row r="565" spans="1:8" hidden="1" x14ac:dyDescent="0.25">
      <c r="A565" s="1">
        <v>1147</v>
      </c>
      <c r="B565" s="118"/>
      <c r="H565" s="120">
        <f t="shared" ca="1" si="79"/>
        <v>7.0000000000000007E-2</v>
      </c>
    </row>
    <row r="566" spans="1:8" hidden="1" x14ac:dyDescent="0.25">
      <c r="A566" s="1">
        <v>1148</v>
      </c>
      <c r="B566" s="118"/>
      <c r="H566" s="120">
        <f t="shared" ca="1" si="79"/>
        <v>0.13</v>
      </c>
    </row>
    <row r="567" spans="1:8" hidden="1" x14ac:dyDescent="0.25">
      <c r="A567" s="143">
        <v>1200</v>
      </c>
      <c r="B567" s="118"/>
      <c r="H567" s="121">
        <f ca="1">SUM(H568:H570)</f>
        <v>0.47000000000000003</v>
      </c>
    </row>
    <row r="568" spans="1:8" hidden="1" x14ac:dyDescent="0.25">
      <c r="A568" s="1">
        <v>1210</v>
      </c>
      <c r="B568" s="118"/>
      <c r="H568" s="120">
        <f t="shared" ref="H568:H570" ca="1" si="80">SUMIF($A$265:$H$498,A568,$H$265:$H$498)</f>
        <v>0.39</v>
      </c>
    </row>
    <row r="569" spans="1:8" hidden="1" x14ac:dyDescent="0.25">
      <c r="A569" s="1">
        <v>1221</v>
      </c>
      <c r="B569" s="118"/>
      <c r="H569" s="120">
        <f t="shared" ca="1" si="80"/>
        <v>0.06</v>
      </c>
    </row>
    <row r="570" spans="1:8" hidden="1" x14ac:dyDescent="0.25">
      <c r="A570" s="1">
        <v>1228</v>
      </c>
      <c r="B570" s="118"/>
      <c r="H570" s="120">
        <f t="shared" ca="1" si="80"/>
        <v>0.02</v>
      </c>
    </row>
    <row r="571" spans="1:8" hidden="1" x14ac:dyDescent="0.25">
      <c r="A571" s="119">
        <v>2000</v>
      </c>
      <c r="B571" s="118"/>
      <c r="H571" s="122">
        <f ca="1">H572+H575+H577</f>
        <v>2.74</v>
      </c>
    </row>
    <row r="572" spans="1:8" hidden="1" x14ac:dyDescent="0.25">
      <c r="A572" s="143">
        <v>2100</v>
      </c>
      <c r="B572" s="118"/>
      <c r="H572" s="124">
        <f ca="1">SUM(H573:H574)</f>
        <v>0</v>
      </c>
    </row>
    <row r="573" spans="1:8" hidden="1" x14ac:dyDescent="0.25">
      <c r="A573" s="1">
        <v>2111</v>
      </c>
      <c r="B573" s="118"/>
      <c r="H573" s="2">
        <f t="shared" ref="H573:H574" ca="1" si="81">SUMIF($A$265:$H$498,A573,$H$265:$H$498)</f>
        <v>0</v>
      </c>
    </row>
    <row r="574" spans="1:8" hidden="1" x14ac:dyDescent="0.25">
      <c r="A574" s="1">
        <v>2112</v>
      </c>
      <c r="B574" s="118"/>
      <c r="H574" s="2">
        <f t="shared" ca="1" si="81"/>
        <v>0</v>
      </c>
    </row>
    <row r="575" spans="1:8" hidden="1" x14ac:dyDescent="0.25">
      <c r="A575" s="143">
        <v>2200</v>
      </c>
      <c r="B575" s="118"/>
      <c r="H575" s="121">
        <f ca="1">SUM(H576)</f>
        <v>0.18000000000000002</v>
      </c>
    </row>
    <row r="576" spans="1:8" hidden="1" x14ac:dyDescent="0.25">
      <c r="A576" s="1">
        <v>2220</v>
      </c>
      <c r="B576" s="118"/>
      <c r="H576" s="120">
        <f ca="1">SUMIF($A$265:$H$498,A576,$H$265:$H$498)</f>
        <v>0.18000000000000002</v>
      </c>
    </row>
    <row r="577" spans="1:9" hidden="1" x14ac:dyDescent="0.25">
      <c r="A577" s="143">
        <v>2300</v>
      </c>
      <c r="B577" s="118"/>
      <c r="H577" s="121">
        <f ca="1">SUM(H578:H582)</f>
        <v>2.56</v>
      </c>
    </row>
    <row r="578" spans="1:9" hidden="1" x14ac:dyDescent="0.25">
      <c r="A578" s="1">
        <v>2311</v>
      </c>
      <c r="B578" s="118"/>
      <c r="H578" s="120">
        <f t="shared" ref="H578:H582" ca="1" si="82">SUMIF($A$265:$H$498,A578,$H$265:$H$498)</f>
        <v>0.24000000000000002</v>
      </c>
    </row>
    <row r="579" spans="1:9" hidden="1" x14ac:dyDescent="0.25">
      <c r="A579" s="1">
        <v>2312</v>
      </c>
      <c r="B579" s="118"/>
      <c r="H579" s="120">
        <f t="shared" ca="1" si="82"/>
        <v>0.03</v>
      </c>
    </row>
    <row r="580" spans="1:9" hidden="1" x14ac:dyDescent="0.25">
      <c r="A580" s="1">
        <v>2322</v>
      </c>
      <c r="B580" s="118"/>
      <c r="H580" s="2">
        <f t="shared" ca="1" si="82"/>
        <v>0</v>
      </c>
    </row>
    <row r="581" spans="1:9" hidden="1" x14ac:dyDescent="0.25">
      <c r="A581" s="1">
        <v>2329</v>
      </c>
      <c r="B581" s="118"/>
      <c r="H581" s="2">
        <f t="shared" ca="1" si="82"/>
        <v>0</v>
      </c>
    </row>
    <row r="582" spans="1:9" hidden="1" x14ac:dyDescent="0.25">
      <c r="A582" s="1">
        <v>2350</v>
      </c>
      <c r="B582" s="118"/>
      <c r="H582" s="120">
        <f t="shared" ca="1" si="82"/>
        <v>2.29</v>
      </c>
    </row>
    <row r="583" spans="1:9" hidden="1" x14ac:dyDescent="0.25">
      <c r="A583" s="119">
        <v>5000</v>
      </c>
      <c r="B583" s="118"/>
      <c r="H583" s="122">
        <f ca="1">H584+H586</f>
        <v>0.03</v>
      </c>
    </row>
    <row r="584" spans="1:9" hidden="1" x14ac:dyDescent="0.25">
      <c r="A584" s="143">
        <v>5100</v>
      </c>
      <c r="B584" s="118"/>
      <c r="H584" s="121">
        <f ca="1">SUM(H585)</f>
        <v>0</v>
      </c>
    </row>
    <row r="585" spans="1:9" hidden="1" x14ac:dyDescent="0.25">
      <c r="A585" s="1">
        <v>5121</v>
      </c>
      <c r="B585" s="118"/>
      <c r="H585" s="120">
        <f ca="1">SUMIF($A$265:$H$498,A585,$H$265:$H$498)</f>
        <v>0</v>
      </c>
    </row>
    <row r="586" spans="1:9" hidden="1" x14ac:dyDescent="0.25">
      <c r="A586" s="143">
        <v>5200</v>
      </c>
      <c r="B586" s="118"/>
      <c r="H586" s="121">
        <f ca="1">SUM(H587:H588)</f>
        <v>0.03</v>
      </c>
    </row>
    <row r="587" spans="1:9" hidden="1" x14ac:dyDescent="0.25">
      <c r="A587" s="1">
        <v>5238</v>
      </c>
      <c r="B587" s="118"/>
      <c r="H587" s="120">
        <f t="shared" ref="H587:H588" ca="1" si="83">SUMIF($A$265:$H$498,A587,$H$265:$H$498)</f>
        <v>0.03</v>
      </c>
    </row>
    <row r="588" spans="1:9" hidden="1" x14ac:dyDescent="0.25">
      <c r="A588" s="1">
        <v>5239</v>
      </c>
      <c r="B588" s="118"/>
      <c r="H588" s="120">
        <f t="shared" ca="1" si="83"/>
        <v>0</v>
      </c>
    </row>
    <row r="589" spans="1:9" s="127" customFormat="1" ht="15.75" hidden="1" x14ac:dyDescent="0.25">
      <c r="A589" s="125" t="s">
        <v>340</v>
      </c>
      <c r="B589" s="125"/>
      <c r="C589" s="125"/>
      <c r="D589" s="125"/>
      <c r="E589" s="125"/>
      <c r="F589" s="125"/>
      <c r="G589" s="125"/>
      <c r="H589" s="126">
        <f ca="1">H558+H528</f>
        <v>59.879999999999995</v>
      </c>
      <c r="I589" s="127" t="b">
        <f ca="1">H589=H500</f>
        <v>1</v>
      </c>
    </row>
    <row r="590" spans="1:9" x14ac:dyDescent="0.25">
      <c r="B590" s="118"/>
    </row>
  </sheetData>
  <mergeCells count="528">
    <mergeCell ref="A1:C1"/>
    <mergeCell ref="D1:H1"/>
    <mergeCell ref="I9:I10"/>
    <mergeCell ref="C417:E417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175:E175"/>
    <mergeCell ref="C176:E176"/>
    <mergeCell ref="C177:E177"/>
    <mergeCell ref="B155:G155"/>
    <mergeCell ref="A156:A166"/>
    <mergeCell ref="B156:B166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350:D350"/>
    <mergeCell ref="C334:D334"/>
    <mergeCell ref="C335:D335"/>
    <mergeCell ref="C336:D336"/>
    <mergeCell ref="C337:D337"/>
    <mergeCell ref="C338:D338"/>
    <mergeCell ref="C339:D339"/>
    <mergeCell ref="C326:D326"/>
    <mergeCell ref="C327:D327"/>
    <mergeCell ref="C328:D328"/>
    <mergeCell ref="C329:D329"/>
    <mergeCell ref="C332:D332"/>
    <mergeCell ref="C333:D333"/>
    <mergeCell ref="C330:D330"/>
    <mergeCell ref="C331:D331"/>
    <mergeCell ref="C348:D348"/>
    <mergeCell ref="C349:D349"/>
    <mergeCell ref="C346:D346"/>
    <mergeCell ref="C347:D347"/>
    <mergeCell ref="A202:A212"/>
    <mergeCell ref="B202:B212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A179:A189"/>
    <mergeCell ref="B179:B18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B224:G224"/>
    <mergeCell ref="B225:G225"/>
    <mergeCell ref="A226:A236"/>
    <mergeCell ref="B226:B236"/>
    <mergeCell ref="D227:D236"/>
    <mergeCell ref="G227:G236"/>
    <mergeCell ref="C218:E218"/>
    <mergeCell ref="C219:E219"/>
    <mergeCell ref="C220:E220"/>
    <mergeCell ref="B237:G237"/>
    <mergeCell ref="A238:A248"/>
    <mergeCell ref="B238:B248"/>
    <mergeCell ref="D239:D248"/>
    <mergeCell ref="G239:G248"/>
    <mergeCell ref="A249:A259"/>
    <mergeCell ref="B249:B259"/>
    <mergeCell ref="D250:D259"/>
    <mergeCell ref="G250:G259"/>
    <mergeCell ref="C323:D323"/>
    <mergeCell ref="C324:D324"/>
    <mergeCell ref="C325:D325"/>
    <mergeCell ref="C222:E222"/>
    <mergeCell ref="C223:E223"/>
    <mergeCell ref="B361:G361"/>
    <mergeCell ref="B362:G362"/>
    <mergeCell ref="C370:D370"/>
    <mergeCell ref="A340:A360"/>
    <mergeCell ref="B340:B360"/>
    <mergeCell ref="C340:D340"/>
    <mergeCell ref="E341:E360"/>
    <mergeCell ref="C351:D351"/>
    <mergeCell ref="C352:D352"/>
    <mergeCell ref="C341:D341"/>
    <mergeCell ref="C342:D342"/>
    <mergeCell ref="C343:D343"/>
    <mergeCell ref="C344:D344"/>
    <mergeCell ref="C359:D359"/>
    <mergeCell ref="C360:D360"/>
    <mergeCell ref="C353:D353"/>
    <mergeCell ref="C354:D354"/>
    <mergeCell ref="C355:D355"/>
    <mergeCell ref="C356:D356"/>
    <mergeCell ref="C357:D357"/>
    <mergeCell ref="C358:D358"/>
    <mergeCell ref="C345:D345"/>
    <mergeCell ref="A499:G499"/>
    <mergeCell ref="A500:G500"/>
    <mergeCell ref="B154:G154"/>
    <mergeCell ref="B178:G178"/>
    <mergeCell ref="C179:E179"/>
    <mergeCell ref="C180:E180"/>
    <mergeCell ref="C200:E200"/>
    <mergeCell ref="B201:G201"/>
    <mergeCell ref="C318:D318"/>
    <mergeCell ref="A319:A339"/>
    <mergeCell ref="B319:B339"/>
    <mergeCell ref="C319:D319"/>
    <mergeCell ref="E320:E339"/>
    <mergeCell ref="C210:E210"/>
    <mergeCell ref="C211:E211"/>
    <mergeCell ref="C212:E212"/>
    <mergeCell ref="A213:A223"/>
    <mergeCell ref="B213:B223"/>
    <mergeCell ref="C213:E213"/>
    <mergeCell ref="C214:E214"/>
    <mergeCell ref="C215:E215"/>
    <mergeCell ref="C216:E216"/>
    <mergeCell ref="C217:E217"/>
    <mergeCell ref="C221:E221"/>
    <mergeCell ref="A465:A475"/>
    <mergeCell ref="B465:B475"/>
    <mergeCell ref="D466:D475"/>
    <mergeCell ref="G466:G475"/>
    <mergeCell ref="B476:G476"/>
    <mergeCell ref="A477:A487"/>
    <mergeCell ref="B477:B487"/>
    <mergeCell ref="C482:D482"/>
    <mergeCell ref="C483:D483"/>
    <mergeCell ref="C484:D484"/>
    <mergeCell ref="C485:D485"/>
    <mergeCell ref="C486:D486"/>
    <mergeCell ref="C487:D487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88:A498"/>
    <mergeCell ref="B488:B498"/>
    <mergeCell ref="D489:D498"/>
    <mergeCell ref="A452:A462"/>
    <mergeCell ref="B452:B462"/>
    <mergeCell ref="C452:E452"/>
    <mergeCell ref="C453:E453"/>
    <mergeCell ref="C454:E454"/>
    <mergeCell ref="C461:E461"/>
    <mergeCell ref="C462:E462"/>
    <mergeCell ref="C477:D477"/>
    <mergeCell ref="C478:D478"/>
    <mergeCell ref="E478:E487"/>
    <mergeCell ref="C479:D479"/>
    <mergeCell ref="C480:D480"/>
    <mergeCell ref="C481:D481"/>
    <mergeCell ref="C409:E409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A407:A417"/>
    <mergeCell ref="B407:B417"/>
    <mergeCell ref="C410:E410"/>
    <mergeCell ref="C411:E411"/>
    <mergeCell ref="C412:E412"/>
    <mergeCell ref="C413:E413"/>
    <mergeCell ref="C414:E414"/>
    <mergeCell ref="C415:E415"/>
    <mergeCell ref="C416:E416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91:D391"/>
    <mergeCell ref="C392:D392"/>
    <mergeCell ref="C393:D393"/>
    <mergeCell ref="C394:D394"/>
    <mergeCell ref="C395:D395"/>
    <mergeCell ref="C396:D396"/>
    <mergeCell ref="A363:A383"/>
    <mergeCell ref="B363:B383"/>
    <mergeCell ref="C363:D363"/>
    <mergeCell ref="A384:A404"/>
    <mergeCell ref="B384:B404"/>
    <mergeCell ref="C384:D384"/>
    <mergeCell ref="C385:D385"/>
    <mergeCell ref="C386:D386"/>
    <mergeCell ref="C387:D387"/>
    <mergeCell ref="C388:D388"/>
    <mergeCell ref="C389:D389"/>
    <mergeCell ref="C390:D390"/>
    <mergeCell ref="C403:D403"/>
    <mergeCell ref="C404:D404"/>
    <mergeCell ref="E364:E383"/>
    <mergeCell ref="C374:D374"/>
    <mergeCell ref="C375:D375"/>
    <mergeCell ref="C376:D376"/>
    <mergeCell ref="C377:D377"/>
    <mergeCell ref="C371:D371"/>
    <mergeCell ref="C372:D372"/>
    <mergeCell ref="C373:D373"/>
    <mergeCell ref="C364:D364"/>
    <mergeCell ref="C365:D365"/>
    <mergeCell ref="C366:D366"/>
    <mergeCell ref="C367:D367"/>
    <mergeCell ref="C368:D368"/>
    <mergeCell ref="C369:D369"/>
    <mergeCell ref="C378:D378"/>
    <mergeCell ref="C379:D379"/>
    <mergeCell ref="C380:D380"/>
    <mergeCell ref="C381:D381"/>
    <mergeCell ref="C382:D382"/>
    <mergeCell ref="C383:D383"/>
    <mergeCell ref="C320:D320"/>
    <mergeCell ref="C321:D321"/>
    <mergeCell ref="C322:D322"/>
    <mergeCell ref="C313:D313"/>
    <mergeCell ref="C314:D314"/>
    <mergeCell ref="C315:D315"/>
    <mergeCell ref="C293:E293"/>
    <mergeCell ref="C294:E294"/>
    <mergeCell ref="C295:E295"/>
    <mergeCell ref="C296:E296"/>
    <mergeCell ref="C297:E297"/>
    <mergeCell ref="C311:D311"/>
    <mergeCell ref="C312:D312"/>
    <mergeCell ref="A298:A318"/>
    <mergeCell ref="B298:B318"/>
    <mergeCell ref="C298:D298"/>
    <mergeCell ref="E299:E318"/>
    <mergeCell ref="C309:D309"/>
    <mergeCell ref="C305:D305"/>
    <mergeCell ref="C306:D306"/>
    <mergeCell ref="C307:D307"/>
    <mergeCell ref="C308:D308"/>
    <mergeCell ref="C316:D316"/>
    <mergeCell ref="C317:D317"/>
    <mergeCell ref="C310:D310"/>
    <mergeCell ref="C299:D299"/>
    <mergeCell ref="C300:D300"/>
    <mergeCell ref="C301:D301"/>
    <mergeCell ref="C302:D302"/>
    <mergeCell ref="C303:D303"/>
    <mergeCell ref="C304:D304"/>
    <mergeCell ref="C285:D285"/>
    <mergeCell ref="C286:D286"/>
    <mergeCell ref="A287:A297"/>
    <mergeCell ref="B287:B297"/>
    <mergeCell ref="C287:E287"/>
    <mergeCell ref="C288:E288"/>
    <mergeCell ref="C289:E289"/>
    <mergeCell ref="C290:E290"/>
    <mergeCell ref="C291:E291"/>
    <mergeCell ref="C292:E292"/>
    <mergeCell ref="A276:A286"/>
    <mergeCell ref="B276:B286"/>
    <mergeCell ref="C284:D284"/>
    <mergeCell ref="C279:D279"/>
    <mergeCell ref="C280:D280"/>
    <mergeCell ref="C281:D281"/>
    <mergeCell ref="C282:D282"/>
    <mergeCell ref="C283:D283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A260:G260"/>
    <mergeCell ref="A261:H261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70:D270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C146:D146"/>
    <mergeCell ref="C147:D147"/>
    <mergeCell ref="C148:D148"/>
    <mergeCell ref="C149:D149"/>
    <mergeCell ref="C150:D150"/>
    <mergeCell ref="C151:D151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79:D79"/>
    <mergeCell ref="C87:D87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81:D81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2:D82"/>
    <mergeCell ref="C83:D83"/>
    <mergeCell ref="C84:D84"/>
    <mergeCell ref="C85:D85"/>
    <mergeCell ref="C86:D86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</mergeCells>
  <conditionalFormatting sqref="G38:H46 H318 F311:G318 C310:C318">
    <cfRule type="cellIs" dxfId="2070" priority="97" operator="equal">
      <formula>0</formula>
    </cfRule>
  </conditionalFormatting>
  <conditionalFormatting sqref="F49:H67">
    <cfRule type="cellIs" dxfId="2069" priority="96" operator="equal">
      <formula>0</formula>
    </cfRule>
  </conditionalFormatting>
  <conditionalFormatting sqref="F69:H76">
    <cfRule type="cellIs" dxfId="2068" priority="95" operator="equal">
      <formula>0</formula>
    </cfRule>
  </conditionalFormatting>
  <conditionalFormatting sqref="G288:H297">
    <cfRule type="cellIs" dxfId="2067" priority="92" operator="equal">
      <formula>0</formula>
    </cfRule>
  </conditionalFormatting>
  <conditionalFormatting sqref="H277:H286">
    <cfRule type="cellIs" dxfId="2066" priority="93" operator="equal">
      <formula>0</formula>
    </cfRule>
  </conditionalFormatting>
  <conditionalFormatting sqref="C309 C299:C300">
    <cfRule type="cellIs" dxfId="2065" priority="91" operator="equal">
      <formula>0</formula>
    </cfRule>
  </conditionalFormatting>
  <conditionalFormatting sqref="H266:H275">
    <cfRule type="cellIs" dxfId="2064" priority="94" operator="equal">
      <formula>0</formula>
    </cfRule>
  </conditionalFormatting>
  <conditionalFormatting sqref="H341">
    <cfRule type="cellIs" dxfId="2063" priority="84" operator="equal">
      <formula>0</formula>
    </cfRule>
  </conditionalFormatting>
  <conditionalFormatting sqref="F299:H310 H311:H317">
    <cfRule type="cellIs" dxfId="2062" priority="90" operator="equal">
      <formula>0</formula>
    </cfRule>
  </conditionalFormatting>
  <conditionalFormatting sqref="F320:G320">
    <cfRule type="cellIs" dxfId="2061" priority="89" operator="equal">
      <formula>0</formula>
    </cfRule>
  </conditionalFormatting>
  <conditionalFormatting sqref="H320">
    <cfRule type="cellIs" dxfId="2060" priority="88" operator="equal">
      <formula>0</formula>
    </cfRule>
  </conditionalFormatting>
  <conditionalFormatting sqref="F320:H339">
    <cfRule type="cellIs" dxfId="2059" priority="86" operator="equal">
      <formula>0</formula>
    </cfRule>
  </conditionalFormatting>
  <conditionalFormatting sqref="H341">
    <cfRule type="cellIs" dxfId="2058" priority="85" operator="equal">
      <formula>0</formula>
    </cfRule>
  </conditionalFormatting>
  <conditionalFormatting sqref="G341:G360">
    <cfRule type="cellIs" dxfId="2057" priority="83" operator="equal">
      <formula>0</formula>
    </cfRule>
  </conditionalFormatting>
  <conditionalFormatting sqref="C351:C352 C341:C342">
    <cfRule type="cellIs" dxfId="2056" priority="82" operator="equal">
      <formula>0</formula>
    </cfRule>
  </conditionalFormatting>
  <conditionalFormatting sqref="F341:H360">
    <cfRule type="cellIs" dxfId="2055" priority="81" operator="equal">
      <formula>0</formula>
    </cfRule>
  </conditionalFormatting>
  <conditionalFormatting sqref="H364:H383">
    <cfRule type="cellIs" dxfId="2054" priority="80" operator="equal">
      <formula>0</formula>
    </cfRule>
  </conditionalFormatting>
  <conditionalFormatting sqref="H364:H383">
    <cfRule type="cellIs" dxfId="2053" priority="79" operator="equal">
      <formula>0</formula>
    </cfRule>
  </conditionalFormatting>
  <conditionalFormatting sqref="H364:H383">
    <cfRule type="cellIs" dxfId="2052" priority="78" operator="equal">
      <formula>0</formula>
    </cfRule>
  </conditionalFormatting>
  <conditionalFormatting sqref="H385:H404">
    <cfRule type="cellIs" dxfId="2051" priority="77" operator="equal">
      <formula>0</formula>
    </cfRule>
  </conditionalFormatting>
  <conditionalFormatting sqref="H385:H404">
    <cfRule type="cellIs" dxfId="2050" priority="76" operator="equal">
      <formula>0</formula>
    </cfRule>
  </conditionalFormatting>
  <conditionalFormatting sqref="H385:H404">
    <cfRule type="cellIs" dxfId="2049" priority="75" operator="equal">
      <formula>0</formula>
    </cfRule>
  </conditionalFormatting>
  <conditionalFormatting sqref="G374:G383 G385:G396">
    <cfRule type="cellIs" dxfId="2048" priority="74" operator="equal">
      <formula>0</formula>
    </cfRule>
  </conditionalFormatting>
  <conditionalFormatting sqref="G374:G383 G385:G396">
    <cfRule type="cellIs" dxfId="2047" priority="73" operator="equal">
      <formula>0</formula>
    </cfRule>
  </conditionalFormatting>
  <conditionalFormatting sqref="F90:H90 H91:H97 F91:G109">
    <cfRule type="cellIs" dxfId="2046" priority="61" operator="equal">
      <formula>0</formula>
    </cfRule>
  </conditionalFormatting>
  <conditionalFormatting sqref="H98:H109">
    <cfRule type="cellIs" dxfId="2045" priority="60" operator="equal">
      <formula>0</formula>
    </cfRule>
  </conditionalFormatting>
  <conditionalFormatting sqref="C90:D109">
    <cfRule type="cellIs" dxfId="2044" priority="59" operator="equal">
      <formula>0</formula>
    </cfRule>
  </conditionalFormatting>
  <conditionalFormatting sqref="C89:D89">
    <cfRule type="cellIs" dxfId="2043" priority="58" operator="equal">
      <formula>0</formula>
    </cfRule>
  </conditionalFormatting>
  <conditionalFormatting sqref="H26:H35">
    <cfRule type="cellIs" dxfId="2042" priority="68" operator="equal">
      <formula>0</formula>
    </cfRule>
  </conditionalFormatting>
  <conditionalFormatting sqref="H15:H24">
    <cfRule type="cellIs" dxfId="2041" priority="67" operator="equal">
      <formula>0</formula>
    </cfRule>
  </conditionalFormatting>
  <conditionalFormatting sqref="C47:D56 C67:D67">
    <cfRule type="cellIs" dxfId="2040" priority="66" operator="equal">
      <formula>0</formula>
    </cfRule>
  </conditionalFormatting>
  <conditionalFormatting sqref="C57:D66">
    <cfRule type="cellIs" dxfId="2039" priority="65" operator="equal">
      <formula>0</formula>
    </cfRule>
  </conditionalFormatting>
  <conditionalFormatting sqref="C69:D88">
    <cfRule type="cellIs" dxfId="2038" priority="62" operator="equal">
      <formula>0</formula>
    </cfRule>
  </conditionalFormatting>
  <conditionalFormatting sqref="C68:D68">
    <cfRule type="cellIs" dxfId="2037" priority="64" operator="equal">
      <formula>0</formula>
    </cfRule>
  </conditionalFormatting>
  <conditionalFormatting sqref="F77:H88">
    <cfRule type="cellIs" dxfId="2036" priority="63" operator="equal">
      <formula>0</formula>
    </cfRule>
  </conditionalFormatting>
  <conditionalFormatting sqref="C112:D112">
    <cfRule type="cellIs" dxfId="2035" priority="57" operator="equal">
      <formula>0</formula>
    </cfRule>
  </conditionalFormatting>
  <conditionalFormatting sqref="F113:H113 H114:H120 F114:G132">
    <cfRule type="cellIs" dxfId="2034" priority="56" operator="equal">
      <formula>0</formula>
    </cfRule>
  </conditionalFormatting>
  <conditionalFormatting sqref="C113:D132">
    <cfRule type="cellIs" dxfId="2033" priority="54" operator="equal">
      <formula>0</formula>
    </cfRule>
  </conditionalFormatting>
  <conditionalFormatting sqref="H121:H132">
    <cfRule type="cellIs" dxfId="2032" priority="55" operator="equal">
      <formula>0</formula>
    </cfRule>
  </conditionalFormatting>
  <conditionalFormatting sqref="F134:H134 H135:H141 F135:G153">
    <cfRule type="cellIs" dxfId="2031" priority="53" operator="equal">
      <formula>0</formula>
    </cfRule>
  </conditionalFormatting>
  <conditionalFormatting sqref="C134:D153">
    <cfRule type="cellIs" dxfId="2030" priority="51" operator="equal">
      <formula>0</formula>
    </cfRule>
  </conditionalFormatting>
  <conditionalFormatting sqref="H142:H153">
    <cfRule type="cellIs" dxfId="2029" priority="52" operator="equal">
      <formula>0</formula>
    </cfRule>
  </conditionalFormatting>
  <conditionalFormatting sqref="C133:D133">
    <cfRule type="cellIs" dxfId="2028" priority="50" operator="equal">
      <formula>0</formula>
    </cfRule>
  </conditionalFormatting>
  <conditionalFormatting sqref="C330 C320:C321">
    <cfRule type="cellIs" dxfId="2027" priority="42" operator="equal">
      <formula>0</formula>
    </cfRule>
  </conditionalFormatting>
  <conditionalFormatting sqref="F376:H383">
    <cfRule type="cellIs" dxfId="2026" priority="39" operator="equal">
      <formula>0</formula>
    </cfRule>
  </conditionalFormatting>
  <conditionalFormatting sqref="C385:D385">
    <cfRule type="cellIs" dxfId="2025" priority="38" operator="equal">
      <formula>0</formula>
    </cfRule>
  </conditionalFormatting>
  <conditionalFormatting sqref="C386:D404">
    <cfRule type="cellIs" dxfId="2024" priority="37" operator="equal">
      <formula>0</formula>
    </cfRule>
  </conditionalFormatting>
  <conditionalFormatting sqref="F385:H404">
    <cfRule type="cellIs" dxfId="2023" priority="36" operator="equal">
      <formula>0</formula>
    </cfRule>
  </conditionalFormatting>
  <conditionalFormatting sqref="C331">
    <cfRule type="cellIs" dxfId="2022" priority="41" operator="equal">
      <formula>0</formula>
    </cfRule>
  </conditionalFormatting>
  <conditionalFormatting sqref="C374:D383">
    <cfRule type="cellIs" dxfId="2021" priority="40" operator="equal">
      <formula>0</formula>
    </cfRule>
  </conditionalFormatting>
  <conditionalFormatting sqref="C364:D373">
    <cfRule type="cellIs" dxfId="2020" priority="35" operator="equal">
      <formula>0</formula>
    </cfRule>
  </conditionalFormatting>
  <conditionalFormatting sqref="F364:H373">
    <cfRule type="cellIs" dxfId="2019" priority="34" operator="equal">
      <formula>0</formula>
    </cfRule>
  </conditionalFormatting>
  <conditionalFormatting sqref="H227:H236 H239:H248 H250:H259">
    <cfRule type="cellIs" dxfId="2018" priority="30" operator="equal">
      <formula>0</formula>
    </cfRule>
  </conditionalFormatting>
  <conditionalFormatting sqref="C353:C360">
    <cfRule type="cellIs" dxfId="2017" priority="24" operator="equal">
      <formula>0</formula>
    </cfRule>
  </conditionalFormatting>
  <conditionalFormatting sqref="H203:H212">
    <cfRule type="cellIs" dxfId="2016" priority="33" operator="equal">
      <formula>0</formula>
    </cfRule>
  </conditionalFormatting>
  <conditionalFormatting sqref="C301:C308">
    <cfRule type="cellIs" dxfId="2015" priority="28" operator="equal">
      <formula>0</formula>
    </cfRule>
  </conditionalFormatting>
  <conditionalFormatting sqref="H214:H223">
    <cfRule type="cellIs" dxfId="2014" priority="31" operator="equal">
      <formula>0</formula>
    </cfRule>
  </conditionalFormatting>
  <conditionalFormatting sqref="C322:C329">
    <cfRule type="cellIs" dxfId="2013" priority="27" operator="equal">
      <formula>0</formula>
    </cfRule>
  </conditionalFormatting>
  <conditionalFormatting sqref="C332:C339">
    <cfRule type="cellIs" dxfId="2012" priority="26" operator="equal">
      <formula>0</formula>
    </cfRule>
  </conditionalFormatting>
  <conditionalFormatting sqref="C343:C350">
    <cfRule type="cellIs" dxfId="2011" priority="25" operator="equal">
      <formula>0</formula>
    </cfRule>
  </conditionalFormatting>
  <conditionalFormatting sqref="I528:I557 I590">
    <cfRule type="cellIs" dxfId="2010" priority="23" operator="equal">
      <formula>TRUE</formula>
    </cfRule>
  </conditionalFormatting>
  <conditionalFormatting sqref="H180:H189">
    <cfRule type="cellIs" dxfId="2009" priority="17" operator="equal">
      <formula>0</formula>
    </cfRule>
  </conditionalFormatting>
  <conditionalFormatting sqref="H191:H200">
    <cfRule type="cellIs" dxfId="2008" priority="16" operator="equal">
      <formula>0</formula>
    </cfRule>
  </conditionalFormatting>
  <conditionalFormatting sqref="H157:H166">
    <cfRule type="cellIs" dxfId="2007" priority="15" operator="equal">
      <formula>0</formula>
    </cfRule>
  </conditionalFormatting>
  <conditionalFormatting sqref="H168:H177">
    <cfRule type="cellIs" dxfId="2006" priority="14" operator="equal">
      <formula>0</formula>
    </cfRule>
  </conditionalFormatting>
  <conditionalFormatting sqref="H431:H440">
    <cfRule type="cellIs" dxfId="2005" priority="13" operator="equal">
      <formula>0</formula>
    </cfRule>
  </conditionalFormatting>
  <conditionalFormatting sqref="H453:H462">
    <cfRule type="cellIs" dxfId="2004" priority="12" operator="equal">
      <formula>0</formula>
    </cfRule>
  </conditionalFormatting>
  <conditionalFormatting sqref="H466:H475 H489:H498">
    <cfRule type="cellIs" dxfId="2003" priority="11" operator="equal">
      <formula>0</formula>
    </cfRule>
  </conditionalFormatting>
  <conditionalFormatting sqref="H408:H417">
    <cfRule type="cellIs" dxfId="2002" priority="10" operator="equal">
      <formula>0</formula>
    </cfRule>
  </conditionalFormatting>
  <conditionalFormatting sqref="H419:H428">
    <cfRule type="cellIs" dxfId="2001" priority="9" operator="equal">
      <formula>0</formula>
    </cfRule>
  </conditionalFormatting>
  <conditionalFormatting sqref="I559:I582 I585 I587:I588">
    <cfRule type="cellIs" dxfId="2000" priority="8" operator="equal">
      <formula>TRUE</formula>
    </cfRule>
  </conditionalFormatting>
  <conditionalFormatting sqref="I558">
    <cfRule type="cellIs" dxfId="1999" priority="7" operator="equal">
      <formula>TRUE</formula>
    </cfRule>
  </conditionalFormatting>
  <conditionalFormatting sqref="I583">
    <cfRule type="cellIs" dxfId="1998" priority="6" operator="equal">
      <formula>TRUE</formula>
    </cfRule>
  </conditionalFormatting>
  <conditionalFormatting sqref="I584">
    <cfRule type="cellIs" dxfId="1997" priority="5" operator="equal">
      <formula>TRUE</formula>
    </cfRule>
  </conditionalFormatting>
  <conditionalFormatting sqref="I586">
    <cfRule type="cellIs" dxfId="1996" priority="4" operator="equal">
      <formula>TRUE</formula>
    </cfRule>
  </conditionalFormatting>
  <conditionalFormatting sqref="I589">
    <cfRule type="cellIs" dxfId="1995" priority="3" operator="equal">
      <formula>TRUE</formula>
    </cfRule>
  </conditionalFormatting>
  <conditionalFormatting sqref="H442:H451">
    <cfRule type="cellIs" dxfId="1994" priority="2" operator="equal">
      <formula>0</formula>
    </cfRule>
  </conditionalFormatting>
  <conditionalFormatting sqref="H478:H487">
    <cfRule type="cellIs" dxfId="1993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18" activePane="bottomLeft" state="frozen"/>
      <selection pane="bottomLeft" activeCell="A5" sqref="A5:B5"/>
    </sheetView>
  </sheetViews>
  <sheetFormatPr defaultRowHeight="15" x14ac:dyDescent="0.25"/>
  <cols>
    <col min="1" max="1" width="10.85546875" style="1" customWidth="1"/>
    <col min="2" max="2" width="43" style="1" customWidth="1"/>
    <col min="3" max="3" width="57" style="1" customWidth="1"/>
    <col min="4" max="4" width="10.28515625" style="2" customWidth="1"/>
    <col min="5" max="16384" width="9.140625" style="1"/>
  </cols>
  <sheetData>
    <row r="1" spans="1:5" ht="18.75" x14ac:dyDescent="0.3">
      <c r="A1" s="237" t="s">
        <v>35</v>
      </c>
      <c r="B1" s="237"/>
      <c r="C1" s="237"/>
      <c r="D1" s="237"/>
    </row>
    <row r="2" spans="1:5" ht="11.25" customHeight="1" x14ac:dyDescent="0.25"/>
    <row r="3" spans="1:5" x14ac:dyDescent="0.25">
      <c r="A3" s="239" t="s">
        <v>127</v>
      </c>
      <c r="B3" s="239"/>
      <c r="C3" s="239"/>
      <c r="D3" s="239"/>
    </row>
    <row r="4" spans="1:5" x14ac:dyDescent="0.25">
      <c r="A4" s="31" t="s">
        <v>155</v>
      </c>
    </row>
    <row r="5" spans="1:5" x14ac:dyDescent="0.25">
      <c r="A5" s="238" t="s">
        <v>145</v>
      </c>
      <c r="B5" s="238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25">
      <c r="A9" s="36" t="s">
        <v>13</v>
      </c>
      <c r="B9" s="36" t="s">
        <v>28</v>
      </c>
      <c r="C9" s="244" t="s">
        <v>36</v>
      </c>
      <c r="D9" s="244"/>
    </row>
    <row r="10" spans="1:5" s="13" customFormat="1" ht="12" x14ac:dyDescent="0.2">
      <c r="A10" s="37">
        <v>1</v>
      </c>
      <c r="B10" s="37">
        <v>2</v>
      </c>
      <c r="C10" s="245">
        <v>3</v>
      </c>
      <c r="D10" s="245"/>
      <c r="E10" s="2" t="s">
        <v>143</v>
      </c>
    </row>
    <row r="11" spans="1:5" s="2" customFormat="1" ht="12" x14ac:dyDescent="0.2">
      <c r="A11" s="246" t="s">
        <v>14</v>
      </c>
      <c r="B11" s="247"/>
      <c r="C11" s="247"/>
      <c r="D11" s="248"/>
    </row>
    <row r="12" spans="1:5" s="5" customFormat="1" ht="12" x14ac:dyDescent="0.2">
      <c r="A12" s="15" t="s">
        <v>37</v>
      </c>
      <c r="B12" s="16" t="s">
        <v>15</v>
      </c>
      <c r="C12" s="15"/>
      <c r="D12" s="19">
        <f>D13+D29</f>
        <v>45.08</v>
      </c>
      <c r="E12" s="19">
        <f>E13+E29</f>
        <v>47.31</v>
      </c>
    </row>
    <row r="13" spans="1:5" s="5" customFormat="1" ht="12" x14ac:dyDescent="0.2">
      <c r="A13" s="15" t="s">
        <v>38</v>
      </c>
      <c r="B13" s="16" t="s">
        <v>39</v>
      </c>
      <c r="C13" s="15"/>
      <c r="D13" s="19">
        <f>D14+D18+D27+D28</f>
        <v>35.17</v>
      </c>
      <c r="E13" s="19">
        <f>E14+E18+E27+E28</f>
        <v>36.900000000000006</v>
      </c>
    </row>
    <row r="14" spans="1:5" s="2" customFormat="1" ht="15" customHeight="1" x14ac:dyDescent="0.2">
      <c r="A14" s="35">
        <v>1110</v>
      </c>
      <c r="B14" s="17" t="s">
        <v>40</v>
      </c>
      <c r="C14" s="20"/>
      <c r="D14" s="21">
        <f>SUM(D15:D17)</f>
        <v>26.91</v>
      </c>
      <c r="E14" s="21">
        <f>SUM(E15:E17)</f>
        <v>28.360000000000003</v>
      </c>
    </row>
    <row r="15" spans="1:5" s="2" customFormat="1" ht="12" hidden="1" x14ac:dyDescent="0.2">
      <c r="A15" s="34" t="s">
        <v>41</v>
      </c>
      <c r="B15" s="17" t="s">
        <v>42</v>
      </c>
      <c r="C15" s="20"/>
      <c r="D15" s="21"/>
      <c r="E15" s="21"/>
    </row>
    <row r="16" spans="1:5" s="2" customFormat="1" ht="75.75" customHeight="1" x14ac:dyDescent="0.2">
      <c r="A16" s="34" t="s">
        <v>43</v>
      </c>
      <c r="B16" s="17" t="s">
        <v>44</v>
      </c>
      <c r="C16" s="32" t="s">
        <v>153</v>
      </c>
      <c r="D16" s="21">
        <f>ROUNDUP((1130/168*4),2)</f>
        <v>26.91</v>
      </c>
      <c r="E16" s="21">
        <f>ROUNDUP((1191/168*4),2)</f>
        <v>28.360000000000003</v>
      </c>
    </row>
    <row r="17" spans="1:5" s="2" customFormat="1" ht="12" hidden="1" x14ac:dyDescent="0.2">
      <c r="A17" s="34" t="s">
        <v>45</v>
      </c>
      <c r="B17" s="17" t="s">
        <v>46</v>
      </c>
      <c r="C17" s="33"/>
      <c r="D17" s="21"/>
      <c r="E17" s="21"/>
    </row>
    <row r="18" spans="1:5" s="2" customFormat="1" ht="12" x14ac:dyDescent="0.2">
      <c r="A18" s="35" t="s">
        <v>47</v>
      </c>
      <c r="B18" s="17" t="s">
        <v>48</v>
      </c>
      <c r="C18" s="33"/>
      <c r="D18" s="21">
        <f>SUM(D19:D26)</f>
        <v>8.26</v>
      </c>
      <c r="E18" s="21">
        <f>SUM(E19:E26)</f>
        <v>8.5399999999999991</v>
      </c>
    </row>
    <row r="19" spans="1:5" s="2" customFormat="1" ht="12" hidden="1" x14ac:dyDescent="0.2">
      <c r="A19" s="34" t="s">
        <v>49</v>
      </c>
      <c r="B19" s="17" t="s">
        <v>31</v>
      </c>
      <c r="C19" s="33"/>
      <c r="D19" s="21"/>
      <c r="E19" s="21"/>
    </row>
    <row r="20" spans="1:5" s="2" customFormat="1" ht="12" hidden="1" x14ac:dyDescent="0.2">
      <c r="A20" s="34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">
      <c r="A21" s="34" t="s">
        <v>52</v>
      </c>
      <c r="B21" s="17" t="s">
        <v>16</v>
      </c>
      <c r="C21" s="32" t="s">
        <v>147</v>
      </c>
      <c r="D21" s="21">
        <f>ROUNDUP((120/168*4),2)</f>
        <v>2.86</v>
      </c>
      <c r="E21" s="21">
        <f>ROUNDUP((120/168*4),2)</f>
        <v>2.86</v>
      </c>
    </row>
    <row r="22" spans="1:5" s="2" customFormat="1" ht="12" x14ac:dyDescent="0.2">
      <c r="A22" s="34" t="s">
        <v>53</v>
      </c>
      <c r="B22" s="17" t="s">
        <v>29</v>
      </c>
      <c r="C22" s="33"/>
      <c r="D22" s="21"/>
      <c r="E22" s="21"/>
    </row>
    <row r="23" spans="1:5" s="2" customFormat="1" ht="36" x14ac:dyDescent="0.2">
      <c r="A23" s="34" t="s">
        <v>54</v>
      </c>
      <c r="B23" s="17" t="s">
        <v>55</v>
      </c>
      <c r="C23" s="32" t="s">
        <v>148</v>
      </c>
      <c r="D23" s="21">
        <f>ROUNDUP(1130*5%/168*4,2)</f>
        <v>1.35</v>
      </c>
      <c r="E23" s="21">
        <f>ROUNDUP(1191*5%/168*4,2)</f>
        <v>1.42</v>
      </c>
    </row>
    <row r="24" spans="1:5" s="2" customFormat="1" ht="24" x14ac:dyDescent="0.2">
      <c r="A24" s="34" t="s">
        <v>56</v>
      </c>
      <c r="B24" s="17" t="s">
        <v>57</v>
      </c>
      <c r="C24" s="32" t="s">
        <v>149</v>
      </c>
      <c r="D24" s="21">
        <f>ROUNDUP(1130*5%/168*4,2)</f>
        <v>1.35</v>
      </c>
      <c r="E24" s="21">
        <f>ROUNDUP(1191*5%/168*4,2)</f>
        <v>1.42</v>
      </c>
    </row>
    <row r="25" spans="1:5" s="2" customFormat="1" ht="24" x14ac:dyDescent="0.2">
      <c r="A25" s="34" t="s">
        <v>58</v>
      </c>
      <c r="B25" s="17" t="s">
        <v>59</v>
      </c>
      <c r="C25" s="32" t="s">
        <v>150</v>
      </c>
      <c r="D25" s="21">
        <f>ROUNDUP(1130*10%/168*4,2)</f>
        <v>2.6999999999999997</v>
      </c>
      <c r="E25" s="21">
        <f>ROUNDUP(1191*10%/168*4,2)</f>
        <v>2.84</v>
      </c>
    </row>
    <row r="26" spans="1:5" s="2" customFormat="1" ht="24" hidden="1" x14ac:dyDescent="0.2">
      <c r="A26" s="34" t="s">
        <v>60</v>
      </c>
      <c r="B26" s="17" t="s">
        <v>61</v>
      </c>
      <c r="C26" s="20"/>
      <c r="D26" s="21"/>
      <c r="E26" s="21"/>
    </row>
    <row r="27" spans="1:5" s="2" customFormat="1" ht="24" hidden="1" x14ac:dyDescent="0.2">
      <c r="A27" s="35" t="s">
        <v>62</v>
      </c>
      <c r="B27" s="17" t="s">
        <v>63</v>
      </c>
      <c r="C27" s="20"/>
      <c r="D27" s="21"/>
      <c r="E27" s="21"/>
    </row>
    <row r="28" spans="1:5" s="2" customFormat="1" ht="12" hidden="1" x14ac:dyDescent="0.2">
      <c r="A28" s="35" t="s">
        <v>64</v>
      </c>
      <c r="B28" s="17" t="s">
        <v>65</v>
      </c>
      <c r="C28" s="20"/>
      <c r="D28" s="21"/>
      <c r="E28" s="21"/>
    </row>
    <row r="29" spans="1:5" s="5" customFormat="1" ht="24" x14ac:dyDescent="0.2">
      <c r="A29" s="15" t="s">
        <v>66</v>
      </c>
      <c r="B29" s="16" t="s">
        <v>67</v>
      </c>
      <c r="C29" s="15"/>
      <c r="D29" s="19">
        <f>D30+D31</f>
        <v>9.91</v>
      </c>
      <c r="E29" s="19">
        <f>E30+E31</f>
        <v>10.41</v>
      </c>
    </row>
    <row r="30" spans="1:5" s="2" customFormat="1" ht="24" x14ac:dyDescent="0.2">
      <c r="A30" s="35" t="s">
        <v>68</v>
      </c>
      <c r="B30" s="17" t="s">
        <v>17</v>
      </c>
      <c r="C30" s="20" t="s">
        <v>133</v>
      </c>
      <c r="D30" s="21">
        <f>ROUNDUP((D13+D32)*0.2359,2)</f>
        <v>8.56</v>
      </c>
      <c r="E30" s="21">
        <f>ROUNDUP((E13+E32)*0.2359,2)</f>
        <v>8.98</v>
      </c>
    </row>
    <row r="31" spans="1:5" s="2" customFormat="1" ht="12" x14ac:dyDescent="0.2">
      <c r="A31" s="35" t="s">
        <v>69</v>
      </c>
      <c r="B31" s="17" t="s">
        <v>70</v>
      </c>
      <c r="C31" s="20"/>
      <c r="D31" s="21">
        <f>SUM(D32:D38)</f>
        <v>1.35</v>
      </c>
      <c r="E31" s="21">
        <f>SUM(E32:E38)</f>
        <v>1.43</v>
      </c>
    </row>
    <row r="32" spans="1:5" s="2" customFormat="1" ht="36" x14ac:dyDescent="0.2">
      <c r="A32" s="34" t="s">
        <v>71</v>
      </c>
      <c r="B32" s="17" t="s">
        <v>72</v>
      </c>
      <c r="C32" s="17" t="s">
        <v>151</v>
      </c>
      <c r="D32" s="21">
        <f>ROUNDUP(1130*4%/168*4,2)</f>
        <v>1.08</v>
      </c>
      <c r="E32" s="21">
        <f>ROUNDUP(1191*4%/168*4,2)</f>
        <v>1.1399999999999999</v>
      </c>
    </row>
    <row r="33" spans="1:5" s="2" customFormat="1" ht="12" hidden="1" x14ac:dyDescent="0.2">
      <c r="A33" s="34" t="s">
        <v>73</v>
      </c>
      <c r="B33" s="17" t="s">
        <v>74</v>
      </c>
      <c r="C33" s="20"/>
      <c r="D33" s="21"/>
      <c r="E33" s="21"/>
    </row>
    <row r="34" spans="1:5" s="2" customFormat="1" ht="24" hidden="1" x14ac:dyDescent="0.2">
      <c r="A34" s="34" t="s">
        <v>75</v>
      </c>
      <c r="B34" s="17" t="s">
        <v>76</v>
      </c>
      <c r="C34" s="20"/>
      <c r="D34" s="21"/>
      <c r="E34" s="21"/>
    </row>
    <row r="35" spans="1:5" s="2" customFormat="1" ht="12" hidden="1" x14ac:dyDescent="0.2">
      <c r="A35" s="34" t="s">
        <v>77</v>
      </c>
      <c r="B35" s="17" t="s">
        <v>78</v>
      </c>
      <c r="C35" s="20"/>
      <c r="D35" s="21"/>
      <c r="E35" s="21"/>
    </row>
    <row r="36" spans="1:5" s="2" customFormat="1" ht="24" hidden="1" x14ac:dyDescent="0.2">
      <c r="A36" s="34" t="s">
        <v>79</v>
      </c>
      <c r="B36" s="17" t="s">
        <v>80</v>
      </c>
      <c r="C36" s="20"/>
      <c r="D36" s="21"/>
      <c r="E36" s="21"/>
    </row>
    <row r="37" spans="1:5" s="2" customFormat="1" ht="24" hidden="1" x14ac:dyDescent="0.2">
      <c r="A37" s="34" t="s">
        <v>81</v>
      </c>
      <c r="B37" s="17" t="s">
        <v>82</v>
      </c>
      <c r="C37" s="20"/>
      <c r="D37" s="21"/>
      <c r="E37" s="21"/>
    </row>
    <row r="38" spans="1:5" s="2" customFormat="1" ht="36" x14ac:dyDescent="0.2">
      <c r="A38" s="34" t="s">
        <v>83</v>
      </c>
      <c r="B38" s="17" t="s">
        <v>84</v>
      </c>
      <c r="C38" s="17" t="s">
        <v>152</v>
      </c>
      <c r="D38" s="21">
        <f>ROUNDUP(1130*1%/168*4,2)</f>
        <v>0.27</v>
      </c>
      <c r="E38" s="21">
        <f>ROUNDUP(1191*1%/168*4,2)</f>
        <v>0.29000000000000004</v>
      </c>
    </row>
    <row r="39" spans="1:5" s="5" customFormat="1" ht="12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2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">
      <c r="A41" s="35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">
      <c r="A42" s="34" t="s">
        <v>90</v>
      </c>
      <c r="B42" s="17" t="s">
        <v>33</v>
      </c>
      <c r="C42" s="20"/>
      <c r="D42" s="21"/>
    </row>
    <row r="43" spans="1:5" s="2" customFormat="1" ht="24" hidden="1" x14ac:dyDescent="0.2">
      <c r="A43" s="35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">
      <c r="A44" s="34" t="s">
        <v>93</v>
      </c>
      <c r="B44" s="17" t="s">
        <v>22</v>
      </c>
      <c r="C44" s="20"/>
      <c r="D44" s="21"/>
    </row>
    <row r="45" spans="1:5" s="5" customFormat="1" ht="24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">
      <c r="A46" s="35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">
      <c r="A47" s="34" t="s">
        <v>98</v>
      </c>
      <c r="B47" s="17" t="s">
        <v>20</v>
      </c>
      <c r="C47" s="20"/>
      <c r="D47" s="21"/>
    </row>
    <row r="48" spans="1:5" s="2" customFormat="1" ht="12" hidden="1" x14ac:dyDescent="0.2">
      <c r="A48" s="35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">
      <c r="A49" s="34" t="s">
        <v>101</v>
      </c>
      <c r="B49" s="17" t="s">
        <v>23</v>
      </c>
      <c r="C49" s="20"/>
      <c r="D49" s="21"/>
    </row>
    <row r="50" spans="1:5" s="2" customFormat="1" ht="12" hidden="1" x14ac:dyDescent="0.2">
      <c r="A50" s="34" t="s">
        <v>102</v>
      </c>
      <c r="B50" s="17" t="s">
        <v>24</v>
      </c>
      <c r="C50" s="20"/>
      <c r="D50" s="21"/>
    </row>
    <row r="51" spans="1:5" s="2" customFormat="1" ht="12" hidden="1" x14ac:dyDescent="0.2">
      <c r="A51" s="35" t="s">
        <v>103</v>
      </c>
      <c r="B51" s="17" t="s">
        <v>25</v>
      </c>
      <c r="C51" s="20"/>
      <c r="D51" s="21"/>
    </row>
    <row r="52" spans="1:5" s="2" customFormat="1" ht="24" hidden="1" x14ac:dyDescent="0.2">
      <c r="A52" s="35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">
      <c r="A53" s="34" t="s">
        <v>106</v>
      </c>
      <c r="B53" s="17" t="s">
        <v>107</v>
      </c>
      <c r="C53" s="17"/>
      <c r="D53" s="21"/>
    </row>
    <row r="54" spans="1:5" s="2" customFormat="1" ht="12" hidden="1" x14ac:dyDescent="0.2">
      <c r="A54" s="35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">
      <c r="A55" s="34" t="s">
        <v>120</v>
      </c>
      <c r="B55" s="17" t="s">
        <v>30</v>
      </c>
      <c r="C55" s="17"/>
      <c r="D55" s="21"/>
    </row>
    <row r="56" spans="1:5" s="5" customFormat="1" ht="12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2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">
      <c r="A58" s="11" t="s">
        <v>113</v>
      </c>
      <c r="B58" s="8" t="s">
        <v>114</v>
      </c>
      <c r="C58" s="20"/>
      <c r="D58" s="21"/>
    </row>
    <row r="59" spans="1:5" s="2" customFormat="1" ht="12" hidden="1" x14ac:dyDescent="0.2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">
      <c r="A60" s="9" t="s">
        <v>117</v>
      </c>
      <c r="B60" s="8" t="s">
        <v>27</v>
      </c>
      <c r="C60" s="20"/>
      <c r="D60" s="21"/>
    </row>
    <row r="61" spans="1:5" s="2" customFormat="1" ht="12" hidden="1" x14ac:dyDescent="0.2">
      <c r="A61" s="9" t="s">
        <v>118</v>
      </c>
      <c r="B61" s="8" t="s">
        <v>34</v>
      </c>
      <c r="C61" s="20"/>
      <c r="D61" s="21"/>
    </row>
    <row r="62" spans="1:5" s="2" customFormat="1" ht="12" hidden="1" x14ac:dyDescent="0.2">
      <c r="A62" s="9" t="s">
        <v>119</v>
      </c>
      <c r="B62" s="8" t="s">
        <v>32</v>
      </c>
      <c r="C62" s="20"/>
      <c r="D62" s="21"/>
    </row>
    <row r="63" spans="1:5" s="2" customFormat="1" ht="12" x14ac:dyDescent="0.2">
      <c r="A63" s="249" t="s">
        <v>121</v>
      </c>
      <c r="B63" s="249"/>
      <c r="C63" s="249"/>
      <c r="D63" s="22">
        <f>D12+D39+D56</f>
        <v>45.08</v>
      </c>
      <c r="E63" s="22">
        <f>E12+E39+E56</f>
        <v>47.31</v>
      </c>
    </row>
    <row r="64" spans="1:5" s="2" customFormat="1" ht="12" x14ac:dyDescent="0.2">
      <c r="A64" s="240"/>
      <c r="B64" s="240"/>
      <c r="C64" s="240"/>
      <c r="D64" s="240"/>
    </row>
    <row r="65" spans="1:5" s="2" customFormat="1" ht="12" x14ac:dyDescent="0.2">
      <c r="A65" s="241" t="s">
        <v>19</v>
      </c>
      <c r="B65" s="242"/>
      <c r="C65" s="242"/>
      <c r="D65" s="243"/>
    </row>
    <row r="66" spans="1:5" s="2" customFormat="1" ht="12" x14ac:dyDescent="0.2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">
      <c r="A68" s="35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">
      <c r="A69" s="34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">
      <c r="A70" s="34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">
      <c r="A71" s="34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">
      <c r="A72" s="35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">
      <c r="A73" s="34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">
      <c r="A74" s="34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">
      <c r="A75" s="34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">
      <c r="A76" s="34" t="s">
        <v>53</v>
      </c>
      <c r="B76" s="17" t="s">
        <v>29</v>
      </c>
      <c r="C76" s="20"/>
      <c r="D76" s="21"/>
      <c r="E76" s="21"/>
    </row>
    <row r="77" spans="1:5" s="2" customFormat="1" ht="36" x14ac:dyDescent="0.2">
      <c r="A77" s="34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">
      <c r="A78" s="34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">
      <c r="A79" s="34" t="s">
        <v>58</v>
      </c>
      <c r="B79" s="17" t="s">
        <v>59</v>
      </c>
      <c r="C79" s="20"/>
      <c r="D79" s="21"/>
      <c r="E79" s="21"/>
    </row>
    <row r="80" spans="1:5" s="2" customFormat="1" ht="24" hidden="1" x14ac:dyDescent="0.2">
      <c r="A80" s="34" t="s">
        <v>60</v>
      </c>
      <c r="B80" s="17" t="s">
        <v>61</v>
      </c>
      <c r="C80" s="20"/>
      <c r="D80" s="21"/>
      <c r="E80" s="21"/>
    </row>
    <row r="81" spans="1:5" s="2" customFormat="1" ht="24" hidden="1" x14ac:dyDescent="0.2">
      <c r="A81" s="35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">
      <c r="A82" s="35" t="s">
        <v>64</v>
      </c>
      <c r="B82" s="17" t="s">
        <v>65</v>
      </c>
      <c r="C82" s="20"/>
      <c r="D82" s="21"/>
      <c r="E82" s="21"/>
    </row>
    <row r="83" spans="1:5" s="2" customFormat="1" ht="24" x14ac:dyDescent="0.2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24" x14ac:dyDescent="0.2">
      <c r="A84" s="35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">
      <c r="A85" s="35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">
      <c r="A86" s="34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">
      <c r="A87" s="34" t="s">
        <v>73</v>
      </c>
      <c r="B87" s="17" t="s">
        <v>74</v>
      </c>
      <c r="C87" s="20"/>
      <c r="D87" s="21"/>
      <c r="E87" s="21"/>
    </row>
    <row r="88" spans="1:5" s="2" customFormat="1" ht="24" hidden="1" x14ac:dyDescent="0.2">
      <c r="A88" s="34" t="s">
        <v>75</v>
      </c>
      <c r="B88" s="17" t="s">
        <v>76</v>
      </c>
      <c r="C88" s="20"/>
      <c r="D88" s="21"/>
      <c r="E88" s="21"/>
    </row>
    <row r="89" spans="1:5" s="2" customFormat="1" ht="12" hidden="1" x14ac:dyDescent="0.2">
      <c r="A89" s="34" t="s">
        <v>77</v>
      </c>
      <c r="B89" s="17" t="s">
        <v>78</v>
      </c>
      <c r="C89" s="20"/>
      <c r="D89" s="21"/>
      <c r="E89" s="21"/>
    </row>
    <row r="90" spans="1:5" s="2" customFormat="1" ht="24" hidden="1" x14ac:dyDescent="0.2">
      <c r="A90" s="34" t="s">
        <v>79</v>
      </c>
      <c r="B90" s="17" t="s">
        <v>80</v>
      </c>
      <c r="C90" s="20"/>
      <c r="D90" s="21"/>
      <c r="E90" s="21"/>
    </row>
    <row r="91" spans="1:5" s="2" customFormat="1" ht="24" hidden="1" x14ac:dyDescent="0.2">
      <c r="A91" s="34" t="s">
        <v>81</v>
      </c>
      <c r="B91" s="17" t="s">
        <v>82</v>
      </c>
      <c r="C91" s="20"/>
      <c r="D91" s="21"/>
      <c r="E91" s="21"/>
    </row>
    <row r="92" spans="1:5" s="2" customFormat="1" ht="36" x14ac:dyDescent="0.2">
      <c r="A92" s="34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">
      <c r="A95" s="35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">
      <c r="A96" s="34" t="s">
        <v>90</v>
      </c>
      <c r="B96" s="17" t="s">
        <v>33</v>
      </c>
      <c r="C96" s="20"/>
      <c r="D96" s="21"/>
      <c r="E96" s="21"/>
    </row>
    <row r="97" spans="1:5" s="2" customFormat="1" ht="24" hidden="1" x14ac:dyDescent="0.2">
      <c r="A97" s="35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">
      <c r="A98" s="34" t="s">
        <v>93</v>
      </c>
      <c r="B98" s="17" t="s">
        <v>22</v>
      </c>
      <c r="C98" s="20"/>
      <c r="D98" s="21"/>
      <c r="E98" s="21"/>
    </row>
    <row r="99" spans="1:5" s="2" customFormat="1" ht="24" x14ac:dyDescent="0.2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">
      <c r="A100" s="35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">
      <c r="A101" s="34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">
      <c r="A102" s="35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">
      <c r="A103" s="34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">
      <c r="A104" s="34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">
      <c r="A105" s="35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">
      <c r="A106" s="35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">
      <c r="A107" s="34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">
      <c r="A108" s="35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">
      <c r="A109" s="34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">
      <c r="A117" s="234" t="s">
        <v>123</v>
      </c>
      <c r="B117" s="234"/>
      <c r="C117" s="234"/>
      <c r="D117" s="23">
        <f>D66+D93+D110</f>
        <v>1.54</v>
      </c>
      <c r="E117" s="23">
        <f>E66+E93+E110</f>
        <v>1.54</v>
      </c>
    </row>
    <row r="118" spans="1:5" s="2" customFormat="1" ht="12" x14ac:dyDescent="0.2">
      <c r="A118" s="235" t="s">
        <v>122</v>
      </c>
      <c r="B118" s="235"/>
      <c r="C118" s="235"/>
      <c r="D118" s="24">
        <f>D63+D117</f>
        <v>46.62</v>
      </c>
      <c r="E118" s="24">
        <f>E63+E117</f>
        <v>48.85</v>
      </c>
    </row>
    <row r="119" spans="1:5" s="2" customFormat="1" ht="12.75" x14ac:dyDescent="0.2">
      <c r="A119" s="236" t="s">
        <v>125</v>
      </c>
      <c r="B119" s="236"/>
      <c r="C119" s="236"/>
      <c r="D119" s="28">
        <f>D118</f>
        <v>46.62</v>
      </c>
      <c r="E119" s="28">
        <f>E118</f>
        <v>48.85</v>
      </c>
    </row>
    <row r="120" spans="1:5" x14ac:dyDescent="0.25">
      <c r="A120" s="233" t="s">
        <v>21</v>
      </c>
      <c r="B120" s="233"/>
      <c r="C120" s="233"/>
      <c r="D120" s="25">
        <v>800</v>
      </c>
      <c r="E120" s="25">
        <v>800</v>
      </c>
    </row>
    <row r="121" spans="1:5" ht="26.25" customHeight="1" x14ac:dyDescent="0.25">
      <c r="A121" s="232" t="s">
        <v>124</v>
      </c>
      <c r="B121" s="232"/>
      <c r="C121" s="232"/>
      <c r="D121" s="21">
        <f>ROUND(D119*D120,2)</f>
        <v>37296</v>
      </c>
      <c r="E121" s="21">
        <f>ROUND(E119*E120,2)</f>
        <v>39080</v>
      </c>
    </row>
    <row r="122" spans="1:5" x14ac:dyDescent="0.25">
      <c r="D122" s="29"/>
    </row>
    <row r="123" spans="1:5" x14ac:dyDescent="0.25">
      <c r="D123" s="30"/>
    </row>
  </sheetData>
  <mergeCells count="14">
    <mergeCell ref="A11:D11"/>
    <mergeCell ref="A1:D1"/>
    <mergeCell ref="A3:D3"/>
    <mergeCell ref="A5:B5"/>
    <mergeCell ref="C9:D9"/>
    <mergeCell ref="C10:D10"/>
    <mergeCell ref="A120:C120"/>
    <mergeCell ref="A121:C121"/>
    <mergeCell ref="A63:C63"/>
    <mergeCell ref="A64:D64"/>
    <mergeCell ref="A65:D65"/>
    <mergeCell ref="A117:C117"/>
    <mergeCell ref="A118:C118"/>
    <mergeCell ref="A119:C119"/>
  </mergeCells>
  <pageMargins left="0.7" right="0.7" top="0.75" bottom="0.75" header="0.3" footer="0.3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18" activePane="bottomLeft" state="frozen"/>
      <selection pane="bottomLeft" activeCell="C18" sqref="C18"/>
    </sheetView>
  </sheetViews>
  <sheetFormatPr defaultRowHeight="15" x14ac:dyDescent="0.25"/>
  <cols>
    <col min="1" max="1" width="10.85546875" style="1" customWidth="1"/>
    <col min="2" max="2" width="43" style="1" customWidth="1"/>
    <col min="3" max="3" width="57" style="1" customWidth="1"/>
    <col min="4" max="4" width="10.28515625" style="2" customWidth="1"/>
    <col min="5" max="16384" width="9.140625" style="1"/>
  </cols>
  <sheetData>
    <row r="1" spans="1:5" ht="18.75" x14ac:dyDescent="0.3">
      <c r="A1" s="237" t="s">
        <v>35</v>
      </c>
      <c r="B1" s="237"/>
      <c r="C1" s="237"/>
      <c r="D1" s="237"/>
    </row>
    <row r="2" spans="1:5" ht="11.25" customHeight="1" x14ac:dyDescent="0.25"/>
    <row r="3" spans="1:5" x14ac:dyDescent="0.25">
      <c r="A3" s="239" t="s">
        <v>127</v>
      </c>
      <c r="B3" s="239"/>
      <c r="C3" s="239"/>
      <c r="D3" s="239"/>
    </row>
    <row r="4" spans="1:5" x14ac:dyDescent="0.25">
      <c r="A4" s="31" t="s">
        <v>154</v>
      </c>
    </row>
    <row r="5" spans="1:5" x14ac:dyDescent="0.25">
      <c r="A5" s="238" t="s">
        <v>145</v>
      </c>
      <c r="B5" s="238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25">
      <c r="A9" s="39" t="s">
        <v>13</v>
      </c>
      <c r="B9" s="39" t="s">
        <v>28</v>
      </c>
      <c r="C9" s="244" t="s">
        <v>36</v>
      </c>
      <c r="D9" s="244"/>
    </row>
    <row r="10" spans="1:5" s="13" customFormat="1" ht="12" x14ac:dyDescent="0.2">
      <c r="A10" s="40">
        <v>1</v>
      </c>
      <c r="B10" s="40">
        <v>2</v>
      </c>
      <c r="C10" s="245">
        <v>3</v>
      </c>
      <c r="D10" s="245"/>
      <c r="E10" s="2" t="s">
        <v>143</v>
      </c>
    </row>
    <row r="11" spans="1:5" s="2" customFormat="1" ht="12" x14ac:dyDescent="0.2">
      <c r="A11" s="246" t="s">
        <v>14</v>
      </c>
      <c r="B11" s="247"/>
      <c r="C11" s="247"/>
      <c r="D11" s="248"/>
    </row>
    <row r="12" spans="1:5" s="5" customFormat="1" ht="12" x14ac:dyDescent="0.2">
      <c r="A12" s="15" t="s">
        <v>37</v>
      </c>
      <c r="B12" s="16" t="s">
        <v>15</v>
      </c>
      <c r="C12" s="15"/>
      <c r="D12" s="19">
        <f>D13+D29</f>
        <v>45.08</v>
      </c>
      <c r="E12" s="19">
        <f>E13+E29</f>
        <v>47.31</v>
      </c>
    </row>
    <row r="13" spans="1:5" s="5" customFormat="1" ht="12" x14ac:dyDescent="0.2">
      <c r="A13" s="15" t="s">
        <v>38</v>
      </c>
      <c r="B13" s="16" t="s">
        <v>39</v>
      </c>
      <c r="C13" s="15"/>
      <c r="D13" s="19">
        <f>D14+D18+D27+D28</f>
        <v>35.17</v>
      </c>
      <c r="E13" s="19">
        <f>E14+E18+E27+E28</f>
        <v>36.900000000000006</v>
      </c>
    </row>
    <row r="14" spans="1:5" s="2" customFormat="1" ht="15" customHeight="1" x14ac:dyDescent="0.2">
      <c r="A14" s="38">
        <v>1110</v>
      </c>
      <c r="B14" s="17" t="s">
        <v>40</v>
      </c>
      <c r="C14" s="20"/>
      <c r="D14" s="21">
        <f>SUM(D15:D17)</f>
        <v>26.91</v>
      </c>
      <c r="E14" s="21">
        <f>SUM(E15:E17)</f>
        <v>28.360000000000003</v>
      </c>
    </row>
    <row r="15" spans="1:5" s="2" customFormat="1" ht="12" hidden="1" x14ac:dyDescent="0.2">
      <c r="A15" s="41" t="s">
        <v>41</v>
      </c>
      <c r="B15" s="17" t="s">
        <v>42</v>
      </c>
      <c r="C15" s="20"/>
      <c r="D15" s="21"/>
      <c r="E15" s="21"/>
    </row>
    <row r="16" spans="1:5" s="2" customFormat="1" ht="167.25" customHeight="1" x14ac:dyDescent="0.2">
      <c r="A16" s="41" t="s">
        <v>43</v>
      </c>
      <c r="B16" s="17" t="s">
        <v>44</v>
      </c>
      <c r="C16" s="32" t="s">
        <v>156</v>
      </c>
      <c r="D16" s="21">
        <f>ROUNDUP((1130/168*4),2)</f>
        <v>26.91</v>
      </c>
      <c r="E16" s="21">
        <f>ROUNDUP((1191/168*4),2)</f>
        <v>28.360000000000003</v>
      </c>
    </row>
    <row r="17" spans="1:5" s="2" customFormat="1" ht="12" hidden="1" x14ac:dyDescent="0.2">
      <c r="A17" s="41" t="s">
        <v>45</v>
      </c>
      <c r="B17" s="17" t="s">
        <v>46</v>
      </c>
      <c r="C17" s="33"/>
      <c r="D17" s="21"/>
      <c r="E17" s="21"/>
    </row>
    <row r="18" spans="1:5" s="2" customFormat="1" ht="12" x14ac:dyDescent="0.2">
      <c r="A18" s="38" t="s">
        <v>47</v>
      </c>
      <c r="B18" s="17" t="s">
        <v>48</v>
      </c>
      <c r="C18" s="33"/>
      <c r="D18" s="21">
        <f>SUM(D19:D26)</f>
        <v>8.26</v>
      </c>
      <c r="E18" s="21">
        <f>SUM(E19:E26)</f>
        <v>8.5399999999999991</v>
      </c>
    </row>
    <row r="19" spans="1:5" s="2" customFormat="1" ht="12" hidden="1" x14ac:dyDescent="0.2">
      <c r="A19" s="41" t="s">
        <v>49</v>
      </c>
      <c r="B19" s="17" t="s">
        <v>31</v>
      </c>
      <c r="C19" s="33"/>
      <c r="D19" s="21"/>
      <c r="E19" s="21"/>
    </row>
    <row r="20" spans="1:5" s="2" customFormat="1" ht="12" hidden="1" x14ac:dyDescent="0.2">
      <c r="A20" s="41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">
      <c r="A21" s="41" t="s">
        <v>52</v>
      </c>
      <c r="B21" s="17" t="s">
        <v>16</v>
      </c>
      <c r="C21" s="32" t="s">
        <v>147</v>
      </c>
      <c r="D21" s="21">
        <f>ROUNDUP((120/168*4),2)</f>
        <v>2.86</v>
      </c>
      <c r="E21" s="21">
        <f>ROUNDUP((120/168*4),2)</f>
        <v>2.86</v>
      </c>
    </row>
    <row r="22" spans="1:5" s="2" customFormat="1" ht="12" x14ac:dyDescent="0.2">
      <c r="A22" s="41" t="s">
        <v>53</v>
      </c>
      <c r="B22" s="17" t="s">
        <v>29</v>
      </c>
      <c r="C22" s="33"/>
      <c r="D22" s="21"/>
      <c r="E22" s="21"/>
    </row>
    <row r="23" spans="1:5" s="2" customFormat="1" ht="36" x14ac:dyDescent="0.2">
      <c r="A23" s="41" t="s">
        <v>54</v>
      </c>
      <c r="B23" s="17" t="s">
        <v>55</v>
      </c>
      <c r="C23" s="32" t="s">
        <v>148</v>
      </c>
      <c r="D23" s="21">
        <f>ROUNDUP(1130*5%/168*4,2)</f>
        <v>1.35</v>
      </c>
      <c r="E23" s="21">
        <f>ROUNDUP(1191*5%/168*4,2)</f>
        <v>1.42</v>
      </c>
    </row>
    <row r="24" spans="1:5" s="2" customFormat="1" ht="24" x14ac:dyDescent="0.2">
      <c r="A24" s="41" t="s">
        <v>56</v>
      </c>
      <c r="B24" s="17" t="s">
        <v>57</v>
      </c>
      <c r="C24" s="32" t="s">
        <v>149</v>
      </c>
      <c r="D24" s="21">
        <f>ROUNDUP(1130*5%/168*4,2)</f>
        <v>1.35</v>
      </c>
      <c r="E24" s="21">
        <f>ROUNDUP(1191*5%/168*4,2)</f>
        <v>1.42</v>
      </c>
    </row>
    <row r="25" spans="1:5" s="2" customFormat="1" ht="24" x14ac:dyDescent="0.2">
      <c r="A25" s="41" t="s">
        <v>58</v>
      </c>
      <c r="B25" s="17" t="s">
        <v>59</v>
      </c>
      <c r="C25" s="32" t="s">
        <v>150</v>
      </c>
      <c r="D25" s="21">
        <f>ROUNDUP(1130*10%/168*4,2)</f>
        <v>2.6999999999999997</v>
      </c>
      <c r="E25" s="21">
        <f>ROUNDUP(1191*10%/168*4,2)</f>
        <v>2.84</v>
      </c>
    </row>
    <row r="26" spans="1:5" s="2" customFormat="1" ht="24" hidden="1" x14ac:dyDescent="0.2">
      <c r="A26" s="41" t="s">
        <v>60</v>
      </c>
      <c r="B26" s="17" t="s">
        <v>61</v>
      </c>
      <c r="C26" s="20"/>
      <c r="D26" s="21"/>
      <c r="E26" s="21"/>
    </row>
    <row r="27" spans="1:5" s="2" customFormat="1" ht="24" hidden="1" x14ac:dyDescent="0.2">
      <c r="A27" s="38" t="s">
        <v>62</v>
      </c>
      <c r="B27" s="17" t="s">
        <v>63</v>
      </c>
      <c r="C27" s="20"/>
      <c r="D27" s="21"/>
      <c r="E27" s="21"/>
    </row>
    <row r="28" spans="1:5" s="2" customFormat="1" ht="12" hidden="1" x14ac:dyDescent="0.2">
      <c r="A28" s="38" t="s">
        <v>64</v>
      </c>
      <c r="B28" s="17" t="s">
        <v>65</v>
      </c>
      <c r="C28" s="20"/>
      <c r="D28" s="21"/>
      <c r="E28" s="21"/>
    </row>
    <row r="29" spans="1:5" s="5" customFormat="1" ht="24" x14ac:dyDescent="0.2">
      <c r="A29" s="15" t="s">
        <v>66</v>
      </c>
      <c r="B29" s="16" t="s">
        <v>67</v>
      </c>
      <c r="C29" s="15"/>
      <c r="D29" s="19">
        <f>D30+D31</f>
        <v>9.91</v>
      </c>
      <c r="E29" s="19">
        <f>E30+E31</f>
        <v>10.41</v>
      </c>
    </row>
    <row r="30" spans="1:5" s="2" customFormat="1" ht="24" x14ac:dyDescent="0.2">
      <c r="A30" s="38" t="s">
        <v>68</v>
      </c>
      <c r="B30" s="17" t="s">
        <v>17</v>
      </c>
      <c r="C30" s="20" t="s">
        <v>133</v>
      </c>
      <c r="D30" s="21">
        <f>ROUNDUP((D13+D32)*0.2359,2)</f>
        <v>8.56</v>
      </c>
      <c r="E30" s="21">
        <f>ROUNDUP((E13+E32)*0.2359,2)</f>
        <v>8.98</v>
      </c>
    </row>
    <row r="31" spans="1:5" s="2" customFormat="1" ht="12" x14ac:dyDescent="0.2">
      <c r="A31" s="38" t="s">
        <v>69</v>
      </c>
      <c r="B31" s="17" t="s">
        <v>70</v>
      </c>
      <c r="C31" s="20"/>
      <c r="D31" s="21">
        <f>SUM(D32:D38)</f>
        <v>1.35</v>
      </c>
      <c r="E31" s="21">
        <f>SUM(E32:E38)</f>
        <v>1.43</v>
      </c>
    </row>
    <row r="32" spans="1:5" s="2" customFormat="1" ht="36" x14ac:dyDescent="0.2">
      <c r="A32" s="41" t="s">
        <v>71</v>
      </c>
      <c r="B32" s="17" t="s">
        <v>72</v>
      </c>
      <c r="C32" s="17" t="s">
        <v>151</v>
      </c>
      <c r="D32" s="21">
        <f>ROUNDUP(1130*4%/168*4,2)</f>
        <v>1.08</v>
      </c>
      <c r="E32" s="21">
        <f>ROUNDUP(1191*4%/168*4,2)</f>
        <v>1.1399999999999999</v>
      </c>
    </row>
    <row r="33" spans="1:5" s="2" customFormat="1" ht="12" hidden="1" x14ac:dyDescent="0.2">
      <c r="A33" s="41" t="s">
        <v>73</v>
      </c>
      <c r="B33" s="17" t="s">
        <v>74</v>
      </c>
      <c r="C33" s="20"/>
      <c r="D33" s="21"/>
      <c r="E33" s="21"/>
    </row>
    <row r="34" spans="1:5" s="2" customFormat="1" ht="24" hidden="1" x14ac:dyDescent="0.2">
      <c r="A34" s="41" t="s">
        <v>75</v>
      </c>
      <c r="B34" s="17" t="s">
        <v>76</v>
      </c>
      <c r="C34" s="20"/>
      <c r="D34" s="21"/>
      <c r="E34" s="21"/>
    </row>
    <row r="35" spans="1:5" s="2" customFormat="1" ht="12" hidden="1" x14ac:dyDescent="0.2">
      <c r="A35" s="41" t="s">
        <v>77</v>
      </c>
      <c r="B35" s="17" t="s">
        <v>78</v>
      </c>
      <c r="C35" s="20"/>
      <c r="D35" s="21"/>
      <c r="E35" s="21"/>
    </row>
    <row r="36" spans="1:5" s="2" customFormat="1" ht="24" hidden="1" x14ac:dyDescent="0.2">
      <c r="A36" s="41" t="s">
        <v>79</v>
      </c>
      <c r="B36" s="17" t="s">
        <v>80</v>
      </c>
      <c r="C36" s="20"/>
      <c r="D36" s="21"/>
      <c r="E36" s="21"/>
    </row>
    <row r="37" spans="1:5" s="2" customFormat="1" ht="24" hidden="1" x14ac:dyDescent="0.2">
      <c r="A37" s="41" t="s">
        <v>81</v>
      </c>
      <c r="B37" s="17" t="s">
        <v>82</v>
      </c>
      <c r="C37" s="20"/>
      <c r="D37" s="21"/>
      <c r="E37" s="21"/>
    </row>
    <row r="38" spans="1:5" s="2" customFormat="1" ht="36" x14ac:dyDescent="0.2">
      <c r="A38" s="41" t="s">
        <v>83</v>
      </c>
      <c r="B38" s="17" t="s">
        <v>84</v>
      </c>
      <c r="C38" s="17" t="s">
        <v>152</v>
      </c>
      <c r="D38" s="21">
        <f>ROUNDUP(1130*1%/168*4,2)</f>
        <v>0.27</v>
      </c>
      <c r="E38" s="21">
        <f>ROUNDUP(1191*1%/168*4,2)</f>
        <v>0.29000000000000004</v>
      </c>
    </row>
    <row r="39" spans="1:5" s="5" customFormat="1" ht="12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2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">
      <c r="A41" s="38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">
      <c r="A42" s="41" t="s">
        <v>90</v>
      </c>
      <c r="B42" s="17" t="s">
        <v>33</v>
      </c>
      <c r="C42" s="20"/>
      <c r="D42" s="21"/>
    </row>
    <row r="43" spans="1:5" s="2" customFormat="1" ht="24" hidden="1" x14ac:dyDescent="0.2">
      <c r="A43" s="38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">
      <c r="A44" s="41" t="s">
        <v>93</v>
      </c>
      <c r="B44" s="17" t="s">
        <v>22</v>
      </c>
      <c r="C44" s="20"/>
      <c r="D44" s="21"/>
    </row>
    <row r="45" spans="1:5" s="5" customFormat="1" ht="24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">
      <c r="A46" s="38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">
      <c r="A47" s="41" t="s">
        <v>98</v>
      </c>
      <c r="B47" s="17" t="s">
        <v>20</v>
      </c>
      <c r="C47" s="20"/>
      <c r="D47" s="21"/>
    </row>
    <row r="48" spans="1:5" s="2" customFormat="1" ht="12" hidden="1" x14ac:dyDescent="0.2">
      <c r="A48" s="38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">
      <c r="A49" s="41" t="s">
        <v>101</v>
      </c>
      <c r="B49" s="17" t="s">
        <v>23</v>
      </c>
      <c r="C49" s="20"/>
      <c r="D49" s="21"/>
    </row>
    <row r="50" spans="1:5" s="2" customFormat="1" ht="12" hidden="1" x14ac:dyDescent="0.2">
      <c r="A50" s="41" t="s">
        <v>102</v>
      </c>
      <c r="B50" s="17" t="s">
        <v>24</v>
      </c>
      <c r="C50" s="20"/>
      <c r="D50" s="21"/>
    </row>
    <row r="51" spans="1:5" s="2" customFormat="1" ht="12" hidden="1" x14ac:dyDescent="0.2">
      <c r="A51" s="38" t="s">
        <v>103</v>
      </c>
      <c r="B51" s="17" t="s">
        <v>25</v>
      </c>
      <c r="C51" s="20"/>
      <c r="D51" s="21"/>
    </row>
    <row r="52" spans="1:5" s="2" customFormat="1" ht="24" hidden="1" x14ac:dyDescent="0.2">
      <c r="A52" s="38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">
      <c r="A53" s="41" t="s">
        <v>106</v>
      </c>
      <c r="B53" s="17" t="s">
        <v>107</v>
      </c>
      <c r="C53" s="17"/>
      <c r="D53" s="21"/>
    </row>
    <row r="54" spans="1:5" s="2" customFormat="1" ht="12" hidden="1" x14ac:dyDescent="0.2">
      <c r="A54" s="38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">
      <c r="A55" s="41" t="s">
        <v>120</v>
      </c>
      <c r="B55" s="17" t="s">
        <v>30</v>
      </c>
      <c r="C55" s="17"/>
      <c r="D55" s="21"/>
    </row>
    <row r="56" spans="1:5" s="5" customFormat="1" ht="12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2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">
      <c r="A58" s="11" t="s">
        <v>113</v>
      </c>
      <c r="B58" s="8" t="s">
        <v>114</v>
      </c>
      <c r="C58" s="20"/>
      <c r="D58" s="21"/>
    </row>
    <row r="59" spans="1:5" s="2" customFormat="1" ht="12" hidden="1" x14ac:dyDescent="0.2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">
      <c r="A60" s="9" t="s">
        <v>117</v>
      </c>
      <c r="B60" s="8" t="s">
        <v>27</v>
      </c>
      <c r="C60" s="20"/>
      <c r="D60" s="21"/>
    </row>
    <row r="61" spans="1:5" s="2" customFormat="1" ht="12" hidden="1" x14ac:dyDescent="0.2">
      <c r="A61" s="9" t="s">
        <v>118</v>
      </c>
      <c r="B61" s="8" t="s">
        <v>34</v>
      </c>
      <c r="C61" s="20"/>
      <c r="D61" s="21"/>
    </row>
    <row r="62" spans="1:5" s="2" customFormat="1" ht="12" hidden="1" x14ac:dyDescent="0.2">
      <c r="A62" s="9" t="s">
        <v>119</v>
      </c>
      <c r="B62" s="8" t="s">
        <v>32</v>
      </c>
      <c r="C62" s="20"/>
      <c r="D62" s="21"/>
    </row>
    <row r="63" spans="1:5" s="2" customFormat="1" ht="12" x14ac:dyDescent="0.2">
      <c r="A63" s="249" t="s">
        <v>121</v>
      </c>
      <c r="B63" s="249"/>
      <c r="C63" s="249"/>
      <c r="D63" s="22">
        <f>D12+D39+D56</f>
        <v>45.08</v>
      </c>
      <c r="E63" s="22">
        <f>E12+E39+E56</f>
        <v>47.31</v>
      </c>
    </row>
    <row r="64" spans="1:5" s="2" customFormat="1" ht="12" x14ac:dyDescent="0.2">
      <c r="A64" s="240"/>
      <c r="B64" s="240"/>
      <c r="C64" s="240"/>
      <c r="D64" s="240"/>
    </row>
    <row r="65" spans="1:5" s="2" customFormat="1" ht="12" x14ac:dyDescent="0.2">
      <c r="A65" s="241" t="s">
        <v>19</v>
      </c>
      <c r="B65" s="242"/>
      <c r="C65" s="242"/>
      <c r="D65" s="243"/>
    </row>
    <row r="66" spans="1:5" s="2" customFormat="1" ht="12" x14ac:dyDescent="0.2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">
      <c r="A68" s="38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">
      <c r="A69" s="41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">
      <c r="A70" s="41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">
      <c r="A71" s="41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">
      <c r="A72" s="38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">
      <c r="A73" s="41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">
      <c r="A74" s="41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">
      <c r="A75" s="41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">
      <c r="A76" s="41" t="s">
        <v>53</v>
      </c>
      <c r="B76" s="17" t="s">
        <v>29</v>
      </c>
      <c r="C76" s="20"/>
      <c r="D76" s="21"/>
      <c r="E76" s="21"/>
    </row>
    <row r="77" spans="1:5" s="2" customFormat="1" ht="36" x14ac:dyDescent="0.2">
      <c r="A77" s="41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">
      <c r="A78" s="41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">
      <c r="A79" s="41" t="s">
        <v>58</v>
      </c>
      <c r="B79" s="17" t="s">
        <v>59</v>
      </c>
      <c r="C79" s="20"/>
      <c r="D79" s="21"/>
      <c r="E79" s="21"/>
    </row>
    <row r="80" spans="1:5" s="2" customFormat="1" ht="24" hidden="1" x14ac:dyDescent="0.2">
      <c r="A80" s="41" t="s">
        <v>60</v>
      </c>
      <c r="B80" s="17" t="s">
        <v>61</v>
      </c>
      <c r="C80" s="20"/>
      <c r="D80" s="21"/>
      <c r="E80" s="21"/>
    </row>
    <row r="81" spans="1:5" s="2" customFormat="1" ht="24" hidden="1" x14ac:dyDescent="0.2">
      <c r="A81" s="38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">
      <c r="A82" s="38" t="s">
        <v>64</v>
      </c>
      <c r="B82" s="17" t="s">
        <v>65</v>
      </c>
      <c r="C82" s="20"/>
      <c r="D82" s="21"/>
      <c r="E82" s="21"/>
    </row>
    <row r="83" spans="1:5" s="2" customFormat="1" ht="24" x14ac:dyDescent="0.2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24" x14ac:dyDescent="0.2">
      <c r="A84" s="38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">
      <c r="A85" s="38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">
      <c r="A86" s="41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">
      <c r="A87" s="41" t="s">
        <v>73</v>
      </c>
      <c r="B87" s="17" t="s">
        <v>74</v>
      </c>
      <c r="C87" s="20"/>
      <c r="D87" s="21"/>
      <c r="E87" s="21"/>
    </row>
    <row r="88" spans="1:5" s="2" customFormat="1" ht="24" hidden="1" x14ac:dyDescent="0.2">
      <c r="A88" s="41" t="s">
        <v>75</v>
      </c>
      <c r="B88" s="17" t="s">
        <v>76</v>
      </c>
      <c r="C88" s="20"/>
      <c r="D88" s="21"/>
      <c r="E88" s="21"/>
    </row>
    <row r="89" spans="1:5" s="2" customFormat="1" ht="12" hidden="1" x14ac:dyDescent="0.2">
      <c r="A89" s="41" t="s">
        <v>77</v>
      </c>
      <c r="B89" s="17" t="s">
        <v>78</v>
      </c>
      <c r="C89" s="20"/>
      <c r="D89" s="21"/>
      <c r="E89" s="21"/>
    </row>
    <row r="90" spans="1:5" s="2" customFormat="1" ht="24" hidden="1" x14ac:dyDescent="0.2">
      <c r="A90" s="41" t="s">
        <v>79</v>
      </c>
      <c r="B90" s="17" t="s">
        <v>80</v>
      </c>
      <c r="C90" s="20"/>
      <c r="D90" s="21"/>
      <c r="E90" s="21"/>
    </row>
    <row r="91" spans="1:5" s="2" customFormat="1" ht="24" hidden="1" x14ac:dyDescent="0.2">
      <c r="A91" s="41" t="s">
        <v>81</v>
      </c>
      <c r="B91" s="17" t="s">
        <v>82</v>
      </c>
      <c r="C91" s="20"/>
      <c r="D91" s="21"/>
      <c r="E91" s="21"/>
    </row>
    <row r="92" spans="1:5" s="2" customFormat="1" ht="36" x14ac:dyDescent="0.2">
      <c r="A92" s="41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">
      <c r="A95" s="38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">
      <c r="A96" s="41" t="s">
        <v>90</v>
      </c>
      <c r="B96" s="17" t="s">
        <v>33</v>
      </c>
      <c r="C96" s="20"/>
      <c r="D96" s="21"/>
      <c r="E96" s="21"/>
    </row>
    <row r="97" spans="1:5" s="2" customFormat="1" ht="24" hidden="1" x14ac:dyDescent="0.2">
      <c r="A97" s="38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">
      <c r="A98" s="41" t="s">
        <v>93</v>
      </c>
      <c r="B98" s="17" t="s">
        <v>22</v>
      </c>
      <c r="C98" s="20"/>
      <c r="D98" s="21"/>
      <c r="E98" s="21"/>
    </row>
    <row r="99" spans="1:5" s="2" customFormat="1" ht="24" x14ac:dyDescent="0.2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">
      <c r="A100" s="38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">
      <c r="A101" s="41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">
      <c r="A102" s="38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">
      <c r="A103" s="41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">
      <c r="A104" s="41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">
      <c r="A105" s="38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">
      <c r="A106" s="38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">
      <c r="A107" s="41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">
      <c r="A108" s="38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">
      <c r="A109" s="41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">
      <c r="A117" s="234" t="s">
        <v>123</v>
      </c>
      <c r="B117" s="234"/>
      <c r="C117" s="234"/>
      <c r="D117" s="23">
        <f>D66+D93+D110</f>
        <v>1.54</v>
      </c>
      <c r="E117" s="23">
        <f>E66+E93+E110</f>
        <v>1.54</v>
      </c>
    </row>
    <row r="118" spans="1:5" s="2" customFormat="1" ht="12" x14ac:dyDescent="0.2">
      <c r="A118" s="235" t="s">
        <v>122</v>
      </c>
      <c r="B118" s="235"/>
      <c r="C118" s="235"/>
      <c r="D118" s="24">
        <f>D63+D117</f>
        <v>46.62</v>
      </c>
      <c r="E118" s="24">
        <f>E63+E117</f>
        <v>48.85</v>
      </c>
    </row>
    <row r="119" spans="1:5" s="2" customFormat="1" ht="12.75" x14ac:dyDescent="0.2">
      <c r="A119" s="236" t="s">
        <v>125</v>
      </c>
      <c r="B119" s="236"/>
      <c r="C119" s="236"/>
      <c r="D119" s="28">
        <f>D118</f>
        <v>46.62</v>
      </c>
      <c r="E119" s="28">
        <f>E118</f>
        <v>48.85</v>
      </c>
    </row>
    <row r="120" spans="1:5" x14ac:dyDescent="0.25">
      <c r="A120" s="233" t="s">
        <v>21</v>
      </c>
      <c r="B120" s="233"/>
      <c r="C120" s="233"/>
      <c r="D120" s="25">
        <v>800</v>
      </c>
      <c r="E120" s="25">
        <v>800</v>
      </c>
    </row>
    <row r="121" spans="1:5" ht="26.25" customHeight="1" x14ac:dyDescent="0.25">
      <c r="A121" s="232" t="s">
        <v>124</v>
      </c>
      <c r="B121" s="232"/>
      <c r="C121" s="232"/>
      <c r="D121" s="21">
        <f>ROUND(D119*D120,2)</f>
        <v>37296</v>
      </c>
      <c r="E121" s="21">
        <f>ROUND(E119*E120,2)</f>
        <v>39080</v>
      </c>
    </row>
    <row r="122" spans="1:5" x14ac:dyDescent="0.25">
      <c r="D122" s="29"/>
    </row>
    <row r="123" spans="1:5" x14ac:dyDescent="0.25">
      <c r="D123" s="30"/>
    </row>
  </sheetData>
  <mergeCells count="14">
    <mergeCell ref="A120:C120"/>
    <mergeCell ref="A121:C121"/>
    <mergeCell ref="A63:C63"/>
    <mergeCell ref="A64:D64"/>
    <mergeCell ref="A65:D65"/>
    <mergeCell ref="A117:C117"/>
    <mergeCell ref="A118:C118"/>
    <mergeCell ref="A119:C119"/>
    <mergeCell ref="A11:D11"/>
    <mergeCell ref="A1:D1"/>
    <mergeCell ref="A3:D3"/>
    <mergeCell ref="A5:B5"/>
    <mergeCell ref="C9:D9"/>
    <mergeCell ref="C10:D10"/>
  </mergeCells>
  <pageMargins left="0.7" right="0.7" top="0.75" bottom="0.75" header="0.3" footer="0.3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9"/>
  <sheetViews>
    <sheetView zoomScaleNormal="100" workbookViewId="0">
      <pane ySplit="10" topLeftCell="A405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7.28515625" style="1" customWidth="1"/>
    <col min="4" max="4" width="10.140625" style="1" customWidth="1"/>
    <col min="5" max="5" width="9.140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62.85546875" style="1" hidden="1" customWidth="1"/>
    <col min="10" max="16384" width="9.140625" style="1"/>
  </cols>
  <sheetData>
    <row r="1" spans="1:9" ht="54" customHeight="1" x14ac:dyDescent="0.3">
      <c r="A1" s="337" t="s">
        <v>35</v>
      </c>
      <c r="B1" s="337"/>
      <c r="C1" s="337"/>
      <c r="D1" s="338" t="s">
        <v>448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423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424</v>
      </c>
    </row>
    <row r="5" spans="1:9" x14ac:dyDescent="0.25">
      <c r="A5" s="238" t="s">
        <v>185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124.72000000000003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96.760000000000019</v>
      </c>
    </row>
    <row r="14" spans="1:9" s="2" customFormat="1" ht="25.5" x14ac:dyDescent="0.2">
      <c r="A14" s="256" t="s">
        <v>43</v>
      </c>
      <c r="B14" s="259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69.37</v>
      </c>
    </row>
    <row r="15" spans="1:9" s="2" customFormat="1" ht="12.75" x14ac:dyDescent="0.2">
      <c r="A15" s="257"/>
      <c r="B15" s="260"/>
      <c r="C15" s="305" t="s">
        <v>176</v>
      </c>
      <c r="D15" s="306"/>
      <c r="E15" s="78">
        <v>16</v>
      </c>
      <c r="F15" s="73">
        <v>3105</v>
      </c>
      <c r="G15" s="72">
        <v>1</v>
      </c>
      <c r="H15" s="63">
        <f>ROUNDUP((F15/168*G15),2)</f>
        <v>18.490000000000002</v>
      </c>
    </row>
    <row r="16" spans="1:9" s="2" customFormat="1" ht="12.75" x14ac:dyDescent="0.2">
      <c r="A16" s="257"/>
      <c r="B16" s="260"/>
      <c r="C16" s="291" t="s">
        <v>178</v>
      </c>
      <c r="D16" s="292"/>
      <c r="E16" s="79">
        <v>14</v>
      </c>
      <c r="F16" s="75">
        <v>2048</v>
      </c>
      <c r="G16" s="74">
        <v>1</v>
      </c>
      <c r="H16" s="65">
        <f t="shared" ref="H16:H24" si="0">ROUNDUP((F16/168*G16),2)</f>
        <v>12.2</v>
      </c>
    </row>
    <row r="17" spans="1:8" s="2" customFormat="1" ht="12.75" x14ac:dyDescent="0.2">
      <c r="A17" s="257"/>
      <c r="B17" s="260"/>
      <c r="C17" s="291" t="s">
        <v>181</v>
      </c>
      <c r="D17" s="292"/>
      <c r="E17" s="79">
        <v>15</v>
      </c>
      <c r="F17" s="75">
        <v>2410</v>
      </c>
      <c r="G17" s="74">
        <v>1</v>
      </c>
      <c r="H17" s="65">
        <f t="shared" si="0"/>
        <v>14.35</v>
      </c>
    </row>
    <row r="18" spans="1:8" s="2" customFormat="1" ht="12.75" x14ac:dyDescent="0.2">
      <c r="A18" s="257"/>
      <c r="B18" s="260"/>
      <c r="C18" s="291" t="s">
        <v>180</v>
      </c>
      <c r="D18" s="292"/>
      <c r="E18" s="79">
        <v>15</v>
      </c>
      <c r="F18" s="75">
        <v>2410</v>
      </c>
      <c r="G18" s="74">
        <v>1</v>
      </c>
      <c r="H18" s="65">
        <f t="shared" si="0"/>
        <v>14.35</v>
      </c>
    </row>
    <row r="19" spans="1:8" s="2" customFormat="1" ht="12.75" x14ac:dyDescent="0.2">
      <c r="A19" s="257"/>
      <c r="B19" s="260"/>
      <c r="C19" s="291" t="s">
        <v>182</v>
      </c>
      <c r="D19" s="292"/>
      <c r="E19" s="79">
        <v>11</v>
      </c>
      <c r="F19" s="75">
        <v>1675</v>
      </c>
      <c r="G19" s="74">
        <v>1</v>
      </c>
      <c r="H19" s="65">
        <f t="shared" si="0"/>
        <v>9.98</v>
      </c>
    </row>
    <row r="20" spans="1:8" s="2" customFormat="1" ht="12.75" hidden="1" customHeight="1" x14ac:dyDescent="0.2">
      <c r="A20" s="257"/>
      <c r="B20" s="260"/>
      <c r="C20" s="342"/>
      <c r="D20" s="343"/>
      <c r="E20" s="168"/>
      <c r="F20" s="169"/>
      <c r="G20" s="74"/>
      <c r="H20" s="65">
        <f t="shared" si="0"/>
        <v>0</v>
      </c>
    </row>
    <row r="21" spans="1:8" s="2" customFormat="1" ht="14.25" hidden="1" customHeight="1" x14ac:dyDescent="0.2">
      <c r="A21" s="257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5.75" hidden="1" customHeight="1" x14ac:dyDescent="0.2">
      <c r="A22" s="257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9.5" hidden="1" customHeight="1" x14ac:dyDescent="0.2">
      <c r="A23" s="257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58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30.75" customHeight="1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49" t="s">
        <v>40</v>
      </c>
      <c r="G25" s="53" t="s">
        <v>158</v>
      </c>
      <c r="H25" s="135">
        <f>SUM(H26:H35)</f>
        <v>7.67</v>
      </c>
    </row>
    <row r="26" spans="1:8" s="2" customFormat="1" ht="15.75" customHeight="1" x14ac:dyDescent="0.2">
      <c r="A26" s="257"/>
      <c r="B26" s="260"/>
      <c r="C26" s="291" t="s">
        <v>338</v>
      </c>
      <c r="D26" s="292"/>
      <c r="E26" s="78">
        <v>10</v>
      </c>
      <c r="F26" s="73">
        <v>1287</v>
      </c>
      <c r="G26" s="72">
        <v>1</v>
      </c>
      <c r="H26" s="63">
        <f>ROUNDUP((F26/168*G26),2)</f>
        <v>7.67</v>
      </c>
    </row>
    <row r="27" spans="1:8" s="2" customFormat="1" ht="12.75" hidden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5" hidden="1" customHeight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5.75" hidden="1" customHeight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5.75" hidden="1" customHeight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5.75" hidden="1" customHeight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5" hidden="1" customHeight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6.5" hidden="1" customHeight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4.26</v>
      </c>
    </row>
    <row r="37" spans="1:8" s="2" customFormat="1" ht="12.75" x14ac:dyDescent="0.2">
      <c r="A37" s="257"/>
      <c r="B37" s="260"/>
      <c r="C37" s="308" t="s">
        <v>177</v>
      </c>
      <c r="D37" s="309"/>
      <c r="E37" s="310"/>
      <c r="F37" s="61">
        <v>170</v>
      </c>
      <c r="G37" s="61">
        <f t="shared" ref="G37:G46" si="2">G15</f>
        <v>1</v>
      </c>
      <c r="H37" s="63">
        <f>ROUNDUP((F37/168*G37),2)</f>
        <v>1.02</v>
      </c>
    </row>
    <row r="38" spans="1:8" s="2" customFormat="1" ht="12.75" customHeight="1" x14ac:dyDescent="0.2">
      <c r="A38" s="257"/>
      <c r="B38" s="260"/>
      <c r="C38" s="283" t="s">
        <v>179</v>
      </c>
      <c r="D38" s="311"/>
      <c r="E38" s="284"/>
      <c r="F38" s="64">
        <v>135</v>
      </c>
      <c r="G38" s="64">
        <f t="shared" si="2"/>
        <v>1</v>
      </c>
      <c r="H38" s="65">
        <f t="shared" ref="H38:H46" si="3">ROUNDUP((F38/168*G38),2)</f>
        <v>0.81</v>
      </c>
    </row>
    <row r="39" spans="1:8" s="2" customFormat="1" ht="12.75" customHeight="1" x14ac:dyDescent="0.2">
      <c r="A39" s="257"/>
      <c r="B39" s="260"/>
      <c r="C39" s="283" t="s">
        <v>179</v>
      </c>
      <c r="D39" s="311"/>
      <c r="E39" s="284"/>
      <c r="F39" s="64">
        <v>135</v>
      </c>
      <c r="G39" s="64">
        <f t="shared" si="2"/>
        <v>1</v>
      </c>
      <c r="H39" s="65">
        <f t="shared" si="3"/>
        <v>0.81</v>
      </c>
    </row>
    <row r="40" spans="1:8" s="2" customFormat="1" ht="12.75" customHeight="1" x14ac:dyDescent="0.2">
      <c r="A40" s="257"/>
      <c r="B40" s="260"/>
      <c r="C40" s="283" t="s">
        <v>179</v>
      </c>
      <c r="D40" s="311"/>
      <c r="E40" s="284"/>
      <c r="F40" s="64">
        <v>135</v>
      </c>
      <c r="G40" s="64">
        <f t="shared" si="2"/>
        <v>1</v>
      </c>
      <c r="H40" s="65">
        <f t="shared" si="3"/>
        <v>0.81</v>
      </c>
    </row>
    <row r="41" spans="1:8" s="2" customFormat="1" ht="12.75" customHeight="1" x14ac:dyDescent="0.2">
      <c r="A41" s="257"/>
      <c r="B41" s="260"/>
      <c r="C41" s="283" t="s">
        <v>179</v>
      </c>
      <c r="D41" s="311"/>
      <c r="E41" s="284"/>
      <c r="F41" s="64">
        <v>135</v>
      </c>
      <c r="G41" s="64">
        <f t="shared" si="2"/>
        <v>1</v>
      </c>
      <c r="H41" s="65">
        <f t="shared" si="3"/>
        <v>0.81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3.8699999999999997</v>
      </c>
    </row>
    <row r="48" spans="1:8" s="2" customFormat="1" ht="12.75" x14ac:dyDescent="0.2">
      <c r="A48" s="290"/>
      <c r="B48" s="340"/>
      <c r="C48" s="305" t="str">
        <f t="shared" ref="C48:C57" si="4">C15</f>
        <v>VP priekšnieka vietnieks</v>
      </c>
      <c r="D48" s="306"/>
      <c r="E48" s="298">
        <v>5</v>
      </c>
      <c r="F48" s="61">
        <f>F15</f>
        <v>3105</v>
      </c>
      <c r="G48" s="61">
        <f>G15</f>
        <v>1</v>
      </c>
      <c r="H48" s="63">
        <f>ROUNDUP((F48*$E$48%)/168*G48,2)</f>
        <v>0.93</v>
      </c>
    </row>
    <row r="49" spans="1:8" s="2" customFormat="1" ht="12.75" x14ac:dyDescent="0.2">
      <c r="A49" s="290"/>
      <c r="B49" s="340"/>
      <c r="C49" s="291" t="str">
        <f t="shared" si="4"/>
        <v>VP koledžas direktora vietnieks</v>
      </c>
      <c r="D49" s="292"/>
      <c r="E49" s="299"/>
      <c r="F49" s="70">
        <f t="shared" ref="F49:G57" si="5">F16</f>
        <v>2048</v>
      </c>
      <c r="G49" s="70">
        <f t="shared" si="5"/>
        <v>1</v>
      </c>
      <c r="H49" s="65">
        <f t="shared" ref="H49:H67" si="6">ROUNDUP((F49*$E$48%)/168*G49,2)</f>
        <v>0.61</v>
      </c>
    </row>
    <row r="50" spans="1:8" s="2" customFormat="1" ht="12.75" x14ac:dyDescent="0.2">
      <c r="A50" s="290"/>
      <c r="B50" s="340"/>
      <c r="C50" s="291" t="str">
        <f t="shared" si="4"/>
        <v>VP Galvenās kriminālpolicijas pārvaldes priekšnieka vietnieks</v>
      </c>
      <c r="D50" s="292"/>
      <c r="E50" s="299"/>
      <c r="F50" s="70">
        <f t="shared" si="5"/>
        <v>2410</v>
      </c>
      <c r="G50" s="70">
        <f t="shared" si="5"/>
        <v>1</v>
      </c>
      <c r="H50" s="65">
        <f t="shared" si="6"/>
        <v>0.72</v>
      </c>
    </row>
    <row r="51" spans="1:8" s="2" customFormat="1" ht="12.75" x14ac:dyDescent="0.2">
      <c r="A51" s="290"/>
      <c r="B51" s="340"/>
      <c r="C51" s="291" t="str">
        <f t="shared" si="4"/>
        <v>VP Galvenās kārtības policijas pārvaldes priekšnieka vietnieks</v>
      </c>
      <c r="D51" s="292"/>
      <c r="E51" s="299"/>
      <c r="F51" s="70">
        <f t="shared" si="5"/>
        <v>2410</v>
      </c>
      <c r="G51" s="70">
        <f t="shared" si="5"/>
        <v>1</v>
      </c>
      <c r="H51" s="65">
        <f t="shared" si="6"/>
        <v>0.72</v>
      </c>
    </row>
    <row r="52" spans="1:8" s="2" customFormat="1" ht="12.75" x14ac:dyDescent="0.2">
      <c r="A52" s="290"/>
      <c r="B52" s="340"/>
      <c r="C52" s="291" t="str">
        <f t="shared" si="4"/>
        <v>VP koledžas katedras vadītājs</v>
      </c>
      <c r="D52" s="292"/>
      <c r="E52" s="299"/>
      <c r="F52" s="70">
        <f t="shared" si="5"/>
        <v>1675</v>
      </c>
      <c r="G52" s="70">
        <f t="shared" si="5"/>
        <v>1</v>
      </c>
      <c r="H52" s="65">
        <f t="shared" si="6"/>
        <v>0.5</v>
      </c>
    </row>
    <row r="53" spans="1:8" s="2" customFormat="1" ht="12.75" hidden="1" x14ac:dyDescent="0.2">
      <c r="A53" s="290"/>
      <c r="B53" s="340"/>
      <c r="C53" s="291"/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90"/>
      <c r="B58" s="340"/>
      <c r="C58" s="291" t="str">
        <f>C26</f>
        <v xml:space="preserve">Vecākais speciālists Izglītības koordinācijas nodaļā </v>
      </c>
      <c r="D58" s="292"/>
      <c r="E58" s="299"/>
      <c r="F58" s="70">
        <f>F26</f>
        <v>1287</v>
      </c>
      <c r="G58" s="70">
        <f>G26</f>
        <v>1</v>
      </c>
      <c r="H58" s="65">
        <f t="shared" si="6"/>
        <v>0.39</v>
      </c>
    </row>
    <row r="59" spans="1:8" s="2" customFormat="1" ht="12.75" hidden="1" x14ac:dyDescent="0.2">
      <c r="A59" s="290"/>
      <c r="B59" s="34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90"/>
      <c r="B60" s="34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3.8699999999999997</v>
      </c>
    </row>
    <row r="69" spans="1:8" s="2" customFormat="1" ht="12.75" x14ac:dyDescent="0.2">
      <c r="A69" s="257"/>
      <c r="B69" s="260"/>
      <c r="C69" s="291" t="str">
        <f>C15</f>
        <v>VP priekšnieka vietnieks</v>
      </c>
      <c r="D69" s="292"/>
      <c r="E69" s="298">
        <v>5</v>
      </c>
      <c r="F69" s="70">
        <f t="shared" ref="F69:G74" si="9">F15</f>
        <v>3105</v>
      </c>
      <c r="G69" s="70">
        <f t="shared" si="9"/>
        <v>1</v>
      </c>
      <c r="H69" s="65">
        <f>ROUNDUP((F69*$E$69%)/168*G69,2)</f>
        <v>0.93</v>
      </c>
    </row>
    <row r="70" spans="1:8" s="2" customFormat="1" ht="12.75" x14ac:dyDescent="0.2">
      <c r="A70" s="257"/>
      <c r="B70" s="260"/>
      <c r="C70" s="291" t="str">
        <f>C16</f>
        <v>VP koledžas direktora vietnieks</v>
      </c>
      <c r="D70" s="292"/>
      <c r="E70" s="299"/>
      <c r="F70" s="70">
        <f t="shared" si="9"/>
        <v>2048</v>
      </c>
      <c r="G70" s="70">
        <f t="shared" si="9"/>
        <v>1</v>
      </c>
      <c r="H70" s="65">
        <f t="shared" ref="H70:H74" si="10">ROUNDUP((F70*$E$69%)/168*G70,2)</f>
        <v>0.61</v>
      </c>
    </row>
    <row r="71" spans="1:8" s="2" customFormat="1" ht="12.75" customHeight="1" x14ac:dyDescent="0.2">
      <c r="A71" s="257"/>
      <c r="B71" s="260"/>
      <c r="C71" s="291" t="str">
        <f t="shared" ref="C71:C78" si="11">C17</f>
        <v>VP Galvenās kriminālpolicijas pārvaldes priekšnieka vietnieks</v>
      </c>
      <c r="D71" s="292"/>
      <c r="E71" s="299"/>
      <c r="F71" s="70">
        <f t="shared" si="9"/>
        <v>2410</v>
      </c>
      <c r="G71" s="70">
        <f t="shared" si="9"/>
        <v>1</v>
      </c>
      <c r="H71" s="65">
        <f t="shared" si="10"/>
        <v>0.72</v>
      </c>
    </row>
    <row r="72" spans="1:8" s="2" customFormat="1" ht="12.75" x14ac:dyDescent="0.2">
      <c r="A72" s="257"/>
      <c r="B72" s="260"/>
      <c r="C72" s="291" t="str">
        <f t="shared" si="11"/>
        <v>VP Galvenās kārtības policijas pārvaldes priekšnieka vietnieks</v>
      </c>
      <c r="D72" s="292"/>
      <c r="E72" s="299"/>
      <c r="F72" s="70">
        <f t="shared" si="9"/>
        <v>2410</v>
      </c>
      <c r="G72" s="70">
        <f t="shared" si="9"/>
        <v>1</v>
      </c>
      <c r="H72" s="65">
        <f t="shared" si="10"/>
        <v>0.72</v>
      </c>
    </row>
    <row r="73" spans="1:8" s="2" customFormat="1" ht="12.75" x14ac:dyDescent="0.2">
      <c r="A73" s="257"/>
      <c r="B73" s="260"/>
      <c r="C73" s="291" t="str">
        <f t="shared" si="11"/>
        <v>VP koledžas katedras vadītājs</v>
      </c>
      <c r="D73" s="292"/>
      <c r="E73" s="299"/>
      <c r="F73" s="70">
        <f t="shared" si="9"/>
        <v>1675</v>
      </c>
      <c r="G73" s="70">
        <f t="shared" si="9"/>
        <v>1</v>
      </c>
      <c r="H73" s="65">
        <f t="shared" si="10"/>
        <v>0.5</v>
      </c>
    </row>
    <row r="74" spans="1:8" s="2" customFormat="1" ht="12.75" hidden="1" x14ac:dyDescent="0.2">
      <c r="A74" s="257"/>
      <c r="B74" s="260"/>
      <c r="C74" s="291"/>
      <c r="D74" s="292"/>
      <c r="E74" s="299"/>
      <c r="F74" s="70">
        <f t="shared" si="9"/>
        <v>0</v>
      </c>
      <c r="G74" s="70">
        <f t="shared" si="9"/>
        <v>0</v>
      </c>
      <c r="H74" s="65">
        <f t="shared" si="10"/>
        <v>0</v>
      </c>
    </row>
    <row r="75" spans="1:8" s="2" customFormat="1" ht="12.75" hidden="1" x14ac:dyDescent="0.2">
      <c r="A75" s="257"/>
      <c r="B75" s="260"/>
      <c r="C75" s="291">
        <f t="shared" si="11"/>
        <v>0</v>
      </c>
      <c r="D75" s="292"/>
      <c r="E75" s="299"/>
      <c r="F75" s="70">
        <f t="shared" ref="F75:G75" si="12">F21</f>
        <v>0</v>
      </c>
      <c r="G75" s="70">
        <f t="shared" si="12"/>
        <v>0</v>
      </c>
      <c r="H75" s="65">
        <f t="shared" ref="H75:H88" si="13">ROUNDUP((F75*$E$69%)/168*G75,2)</f>
        <v>0</v>
      </c>
    </row>
    <row r="76" spans="1:8" s="2" customFormat="1" ht="12.75" hidden="1" x14ac:dyDescent="0.2">
      <c r="A76" s="257"/>
      <c r="B76" s="260"/>
      <c r="C76" s="291">
        <f t="shared" si="11"/>
        <v>0</v>
      </c>
      <c r="D76" s="292"/>
      <c r="E76" s="299"/>
      <c r="F76" s="70">
        <f t="shared" ref="F76:G76" si="14">F22</f>
        <v>0</v>
      </c>
      <c r="G76" s="70">
        <f t="shared" si="14"/>
        <v>0</v>
      </c>
      <c r="H76" s="65">
        <f t="shared" si="13"/>
        <v>0</v>
      </c>
    </row>
    <row r="77" spans="1:8" s="2" customFormat="1" ht="12.75" hidden="1" x14ac:dyDescent="0.2">
      <c r="A77" s="257"/>
      <c r="B77" s="260"/>
      <c r="C77" s="291">
        <f t="shared" si="11"/>
        <v>0</v>
      </c>
      <c r="D77" s="292"/>
      <c r="E77" s="299"/>
      <c r="F77" s="70">
        <f t="shared" ref="F77:G77" si="15">F23</f>
        <v>0</v>
      </c>
      <c r="G77" s="70">
        <f t="shared" si="15"/>
        <v>0</v>
      </c>
      <c r="H77" s="65">
        <f t="shared" si="13"/>
        <v>0</v>
      </c>
    </row>
    <row r="78" spans="1:8" s="2" customFormat="1" ht="12.75" hidden="1" x14ac:dyDescent="0.2">
      <c r="A78" s="257"/>
      <c r="B78" s="260"/>
      <c r="C78" s="291">
        <f t="shared" si="11"/>
        <v>0</v>
      </c>
      <c r="D78" s="292"/>
      <c r="E78" s="299"/>
      <c r="F78" s="70">
        <f t="shared" ref="F78:G78" si="16">F24</f>
        <v>0</v>
      </c>
      <c r="G78" s="70">
        <f t="shared" si="16"/>
        <v>0</v>
      </c>
      <c r="H78" s="65">
        <f t="shared" si="13"/>
        <v>0</v>
      </c>
    </row>
    <row r="79" spans="1:8" s="2" customFormat="1" ht="12.75" x14ac:dyDescent="0.2">
      <c r="A79" s="257"/>
      <c r="B79" s="260"/>
      <c r="C79" s="291" t="str">
        <f>C26</f>
        <v xml:space="preserve">Vecākais speciālists Izglītības koordinācijas nodaļā </v>
      </c>
      <c r="D79" s="292"/>
      <c r="E79" s="299"/>
      <c r="F79" s="70">
        <f>F26</f>
        <v>1287</v>
      </c>
      <c r="G79" s="70">
        <f>G26</f>
        <v>1</v>
      </c>
      <c r="H79" s="65">
        <f t="shared" si="13"/>
        <v>0.39</v>
      </c>
    </row>
    <row r="80" spans="1:8" s="2" customFormat="1" ht="12.75" hidden="1" x14ac:dyDescent="0.2">
      <c r="A80" s="257"/>
      <c r="B80" s="260"/>
      <c r="C80" s="291">
        <f>C27</f>
        <v>0</v>
      </c>
      <c r="D80" s="292"/>
      <c r="E80" s="299"/>
      <c r="F80" s="70">
        <f t="shared" ref="F80:G80" si="17">F27</f>
        <v>0</v>
      </c>
      <c r="G80" s="70">
        <f t="shared" si="17"/>
        <v>0</v>
      </c>
      <c r="H80" s="65">
        <f t="shared" si="13"/>
        <v>0</v>
      </c>
    </row>
    <row r="81" spans="1:8" s="2" customFormat="1" ht="12.75" hidden="1" x14ac:dyDescent="0.2">
      <c r="A81" s="257"/>
      <c r="B81" s="260"/>
      <c r="C81" s="291">
        <f>C30</f>
        <v>0</v>
      </c>
      <c r="D81" s="292"/>
      <c r="E81" s="299"/>
      <c r="F81" s="70">
        <f t="shared" ref="F81:G81" si="18">F28</f>
        <v>0</v>
      </c>
      <c r="G81" s="70">
        <f t="shared" si="18"/>
        <v>0</v>
      </c>
      <c r="H81" s="65">
        <f t="shared" si="13"/>
        <v>0</v>
      </c>
    </row>
    <row r="82" spans="1:8" s="2" customFormat="1" ht="12.75" hidden="1" x14ac:dyDescent="0.2">
      <c r="A82" s="257"/>
      <c r="B82" s="260"/>
      <c r="C82" s="291">
        <f>C31</f>
        <v>0</v>
      </c>
      <c r="D82" s="292"/>
      <c r="E82" s="299"/>
      <c r="F82" s="70">
        <f t="shared" ref="F82:G82" si="19">F29</f>
        <v>0</v>
      </c>
      <c r="G82" s="70">
        <f t="shared" si="19"/>
        <v>0</v>
      </c>
      <c r="H82" s="65">
        <f t="shared" si="13"/>
        <v>0</v>
      </c>
    </row>
    <row r="83" spans="1:8" s="2" customFormat="1" ht="12.75" hidden="1" x14ac:dyDescent="0.2">
      <c r="A83" s="257"/>
      <c r="B83" s="260"/>
      <c r="C83" s="291">
        <f>C32</f>
        <v>0</v>
      </c>
      <c r="D83" s="292"/>
      <c r="E83" s="299"/>
      <c r="F83" s="70">
        <f t="shared" ref="F83:G83" si="20">F30</f>
        <v>0</v>
      </c>
      <c r="G83" s="70">
        <f t="shared" si="20"/>
        <v>0</v>
      </c>
      <c r="H83" s="65">
        <f t="shared" si="13"/>
        <v>0</v>
      </c>
    </row>
    <row r="84" spans="1:8" s="2" customFormat="1" ht="12.75" hidden="1" x14ac:dyDescent="0.2">
      <c r="A84" s="257"/>
      <c r="B84" s="260"/>
      <c r="C84" s="291">
        <f>C33</f>
        <v>0</v>
      </c>
      <c r="D84" s="292"/>
      <c r="E84" s="299"/>
      <c r="F84" s="70">
        <f t="shared" ref="F84:G84" si="21">F31</f>
        <v>0</v>
      </c>
      <c r="G84" s="70">
        <f t="shared" si="21"/>
        <v>0</v>
      </c>
      <c r="H84" s="65">
        <f t="shared" si="13"/>
        <v>0</v>
      </c>
    </row>
    <row r="85" spans="1:8" s="2" customFormat="1" ht="12.75" hidden="1" x14ac:dyDescent="0.2">
      <c r="A85" s="257"/>
      <c r="B85" s="260"/>
      <c r="C85" s="291"/>
      <c r="D85" s="292"/>
      <c r="E85" s="299"/>
      <c r="F85" s="70">
        <f t="shared" ref="F85:G85" si="22">F32</f>
        <v>0</v>
      </c>
      <c r="G85" s="70">
        <f t="shared" si="22"/>
        <v>0</v>
      </c>
      <c r="H85" s="65">
        <f t="shared" si="13"/>
        <v>0</v>
      </c>
    </row>
    <row r="86" spans="1:8" s="2" customFormat="1" ht="12.75" hidden="1" x14ac:dyDescent="0.2">
      <c r="A86" s="257"/>
      <c r="B86" s="260"/>
      <c r="C86" s="291">
        <f>C34</f>
        <v>0</v>
      </c>
      <c r="D86" s="292"/>
      <c r="E86" s="299"/>
      <c r="F86" s="70">
        <f t="shared" ref="F86:G86" si="23">F33</f>
        <v>0</v>
      </c>
      <c r="G86" s="70">
        <f t="shared" si="23"/>
        <v>0</v>
      </c>
      <c r="H86" s="65">
        <f t="shared" si="13"/>
        <v>0</v>
      </c>
    </row>
    <row r="87" spans="1:8" s="2" customFormat="1" ht="12.75" hidden="1" x14ac:dyDescent="0.2">
      <c r="A87" s="257"/>
      <c r="B87" s="260"/>
      <c r="C87" s="291"/>
      <c r="D87" s="292"/>
      <c r="E87" s="299"/>
      <c r="F87" s="70">
        <f t="shared" ref="F87:G87" si="24">F34</f>
        <v>0</v>
      </c>
      <c r="G87" s="70">
        <f t="shared" si="24"/>
        <v>0</v>
      </c>
      <c r="H87" s="65">
        <f t="shared" si="13"/>
        <v>0</v>
      </c>
    </row>
    <row r="88" spans="1:8" s="2" customFormat="1" ht="12.75" hidden="1" x14ac:dyDescent="0.2">
      <c r="A88" s="257"/>
      <c r="B88" s="260"/>
      <c r="C88" s="291">
        <f>C35</f>
        <v>0</v>
      </c>
      <c r="D88" s="292"/>
      <c r="E88" s="299"/>
      <c r="F88" s="70">
        <f t="shared" ref="F88:G88" si="25">F35</f>
        <v>0</v>
      </c>
      <c r="G88" s="70">
        <f t="shared" si="25"/>
        <v>0</v>
      </c>
      <c r="H88" s="65">
        <f t="shared" si="13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7.7199999999999989</v>
      </c>
    </row>
    <row r="90" spans="1:8" s="2" customFormat="1" ht="12.75" x14ac:dyDescent="0.2">
      <c r="A90" s="257"/>
      <c r="B90" s="260"/>
      <c r="C90" s="291" t="str">
        <f t="shared" ref="C90:C99" si="26">C15</f>
        <v>VP priekšnieka vietnieks</v>
      </c>
      <c r="D90" s="292"/>
      <c r="E90" s="298">
        <v>10</v>
      </c>
      <c r="F90" s="70">
        <f t="shared" ref="F90:G99" si="27">F15</f>
        <v>3105</v>
      </c>
      <c r="G90" s="70">
        <f t="shared" si="27"/>
        <v>1</v>
      </c>
      <c r="H90" s="65">
        <f>ROUNDUP((F90*$E$90%)/168*$G$90,2)</f>
        <v>1.85</v>
      </c>
    </row>
    <row r="91" spans="1:8" s="2" customFormat="1" ht="12.75" x14ac:dyDescent="0.2">
      <c r="A91" s="257"/>
      <c r="B91" s="260"/>
      <c r="C91" s="291" t="str">
        <f t="shared" si="26"/>
        <v>VP koledžas direktora vietnieks</v>
      </c>
      <c r="D91" s="292"/>
      <c r="E91" s="299"/>
      <c r="F91" s="70">
        <f t="shared" si="27"/>
        <v>2048</v>
      </c>
      <c r="G91" s="70">
        <f t="shared" si="27"/>
        <v>1</v>
      </c>
      <c r="H91" s="65">
        <f t="shared" ref="H91:H109" si="28">ROUNDUP((F91*$E$90%)/168*$G$90,2)</f>
        <v>1.22</v>
      </c>
    </row>
    <row r="92" spans="1:8" s="2" customFormat="1" ht="12.75" x14ac:dyDescent="0.2">
      <c r="A92" s="257"/>
      <c r="B92" s="260"/>
      <c r="C92" s="291" t="str">
        <f t="shared" si="26"/>
        <v>VP Galvenās kriminālpolicijas pārvaldes priekšnieka vietnieks</v>
      </c>
      <c r="D92" s="292"/>
      <c r="E92" s="299"/>
      <c r="F92" s="70">
        <f t="shared" si="27"/>
        <v>2410</v>
      </c>
      <c r="G92" s="70">
        <f t="shared" si="27"/>
        <v>1</v>
      </c>
      <c r="H92" s="65">
        <f t="shared" si="28"/>
        <v>1.44</v>
      </c>
    </row>
    <row r="93" spans="1:8" s="2" customFormat="1" ht="12.75" customHeight="1" x14ac:dyDescent="0.2">
      <c r="A93" s="257"/>
      <c r="B93" s="260"/>
      <c r="C93" s="291" t="str">
        <f t="shared" si="26"/>
        <v>VP Galvenās kārtības policijas pārvaldes priekšnieka vietnieks</v>
      </c>
      <c r="D93" s="292"/>
      <c r="E93" s="299"/>
      <c r="F93" s="70">
        <f t="shared" si="27"/>
        <v>2410</v>
      </c>
      <c r="G93" s="70">
        <f t="shared" si="27"/>
        <v>1</v>
      </c>
      <c r="H93" s="65">
        <f t="shared" si="28"/>
        <v>1.44</v>
      </c>
    </row>
    <row r="94" spans="1:8" s="2" customFormat="1" ht="12.75" x14ac:dyDescent="0.2">
      <c r="A94" s="257"/>
      <c r="B94" s="260"/>
      <c r="C94" s="291" t="str">
        <f t="shared" si="26"/>
        <v>VP koledžas katedras vadītājs</v>
      </c>
      <c r="D94" s="292"/>
      <c r="E94" s="299"/>
      <c r="F94" s="70">
        <f t="shared" si="27"/>
        <v>1675</v>
      </c>
      <c r="G94" s="70">
        <f t="shared" si="27"/>
        <v>1</v>
      </c>
      <c r="H94" s="65">
        <f t="shared" si="28"/>
        <v>1</v>
      </c>
    </row>
    <row r="95" spans="1:8" s="2" customFormat="1" ht="12.75" hidden="1" x14ac:dyDescent="0.2">
      <c r="A95" s="257"/>
      <c r="B95" s="260"/>
      <c r="C95" s="291"/>
      <c r="D95" s="292"/>
      <c r="E95" s="299"/>
      <c r="F95" s="70">
        <f t="shared" si="27"/>
        <v>0</v>
      </c>
      <c r="G95" s="87">
        <f t="shared" si="27"/>
        <v>0</v>
      </c>
      <c r="H95" s="65">
        <f t="shared" si="28"/>
        <v>0</v>
      </c>
    </row>
    <row r="96" spans="1:8" s="2" customFormat="1" ht="12.75" hidden="1" x14ac:dyDescent="0.2">
      <c r="A96" s="257"/>
      <c r="B96" s="260"/>
      <c r="C96" s="291">
        <f t="shared" si="26"/>
        <v>0</v>
      </c>
      <c r="D96" s="292"/>
      <c r="E96" s="299"/>
      <c r="F96" s="70">
        <f t="shared" si="27"/>
        <v>0</v>
      </c>
      <c r="G96" s="87">
        <f t="shared" si="27"/>
        <v>0</v>
      </c>
      <c r="H96" s="65">
        <f t="shared" si="28"/>
        <v>0</v>
      </c>
    </row>
    <row r="97" spans="1:8" s="2" customFormat="1" ht="12.75" hidden="1" x14ac:dyDescent="0.2">
      <c r="A97" s="257"/>
      <c r="B97" s="260"/>
      <c r="C97" s="291">
        <f t="shared" si="26"/>
        <v>0</v>
      </c>
      <c r="D97" s="292"/>
      <c r="E97" s="299"/>
      <c r="F97" s="70">
        <f t="shared" si="27"/>
        <v>0</v>
      </c>
      <c r="G97" s="87">
        <f t="shared" si="27"/>
        <v>0</v>
      </c>
      <c r="H97" s="65">
        <f t="shared" si="28"/>
        <v>0</v>
      </c>
    </row>
    <row r="98" spans="1:8" s="2" customFormat="1" ht="12.75" hidden="1" x14ac:dyDescent="0.2">
      <c r="A98" s="257"/>
      <c r="B98" s="260"/>
      <c r="C98" s="291">
        <f t="shared" si="26"/>
        <v>0</v>
      </c>
      <c r="D98" s="292"/>
      <c r="E98" s="299"/>
      <c r="F98" s="70">
        <f t="shared" si="27"/>
        <v>0</v>
      </c>
      <c r="G98" s="87">
        <f t="shared" si="27"/>
        <v>0</v>
      </c>
      <c r="H98" s="65">
        <f t="shared" si="28"/>
        <v>0</v>
      </c>
    </row>
    <row r="99" spans="1:8" s="2" customFormat="1" ht="12.75" hidden="1" x14ac:dyDescent="0.2">
      <c r="A99" s="257"/>
      <c r="B99" s="260"/>
      <c r="C99" s="291">
        <f t="shared" si="26"/>
        <v>0</v>
      </c>
      <c r="D99" s="292"/>
      <c r="E99" s="299"/>
      <c r="F99" s="70">
        <f t="shared" si="27"/>
        <v>0</v>
      </c>
      <c r="G99" s="87">
        <f t="shared" si="27"/>
        <v>0</v>
      </c>
      <c r="H99" s="65">
        <f t="shared" si="28"/>
        <v>0</v>
      </c>
    </row>
    <row r="100" spans="1:8" s="2" customFormat="1" ht="12.75" x14ac:dyDescent="0.2">
      <c r="A100" s="257"/>
      <c r="B100" s="260"/>
      <c r="C100" s="291" t="str">
        <f t="shared" ref="C100:C109" si="29">C26</f>
        <v xml:space="preserve">Vecākais speciālists Izglītības koordinācijas nodaļā </v>
      </c>
      <c r="D100" s="292"/>
      <c r="E100" s="299"/>
      <c r="F100" s="70">
        <f t="shared" ref="F100:G109" si="30">F26</f>
        <v>1287</v>
      </c>
      <c r="G100" s="70">
        <f t="shared" si="30"/>
        <v>1</v>
      </c>
      <c r="H100" s="65">
        <f t="shared" si="28"/>
        <v>0.77</v>
      </c>
    </row>
    <row r="101" spans="1:8" s="2" customFormat="1" ht="12.75" hidden="1" x14ac:dyDescent="0.2">
      <c r="A101" s="257"/>
      <c r="B101" s="260"/>
      <c r="C101" s="291">
        <f t="shared" si="29"/>
        <v>0</v>
      </c>
      <c r="D101" s="292"/>
      <c r="E101" s="299"/>
      <c r="F101" s="70">
        <f t="shared" si="30"/>
        <v>0</v>
      </c>
      <c r="G101" s="70">
        <f t="shared" si="30"/>
        <v>0</v>
      </c>
      <c r="H101" s="65">
        <f t="shared" si="28"/>
        <v>0</v>
      </c>
    </row>
    <row r="102" spans="1:8" s="2" customFormat="1" ht="12.75" hidden="1" x14ac:dyDescent="0.2">
      <c r="A102" s="257"/>
      <c r="B102" s="260"/>
      <c r="C102" s="291">
        <f t="shared" si="29"/>
        <v>0</v>
      </c>
      <c r="D102" s="292"/>
      <c r="E102" s="299"/>
      <c r="F102" s="70">
        <f t="shared" si="30"/>
        <v>0</v>
      </c>
      <c r="G102" s="70">
        <f t="shared" si="30"/>
        <v>0</v>
      </c>
      <c r="H102" s="65">
        <f t="shared" si="28"/>
        <v>0</v>
      </c>
    </row>
    <row r="103" spans="1:8" s="2" customFormat="1" ht="12.75" hidden="1" x14ac:dyDescent="0.2">
      <c r="A103" s="257"/>
      <c r="B103" s="260"/>
      <c r="C103" s="291">
        <f t="shared" si="29"/>
        <v>0</v>
      </c>
      <c r="D103" s="292"/>
      <c r="E103" s="299"/>
      <c r="F103" s="70">
        <f t="shared" si="30"/>
        <v>0</v>
      </c>
      <c r="G103" s="70">
        <f t="shared" si="30"/>
        <v>0</v>
      </c>
      <c r="H103" s="65">
        <f t="shared" si="28"/>
        <v>0</v>
      </c>
    </row>
    <row r="104" spans="1:8" s="2" customFormat="1" ht="12.75" hidden="1" x14ac:dyDescent="0.2">
      <c r="A104" s="257"/>
      <c r="B104" s="260"/>
      <c r="C104" s="291">
        <f t="shared" si="29"/>
        <v>0</v>
      </c>
      <c r="D104" s="292"/>
      <c r="E104" s="299"/>
      <c r="F104" s="70">
        <f t="shared" si="30"/>
        <v>0</v>
      </c>
      <c r="G104" s="70">
        <f t="shared" si="30"/>
        <v>0</v>
      </c>
      <c r="H104" s="65">
        <f t="shared" si="28"/>
        <v>0</v>
      </c>
    </row>
    <row r="105" spans="1:8" s="2" customFormat="1" ht="12.75" hidden="1" x14ac:dyDescent="0.2">
      <c r="A105" s="257"/>
      <c r="B105" s="260"/>
      <c r="C105" s="291">
        <f t="shared" si="29"/>
        <v>0</v>
      </c>
      <c r="D105" s="292"/>
      <c r="E105" s="299"/>
      <c r="F105" s="70">
        <f t="shared" si="30"/>
        <v>0</v>
      </c>
      <c r="G105" s="70">
        <f t="shared" si="30"/>
        <v>0</v>
      </c>
      <c r="H105" s="65">
        <f t="shared" si="28"/>
        <v>0</v>
      </c>
    </row>
    <row r="106" spans="1:8" s="2" customFormat="1" ht="12.75" hidden="1" x14ac:dyDescent="0.2">
      <c r="A106" s="257"/>
      <c r="B106" s="260"/>
      <c r="C106" s="291">
        <f t="shared" si="29"/>
        <v>0</v>
      </c>
      <c r="D106" s="292"/>
      <c r="E106" s="299"/>
      <c r="F106" s="70">
        <f t="shared" si="30"/>
        <v>0</v>
      </c>
      <c r="G106" s="70">
        <f t="shared" si="30"/>
        <v>0</v>
      </c>
      <c r="H106" s="65">
        <f t="shared" si="28"/>
        <v>0</v>
      </c>
    </row>
    <row r="107" spans="1:8" s="2" customFormat="1" ht="12.75" hidden="1" x14ac:dyDescent="0.2">
      <c r="A107" s="257"/>
      <c r="B107" s="260"/>
      <c r="C107" s="291">
        <f t="shared" si="29"/>
        <v>0</v>
      </c>
      <c r="D107" s="292"/>
      <c r="E107" s="299"/>
      <c r="F107" s="70">
        <f t="shared" si="30"/>
        <v>0</v>
      </c>
      <c r="G107" s="70">
        <f t="shared" si="30"/>
        <v>0</v>
      </c>
      <c r="H107" s="65">
        <f t="shared" si="28"/>
        <v>0</v>
      </c>
    </row>
    <row r="108" spans="1:8" s="2" customFormat="1" ht="12.75" hidden="1" x14ac:dyDescent="0.2">
      <c r="A108" s="257"/>
      <c r="B108" s="260"/>
      <c r="C108" s="291">
        <f t="shared" si="29"/>
        <v>0</v>
      </c>
      <c r="D108" s="292"/>
      <c r="E108" s="299"/>
      <c r="F108" s="70">
        <f t="shared" si="30"/>
        <v>0</v>
      </c>
      <c r="G108" s="70">
        <f t="shared" si="30"/>
        <v>0</v>
      </c>
      <c r="H108" s="65">
        <f t="shared" si="28"/>
        <v>0</v>
      </c>
    </row>
    <row r="109" spans="1:8" s="2" customFormat="1" ht="12.75" hidden="1" x14ac:dyDescent="0.2">
      <c r="A109" s="258"/>
      <c r="B109" s="261"/>
      <c r="C109" s="291">
        <f t="shared" si="29"/>
        <v>0</v>
      </c>
      <c r="D109" s="292"/>
      <c r="E109" s="300"/>
      <c r="F109" s="70">
        <f t="shared" si="30"/>
        <v>0</v>
      </c>
      <c r="G109" s="70">
        <f t="shared" si="30"/>
        <v>0</v>
      </c>
      <c r="H109" s="65">
        <f t="shared" si="28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27.960000000000004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24.060000000000002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3.1</v>
      </c>
    </row>
    <row r="113" spans="1:8" s="2" customFormat="1" ht="12.75" x14ac:dyDescent="0.2">
      <c r="A113" s="290"/>
      <c r="B113" s="285"/>
      <c r="C113" s="291" t="str">
        <f t="shared" ref="C113:C122" si="31">C15</f>
        <v>VP priekšnieka vietnieks</v>
      </c>
      <c r="D113" s="292"/>
      <c r="E113" s="298">
        <v>4</v>
      </c>
      <c r="F113" s="70">
        <f t="shared" ref="F113:G122" si="32">F15</f>
        <v>3105</v>
      </c>
      <c r="G113" s="70">
        <f t="shared" si="32"/>
        <v>1</v>
      </c>
      <c r="H113" s="65">
        <f>ROUNDUP((F113*$E$113%)/168*G113,2)</f>
        <v>0.74</v>
      </c>
    </row>
    <row r="114" spans="1:8" s="2" customFormat="1" ht="12.75" x14ac:dyDescent="0.2">
      <c r="A114" s="290"/>
      <c r="B114" s="285"/>
      <c r="C114" s="291" t="str">
        <f t="shared" si="31"/>
        <v>VP koledžas direktora vietnieks</v>
      </c>
      <c r="D114" s="292"/>
      <c r="E114" s="299"/>
      <c r="F114" s="70">
        <f t="shared" si="32"/>
        <v>2048</v>
      </c>
      <c r="G114" s="70">
        <f t="shared" si="32"/>
        <v>1</v>
      </c>
      <c r="H114" s="65">
        <f t="shared" ref="H114:H132" si="33">ROUNDUP((F114*$E$113%)/168*G114,2)</f>
        <v>0.49</v>
      </c>
    </row>
    <row r="115" spans="1:8" s="2" customFormat="1" ht="12.75" x14ac:dyDescent="0.2">
      <c r="A115" s="290"/>
      <c r="B115" s="285"/>
      <c r="C115" s="291" t="str">
        <f t="shared" si="31"/>
        <v>VP Galvenās kriminālpolicijas pārvaldes priekšnieka vietnieks</v>
      </c>
      <c r="D115" s="292"/>
      <c r="E115" s="299"/>
      <c r="F115" s="70">
        <f t="shared" si="32"/>
        <v>2410</v>
      </c>
      <c r="G115" s="70">
        <f t="shared" si="32"/>
        <v>1</v>
      </c>
      <c r="H115" s="65">
        <f t="shared" si="33"/>
        <v>0.57999999999999996</v>
      </c>
    </row>
    <row r="116" spans="1:8" s="2" customFormat="1" ht="12.75" x14ac:dyDescent="0.2">
      <c r="A116" s="290"/>
      <c r="B116" s="285"/>
      <c r="C116" s="291" t="str">
        <f t="shared" si="31"/>
        <v>VP Galvenās kārtības policijas pārvaldes priekšnieka vietnieks</v>
      </c>
      <c r="D116" s="292"/>
      <c r="E116" s="299"/>
      <c r="F116" s="70">
        <f t="shared" si="32"/>
        <v>2410</v>
      </c>
      <c r="G116" s="70">
        <f t="shared" si="32"/>
        <v>1</v>
      </c>
      <c r="H116" s="65">
        <f t="shared" si="33"/>
        <v>0.57999999999999996</v>
      </c>
    </row>
    <row r="117" spans="1:8" s="2" customFormat="1" ht="12.75" x14ac:dyDescent="0.2">
      <c r="A117" s="290"/>
      <c r="B117" s="285"/>
      <c r="C117" s="291" t="str">
        <f t="shared" si="31"/>
        <v>VP koledžas katedras vadītājs</v>
      </c>
      <c r="D117" s="292"/>
      <c r="E117" s="299"/>
      <c r="F117" s="70">
        <f t="shared" si="32"/>
        <v>1675</v>
      </c>
      <c r="G117" s="70">
        <f t="shared" si="32"/>
        <v>1</v>
      </c>
      <c r="H117" s="65">
        <f t="shared" si="33"/>
        <v>0.4</v>
      </c>
    </row>
    <row r="118" spans="1:8" s="2" customFormat="1" ht="12.75" hidden="1" x14ac:dyDescent="0.2">
      <c r="A118" s="290"/>
      <c r="B118" s="285"/>
      <c r="C118" s="291"/>
      <c r="D118" s="292"/>
      <c r="E118" s="299"/>
      <c r="F118" s="70">
        <f t="shared" si="32"/>
        <v>0</v>
      </c>
      <c r="G118" s="87">
        <f t="shared" si="32"/>
        <v>0</v>
      </c>
      <c r="H118" s="65">
        <f t="shared" si="33"/>
        <v>0</v>
      </c>
    </row>
    <row r="119" spans="1:8" s="2" customFormat="1" ht="12.75" hidden="1" x14ac:dyDescent="0.2">
      <c r="A119" s="290"/>
      <c r="B119" s="285"/>
      <c r="C119" s="291">
        <f t="shared" si="31"/>
        <v>0</v>
      </c>
      <c r="D119" s="292"/>
      <c r="E119" s="299"/>
      <c r="F119" s="70">
        <f t="shared" si="32"/>
        <v>0</v>
      </c>
      <c r="G119" s="87">
        <f t="shared" si="32"/>
        <v>0</v>
      </c>
      <c r="H119" s="65">
        <f t="shared" si="33"/>
        <v>0</v>
      </c>
    </row>
    <row r="120" spans="1:8" s="2" customFormat="1" ht="12.75" hidden="1" x14ac:dyDescent="0.2">
      <c r="A120" s="290"/>
      <c r="B120" s="285"/>
      <c r="C120" s="291">
        <f t="shared" si="31"/>
        <v>0</v>
      </c>
      <c r="D120" s="292"/>
      <c r="E120" s="299"/>
      <c r="F120" s="70">
        <f t="shared" si="32"/>
        <v>0</v>
      </c>
      <c r="G120" s="87">
        <f t="shared" si="32"/>
        <v>0</v>
      </c>
      <c r="H120" s="65">
        <f t="shared" si="33"/>
        <v>0</v>
      </c>
    </row>
    <row r="121" spans="1:8" s="2" customFormat="1" ht="12.75" hidden="1" x14ac:dyDescent="0.2">
      <c r="A121" s="290"/>
      <c r="B121" s="285"/>
      <c r="C121" s="291">
        <f t="shared" si="31"/>
        <v>0</v>
      </c>
      <c r="D121" s="292"/>
      <c r="E121" s="299"/>
      <c r="F121" s="70">
        <f t="shared" si="32"/>
        <v>0</v>
      </c>
      <c r="G121" s="87">
        <f t="shared" si="32"/>
        <v>0</v>
      </c>
      <c r="H121" s="65">
        <f t="shared" si="33"/>
        <v>0</v>
      </c>
    </row>
    <row r="122" spans="1:8" s="2" customFormat="1" ht="12.75" hidden="1" x14ac:dyDescent="0.2">
      <c r="A122" s="290"/>
      <c r="B122" s="285"/>
      <c r="C122" s="291">
        <f t="shared" si="31"/>
        <v>0</v>
      </c>
      <c r="D122" s="292"/>
      <c r="E122" s="299"/>
      <c r="F122" s="70">
        <f t="shared" si="32"/>
        <v>0</v>
      </c>
      <c r="G122" s="87">
        <f t="shared" si="32"/>
        <v>0</v>
      </c>
      <c r="H122" s="65">
        <f t="shared" si="33"/>
        <v>0</v>
      </c>
    </row>
    <row r="123" spans="1:8" s="2" customFormat="1" ht="12.75" x14ac:dyDescent="0.2">
      <c r="A123" s="290"/>
      <c r="B123" s="285"/>
      <c r="C123" s="291" t="str">
        <f t="shared" ref="C123:C132" si="34">C26</f>
        <v xml:space="preserve">Vecākais speciālists Izglītības koordinācijas nodaļā </v>
      </c>
      <c r="D123" s="292"/>
      <c r="E123" s="299"/>
      <c r="F123" s="70">
        <f t="shared" ref="F123:G132" si="35">F26</f>
        <v>1287</v>
      </c>
      <c r="G123" s="70">
        <f t="shared" si="35"/>
        <v>1</v>
      </c>
      <c r="H123" s="65">
        <f t="shared" si="33"/>
        <v>0.31</v>
      </c>
    </row>
    <row r="124" spans="1:8" s="2" customFormat="1" ht="12.75" hidden="1" x14ac:dyDescent="0.2">
      <c r="A124" s="290"/>
      <c r="B124" s="285"/>
      <c r="C124" s="291">
        <f t="shared" si="34"/>
        <v>0</v>
      </c>
      <c r="D124" s="292"/>
      <c r="E124" s="299"/>
      <c r="F124" s="70">
        <f t="shared" si="35"/>
        <v>0</v>
      </c>
      <c r="G124" s="70">
        <f t="shared" si="35"/>
        <v>0</v>
      </c>
      <c r="H124" s="65">
        <f t="shared" si="33"/>
        <v>0</v>
      </c>
    </row>
    <row r="125" spans="1:8" s="2" customFormat="1" ht="12.75" hidden="1" x14ac:dyDescent="0.2">
      <c r="A125" s="290"/>
      <c r="B125" s="285"/>
      <c r="C125" s="291">
        <f t="shared" si="34"/>
        <v>0</v>
      </c>
      <c r="D125" s="292"/>
      <c r="E125" s="299"/>
      <c r="F125" s="70">
        <f t="shared" si="35"/>
        <v>0</v>
      </c>
      <c r="G125" s="70">
        <f t="shared" si="35"/>
        <v>0</v>
      </c>
      <c r="H125" s="65">
        <f t="shared" si="33"/>
        <v>0</v>
      </c>
    </row>
    <row r="126" spans="1:8" s="2" customFormat="1" ht="12.75" hidden="1" x14ac:dyDescent="0.2">
      <c r="A126" s="290"/>
      <c r="B126" s="285"/>
      <c r="C126" s="291">
        <f t="shared" si="34"/>
        <v>0</v>
      </c>
      <c r="D126" s="292"/>
      <c r="E126" s="299"/>
      <c r="F126" s="70">
        <f t="shared" si="35"/>
        <v>0</v>
      </c>
      <c r="G126" s="70">
        <f t="shared" si="35"/>
        <v>0</v>
      </c>
      <c r="H126" s="65">
        <f t="shared" si="33"/>
        <v>0</v>
      </c>
    </row>
    <row r="127" spans="1:8" s="2" customFormat="1" ht="12.75" hidden="1" x14ac:dyDescent="0.2">
      <c r="A127" s="290"/>
      <c r="B127" s="285"/>
      <c r="C127" s="291">
        <f t="shared" si="34"/>
        <v>0</v>
      </c>
      <c r="D127" s="292"/>
      <c r="E127" s="299"/>
      <c r="F127" s="70">
        <f t="shared" si="35"/>
        <v>0</v>
      </c>
      <c r="G127" s="70">
        <f t="shared" si="35"/>
        <v>0</v>
      </c>
      <c r="H127" s="65">
        <f t="shared" si="33"/>
        <v>0</v>
      </c>
    </row>
    <row r="128" spans="1:8" s="2" customFormat="1" ht="12.75" hidden="1" x14ac:dyDescent="0.2">
      <c r="A128" s="290"/>
      <c r="B128" s="285"/>
      <c r="C128" s="291">
        <f t="shared" si="34"/>
        <v>0</v>
      </c>
      <c r="D128" s="292"/>
      <c r="E128" s="299"/>
      <c r="F128" s="70">
        <f t="shared" si="35"/>
        <v>0</v>
      </c>
      <c r="G128" s="70">
        <f t="shared" si="35"/>
        <v>0</v>
      </c>
      <c r="H128" s="65">
        <f t="shared" si="33"/>
        <v>0</v>
      </c>
    </row>
    <row r="129" spans="1:8" s="2" customFormat="1" ht="12.75" hidden="1" x14ac:dyDescent="0.2">
      <c r="A129" s="290"/>
      <c r="B129" s="285"/>
      <c r="C129" s="291">
        <f t="shared" si="34"/>
        <v>0</v>
      </c>
      <c r="D129" s="292"/>
      <c r="E129" s="299"/>
      <c r="F129" s="70">
        <f t="shared" si="35"/>
        <v>0</v>
      </c>
      <c r="G129" s="70">
        <f t="shared" si="35"/>
        <v>0</v>
      </c>
      <c r="H129" s="65">
        <f t="shared" si="33"/>
        <v>0</v>
      </c>
    </row>
    <row r="130" spans="1:8" s="2" customFormat="1" ht="12.75" hidden="1" x14ac:dyDescent="0.2">
      <c r="A130" s="290"/>
      <c r="B130" s="285"/>
      <c r="C130" s="291">
        <f t="shared" si="34"/>
        <v>0</v>
      </c>
      <c r="D130" s="292"/>
      <c r="E130" s="299"/>
      <c r="F130" s="70">
        <f t="shared" si="35"/>
        <v>0</v>
      </c>
      <c r="G130" s="70">
        <f t="shared" si="35"/>
        <v>0</v>
      </c>
      <c r="H130" s="65">
        <f t="shared" si="33"/>
        <v>0</v>
      </c>
    </row>
    <row r="131" spans="1:8" s="2" customFormat="1" ht="12.75" hidden="1" x14ac:dyDescent="0.2">
      <c r="A131" s="290"/>
      <c r="B131" s="285"/>
      <c r="C131" s="291">
        <f t="shared" si="34"/>
        <v>0</v>
      </c>
      <c r="D131" s="292"/>
      <c r="E131" s="299"/>
      <c r="F131" s="70">
        <f t="shared" si="35"/>
        <v>0</v>
      </c>
      <c r="G131" s="70">
        <f t="shared" si="35"/>
        <v>0</v>
      </c>
      <c r="H131" s="65">
        <f t="shared" si="33"/>
        <v>0</v>
      </c>
    </row>
    <row r="132" spans="1:8" s="2" customFormat="1" ht="12.75" hidden="1" x14ac:dyDescent="0.2">
      <c r="A132" s="290"/>
      <c r="B132" s="285"/>
      <c r="C132" s="291">
        <f t="shared" si="34"/>
        <v>0</v>
      </c>
      <c r="D132" s="292"/>
      <c r="E132" s="300"/>
      <c r="F132" s="70">
        <f t="shared" si="35"/>
        <v>0</v>
      </c>
      <c r="G132" s="70">
        <f t="shared" si="35"/>
        <v>0</v>
      </c>
      <c r="H132" s="65">
        <f t="shared" si="33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0.8</v>
      </c>
    </row>
    <row r="134" spans="1:8" s="2" customFormat="1" ht="12.75" x14ac:dyDescent="0.2">
      <c r="A134" s="290"/>
      <c r="B134" s="285"/>
      <c r="C134" s="291" t="str">
        <f t="shared" ref="C134:C143" si="36">C15</f>
        <v>VP priekšnieka vietnieks</v>
      </c>
      <c r="D134" s="292"/>
      <c r="E134" s="298">
        <v>1</v>
      </c>
      <c r="F134" s="70">
        <f t="shared" ref="F134:G143" si="37">F15</f>
        <v>3105</v>
      </c>
      <c r="G134" s="70">
        <f t="shared" si="37"/>
        <v>1</v>
      </c>
      <c r="H134" s="65">
        <f>ROUNDUP((F134*$E$134%)/168*G134,2)</f>
        <v>0.19</v>
      </c>
    </row>
    <row r="135" spans="1:8" s="2" customFormat="1" ht="12.75" x14ac:dyDescent="0.2">
      <c r="A135" s="290"/>
      <c r="B135" s="285"/>
      <c r="C135" s="291" t="str">
        <f t="shared" si="36"/>
        <v>VP koledžas direktora vietnieks</v>
      </c>
      <c r="D135" s="292"/>
      <c r="E135" s="299"/>
      <c r="F135" s="70">
        <f t="shared" si="37"/>
        <v>2048</v>
      </c>
      <c r="G135" s="70">
        <f t="shared" si="37"/>
        <v>1</v>
      </c>
      <c r="H135" s="65">
        <f t="shared" ref="H135:H153" si="38">ROUNDUP((F135*$E$134%)/168*G135,2)</f>
        <v>0.13</v>
      </c>
    </row>
    <row r="136" spans="1:8" s="2" customFormat="1" ht="12.75" x14ac:dyDescent="0.2">
      <c r="A136" s="290"/>
      <c r="B136" s="285"/>
      <c r="C136" s="291" t="str">
        <f t="shared" si="36"/>
        <v>VP Galvenās kriminālpolicijas pārvaldes priekšnieka vietnieks</v>
      </c>
      <c r="D136" s="292"/>
      <c r="E136" s="299"/>
      <c r="F136" s="70">
        <f t="shared" si="37"/>
        <v>2410</v>
      </c>
      <c r="G136" s="70">
        <f t="shared" si="37"/>
        <v>1</v>
      </c>
      <c r="H136" s="65">
        <f t="shared" si="38"/>
        <v>0.15000000000000002</v>
      </c>
    </row>
    <row r="137" spans="1:8" s="2" customFormat="1" ht="12.75" x14ac:dyDescent="0.2">
      <c r="A137" s="290"/>
      <c r="B137" s="285"/>
      <c r="C137" s="291" t="str">
        <f t="shared" si="36"/>
        <v>VP Galvenās kārtības policijas pārvaldes priekšnieka vietnieks</v>
      </c>
      <c r="D137" s="292"/>
      <c r="E137" s="299"/>
      <c r="F137" s="70">
        <f t="shared" si="37"/>
        <v>2410</v>
      </c>
      <c r="G137" s="70">
        <f t="shared" si="37"/>
        <v>1</v>
      </c>
      <c r="H137" s="65">
        <f t="shared" si="38"/>
        <v>0.15000000000000002</v>
      </c>
    </row>
    <row r="138" spans="1:8" s="2" customFormat="1" ht="12.75" x14ac:dyDescent="0.2">
      <c r="A138" s="290"/>
      <c r="B138" s="285"/>
      <c r="C138" s="291" t="str">
        <f t="shared" si="36"/>
        <v>VP koledžas katedras vadītājs</v>
      </c>
      <c r="D138" s="292"/>
      <c r="E138" s="299"/>
      <c r="F138" s="70">
        <f t="shared" si="37"/>
        <v>1675</v>
      </c>
      <c r="G138" s="70">
        <f t="shared" si="37"/>
        <v>1</v>
      </c>
      <c r="H138" s="65">
        <f t="shared" si="38"/>
        <v>9.9999999999999992E-2</v>
      </c>
    </row>
    <row r="139" spans="1:8" s="2" customFormat="1" ht="12.75" hidden="1" x14ac:dyDescent="0.2">
      <c r="A139" s="290"/>
      <c r="B139" s="285"/>
      <c r="C139" s="291"/>
      <c r="D139" s="292"/>
      <c r="E139" s="299"/>
      <c r="F139" s="70">
        <f t="shared" si="37"/>
        <v>0</v>
      </c>
      <c r="G139" s="87">
        <f t="shared" si="37"/>
        <v>0</v>
      </c>
      <c r="H139" s="65">
        <f t="shared" si="38"/>
        <v>0</v>
      </c>
    </row>
    <row r="140" spans="1:8" s="2" customFormat="1" ht="12.75" hidden="1" x14ac:dyDescent="0.2">
      <c r="A140" s="290"/>
      <c r="B140" s="285"/>
      <c r="C140" s="291">
        <f t="shared" si="36"/>
        <v>0</v>
      </c>
      <c r="D140" s="292"/>
      <c r="E140" s="299"/>
      <c r="F140" s="70">
        <f t="shared" si="37"/>
        <v>0</v>
      </c>
      <c r="G140" s="87">
        <f t="shared" si="37"/>
        <v>0</v>
      </c>
      <c r="H140" s="65">
        <f t="shared" si="38"/>
        <v>0</v>
      </c>
    </row>
    <row r="141" spans="1:8" s="2" customFormat="1" ht="12.75" hidden="1" x14ac:dyDescent="0.2">
      <c r="A141" s="290"/>
      <c r="B141" s="285"/>
      <c r="C141" s="291">
        <f t="shared" si="36"/>
        <v>0</v>
      </c>
      <c r="D141" s="292"/>
      <c r="E141" s="299"/>
      <c r="F141" s="70">
        <f t="shared" si="37"/>
        <v>0</v>
      </c>
      <c r="G141" s="87">
        <f t="shared" si="37"/>
        <v>0</v>
      </c>
      <c r="H141" s="65">
        <f t="shared" si="38"/>
        <v>0</v>
      </c>
    </row>
    <row r="142" spans="1:8" s="2" customFormat="1" ht="12.75" hidden="1" x14ac:dyDescent="0.2">
      <c r="A142" s="290"/>
      <c r="B142" s="285"/>
      <c r="C142" s="291">
        <f t="shared" si="36"/>
        <v>0</v>
      </c>
      <c r="D142" s="292"/>
      <c r="E142" s="299"/>
      <c r="F142" s="70">
        <f t="shared" si="37"/>
        <v>0</v>
      </c>
      <c r="G142" s="87">
        <f t="shared" si="37"/>
        <v>0</v>
      </c>
      <c r="H142" s="65">
        <f t="shared" si="38"/>
        <v>0</v>
      </c>
    </row>
    <row r="143" spans="1:8" s="2" customFormat="1" ht="12.75" hidden="1" x14ac:dyDescent="0.2">
      <c r="A143" s="290"/>
      <c r="B143" s="285"/>
      <c r="C143" s="291">
        <f t="shared" si="36"/>
        <v>0</v>
      </c>
      <c r="D143" s="292"/>
      <c r="E143" s="299"/>
      <c r="F143" s="70">
        <f t="shared" si="37"/>
        <v>0</v>
      </c>
      <c r="G143" s="87">
        <f t="shared" si="37"/>
        <v>0</v>
      </c>
      <c r="H143" s="65">
        <f t="shared" si="38"/>
        <v>0</v>
      </c>
    </row>
    <row r="144" spans="1:8" s="2" customFormat="1" ht="12.75" x14ac:dyDescent="0.2">
      <c r="A144" s="290"/>
      <c r="B144" s="285"/>
      <c r="C144" s="291" t="str">
        <f t="shared" ref="C144:C153" si="39">C26</f>
        <v xml:space="preserve">Vecākais speciālists Izglītības koordinācijas nodaļā </v>
      </c>
      <c r="D144" s="292"/>
      <c r="E144" s="299"/>
      <c r="F144" s="70">
        <f t="shared" ref="F144:G153" si="40">F26</f>
        <v>1287</v>
      </c>
      <c r="G144" s="70">
        <f t="shared" si="40"/>
        <v>1</v>
      </c>
      <c r="H144" s="65">
        <f t="shared" si="38"/>
        <v>0.08</v>
      </c>
    </row>
    <row r="145" spans="1:8" s="2" customFormat="1" ht="12.75" hidden="1" x14ac:dyDescent="0.2">
      <c r="A145" s="290"/>
      <c r="B145" s="285"/>
      <c r="C145" s="291">
        <f t="shared" si="39"/>
        <v>0</v>
      </c>
      <c r="D145" s="292"/>
      <c r="E145" s="299"/>
      <c r="F145" s="70">
        <f t="shared" si="40"/>
        <v>0</v>
      </c>
      <c r="G145" s="70">
        <f t="shared" si="40"/>
        <v>0</v>
      </c>
      <c r="H145" s="65">
        <f t="shared" si="38"/>
        <v>0</v>
      </c>
    </row>
    <row r="146" spans="1:8" s="2" customFormat="1" ht="12.75" hidden="1" x14ac:dyDescent="0.2">
      <c r="A146" s="290"/>
      <c r="B146" s="285"/>
      <c r="C146" s="291">
        <f t="shared" si="39"/>
        <v>0</v>
      </c>
      <c r="D146" s="292"/>
      <c r="E146" s="299"/>
      <c r="F146" s="70">
        <f t="shared" si="40"/>
        <v>0</v>
      </c>
      <c r="G146" s="70">
        <f t="shared" si="40"/>
        <v>0</v>
      </c>
      <c r="H146" s="65">
        <f t="shared" si="38"/>
        <v>0</v>
      </c>
    </row>
    <row r="147" spans="1:8" s="2" customFormat="1" ht="12.75" hidden="1" x14ac:dyDescent="0.2">
      <c r="A147" s="290"/>
      <c r="B147" s="285"/>
      <c r="C147" s="291">
        <f t="shared" si="39"/>
        <v>0</v>
      </c>
      <c r="D147" s="292"/>
      <c r="E147" s="299"/>
      <c r="F147" s="70">
        <f t="shared" si="40"/>
        <v>0</v>
      </c>
      <c r="G147" s="70">
        <f t="shared" si="40"/>
        <v>0</v>
      </c>
      <c r="H147" s="65">
        <f t="shared" si="38"/>
        <v>0</v>
      </c>
    </row>
    <row r="148" spans="1:8" s="2" customFormat="1" ht="12.75" hidden="1" x14ac:dyDescent="0.2">
      <c r="A148" s="290"/>
      <c r="B148" s="285"/>
      <c r="C148" s="291">
        <f t="shared" si="39"/>
        <v>0</v>
      </c>
      <c r="D148" s="292"/>
      <c r="E148" s="299"/>
      <c r="F148" s="70">
        <f t="shared" si="40"/>
        <v>0</v>
      </c>
      <c r="G148" s="70">
        <f t="shared" si="40"/>
        <v>0</v>
      </c>
      <c r="H148" s="65">
        <f t="shared" si="38"/>
        <v>0</v>
      </c>
    </row>
    <row r="149" spans="1:8" s="2" customFormat="1" ht="12.75" hidden="1" x14ac:dyDescent="0.2">
      <c r="A149" s="290"/>
      <c r="B149" s="285"/>
      <c r="C149" s="291">
        <f t="shared" si="39"/>
        <v>0</v>
      </c>
      <c r="D149" s="292"/>
      <c r="E149" s="299"/>
      <c r="F149" s="70">
        <f t="shared" si="40"/>
        <v>0</v>
      </c>
      <c r="G149" s="70">
        <f t="shared" si="40"/>
        <v>0</v>
      </c>
      <c r="H149" s="65">
        <f t="shared" si="38"/>
        <v>0</v>
      </c>
    </row>
    <row r="150" spans="1:8" s="2" customFormat="1" ht="12.75" hidden="1" x14ac:dyDescent="0.2">
      <c r="A150" s="290"/>
      <c r="B150" s="285"/>
      <c r="C150" s="291">
        <f t="shared" si="39"/>
        <v>0</v>
      </c>
      <c r="D150" s="292"/>
      <c r="E150" s="299"/>
      <c r="F150" s="70">
        <f t="shared" si="40"/>
        <v>0</v>
      </c>
      <c r="G150" s="70">
        <f t="shared" si="40"/>
        <v>0</v>
      </c>
      <c r="H150" s="65">
        <f t="shared" si="38"/>
        <v>0</v>
      </c>
    </row>
    <row r="151" spans="1:8" s="2" customFormat="1" ht="12.75" hidden="1" x14ac:dyDescent="0.2">
      <c r="A151" s="290"/>
      <c r="B151" s="285"/>
      <c r="C151" s="291">
        <f t="shared" si="39"/>
        <v>0</v>
      </c>
      <c r="D151" s="292"/>
      <c r="E151" s="299"/>
      <c r="F151" s="70">
        <f t="shared" si="40"/>
        <v>0</v>
      </c>
      <c r="G151" s="70">
        <f t="shared" si="40"/>
        <v>0</v>
      </c>
      <c r="H151" s="65">
        <f t="shared" si="38"/>
        <v>0</v>
      </c>
    </row>
    <row r="152" spans="1:8" s="2" customFormat="1" ht="12.75" hidden="1" x14ac:dyDescent="0.2">
      <c r="A152" s="290"/>
      <c r="B152" s="285"/>
      <c r="C152" s="291">
        <f t="shared" si="39"/>
        <v>0</v>
      </c>
      <c r="D152" s="292"/>
      <c r="E152" s="299"/>
      <c r="F152" s="70">
        <f t="shared" si="40"/>
        <v>0</v>
      </c>
      <c r="G152" s="70">
        <f t="shared" si="40"/>
        <v>0</v>
      </c>
      <c r="H152" s="65">
        <f t="shared" si="38"/>
        <v>0</v>
      </c>
    </row>
    <row r="153" spans="1:8" s="2" customFormat="1" ht="12.75" hidden="1" x14ac:dyDescent="0.2">
      <c r="A153" s="290"/>
      <c r="B153" s="285"/>
      <c r="C153" s="291">
        <f t="shared" si="39"/>
        <v>0</v>
      </c>
      <c r="D153" s="292"/>
      <c r="E153" s="300"/>
      <c r="F153" s="70">
        <f t="shared" si="40"/>
        <v>0</v>
      </c>
      <c r="G153" s="70">
        <f t="shared" si="40"/>
        <v>0</v>
      </c>
      <c r="H153" s="65">
        <f t="shared" si="38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41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41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41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41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41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41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41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41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42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42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42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42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42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42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42"/>
        <v>0</v>
      </c>
    </row>
    <row r="199" spans="1:8" s="2" customFormat="1" ht="12.75" hidden="1" customHeight="1" x14ac:dyDescent="0.2">
      <c r="A199" s="257"/>
      <c r="B199" s="260"/>
      <c r="C199" s="264"/>
      <c r="D199" s="265"/>
      <c r="E199" s="293"/>
      <c r="F199" s="90"/>
      <c r="G199" s="90"/>
      <c r="H199" s="91">
        <f t="shared" si="42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42"/>
        <v>0</v>
      </c>
    </row>
    <row r="201" spans="1:8" s="2" customFormat="1" ht="12.75" hidden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customHeight="1" x14ac:dyDescent="0.2">
      <c r="A202" s="256"/>
      <c r="B202" s="259"/>
      <c r="C202" s="266"/>
      <c r="D202" s="267"/>
      <c r="E202" s="307"/>
      <c r="F202" s="53" t="s">
        <v>167</v>
      </c>
      <c r="G202" s="53" t="s">
        <v>166</v>
      </c>
      <c r="H202" s="135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43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43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43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43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43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43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43"/>
        <v>0</v>
      </c>
    </row>
    <row r="212" spans="1:8" s="2" customFormat="1" ht="12.75" hidden="1" customHeight="1" x14ac:dyDescent="0.2">
      <c r="A212" s="258"/>
      <c r="B212" s="261"/>
      <c r="C212" s="268"/>
      <c r="D212" s="269"/>
      <c r="E212" s="270"/>
      <c r="F212" s="92"/>
      <c r="G212" s="92"/>
      <c r="H212" s="93">
        <f t="shared" si="43"/>
        <v>0</v>
      </c>
    </row>
    <row r="213" spans="1:8" s="2" customFormat="1" ht="25.5" hidden="1" x14ac:dyDescent="0.2">
      <c r="A213" s="256"/>
      <c r="B213" s="259"/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44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44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44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44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44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44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44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44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44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278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279"/>
      <c r="H228" s="65">
        <f t="shared" ref="H228:H236" si="45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279"/>
      <c r="H229" s="65">
        <f t="shared" si="45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279"/>
      <c r="H230" s="65">
        <f t="shared" si="45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279"/>
      <c r="H231" s="65">
        <f t="shared" si="45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279"/>
      <c r="H232" s="65">
        <f t="shared" si="45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279"/>
      <c r="H233" s="65">
        <f t="shared" si="45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279"/>
      <c r="H234" s="65">
        <f t="shared" si="45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279"/>
      <c r="H235" s="65">
        <f t="shared" si="45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280"/>
      <c r="H236" s="67">
        <f t="shared" si="45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278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279"/>
      <c r="H240" s="65">
        <f t="shared" ref="H240:H248" si="46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279"/>
      <c r="H241" s="65">
        <f t="shared" si="46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279"/>
      <c r="H242" s="65">
        <f t="shared" si="46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279"/>
      <c r="H243" s="65">
        <f t="shared" si="46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279"/>
      <c r="H244" s="65">
        <f t="shared" si="46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279"/>
      <c r="H245" s="65">
        <f t="shared" si="46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279"/>
      <c r="H246" s="65">
        <f t="shared" si="46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279"/>
      <c r="H247" s="65">
        <f t="shared" si="46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280"/>
      <c r="H248" s="67">
        <f t="shared" si="46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294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295"/>
      <c r="H251" s="65">
        <f t="shared" ref="H251:H259" si="47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295"/>
      <c r="H252" s="65">
        <f t="shared" si="47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295"/>
      <c r="H253" s="65">
        <f t="shared" si="47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295"/>
      <c r="H254" s="65">
        <f t="shared" si="47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295"/>
      <c r="H255" s="65">
        <f t="shared" si="47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295"/>
      <c r="H256" s="65">
        <f t="shared" si="47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295"/>
      <c r="H257" s="65">
        <f t="shared" si="47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295"/>
      <c r="H258" s="65">
        <f t="shared" si="47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296"/>
      <c r="H259" s="65">
        <f t="shared" si="47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124.72000000000003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1.9900000000000002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1.5200000000000002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49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48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48"/>
        <v>0</v>
      </c>
    </row>
    <row r="269" spans="1:8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48"/>
        <v>0</v>
      </c>
    </row>
    <row r="270" spans="1:8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48"/>
        <v>0</v>
      </c>
    </row>
    <row r="271" spans="1:8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48"/>
        <v>0</v>
      </c>
    </row>
    <row r="272" spans="1:8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48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48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48"/>
        <v>0</v>
      </c>
    </row>
    <row r="275" spans="1:9" s="2" customFormat="1" ht="0.75" customHeight="1" x14ac:dyDescent="0.2">
      <c r="A275" s="258"/>
      <c r="B275" s="261"/>
      <c r="C275" s="301"/>
      <c r="D275" s="302"/>
      <c r="E275" s="80"/>
      <c r="F275" s="77"/>
      <c r="G275" s="76"/>
      <c r="H275" s="67">
        <f t="shared" si="48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49" t="s">
        <v>40</v>
      </c>
      <c r="G276" s="53" t="s">
        <v>158</v>
      </c>
      <c r="H276" s="135">
        <f>SUM(H277:H286)</f>
        <v>1.25</v>
      </c>
    </row>
    <row r="277" spans="1:9" s="2" customFormat="1" ht="12.75" x14ac:dyDescent="0.2">
      <c r="A277" s="257"/>
      <c r="B277" s="260"/>
      <c r="C277" s="305" t="s">
        <v>221</v>
      </c>
      <c r="D277" s="306"/>
      <c r="E277" s="78">
        <v>10</v>
      </c>
      <c r="F277" s="73">
        <v>1287</v>
      </c>
      <c r="G277" s="72">
        <v>8.4000000000000005E-2</v>
      </c>
      <c r="H277" s="63">
        <f t="shared" si="48"/>
        <v>0.65</v>
      </c>
      <c r="I277" s="2" t="s">
        <v>339</v>
      </c>
    </row>
    <row r="278" spans="1:9" s="2" customFormat="1" ht="12.75" x14ac:dyDescent="0.2">
      <c r="A278" s="257"/>
      <c r="B278" s="260"/>
      <c r="C278" s="291" t="s">
        <v>222</v>
      </c>
      <c r="D278" s="292"/>
      <c r="E278" s="79">
        <v>9</v>
      </c>
      <c r="F278" s="75">
        <v>1190</v>
      </c>
      <c r="G278" s="74">
        <v>8.4000000000000005E-2</v>
      </c>
      <c r="H278" s="65">
        <f t="shared" si="48"/>
        <v>0.6</v>
      </c>
      <c r="I278" s="2" t="s">
        <v>223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48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48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48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48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48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48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48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48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 t="s">
        <v>179</v>
      </c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49">G267</f>
        <v>0</v>
      </c>
      <c r="H289" s="65">
        <f t="shared" ref="H289:H297" si="50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49"/>
        <v>0</v>
      </c>
      <c r="H290" s="65">
        <f t="shared" si="50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49"/>
        <v>0</v>
      </c>
      <c r="H291" s="65">
        <f t="shared" si="50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49"/>
        <v>0</v>
      </c>
      <c r="H292" s="65">
        <f t="shared" si="50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49"/>
        <v>0</v>
      </c>
      <c r="H293" s="65">
        <f t="shared" si="50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49"/>
        <v>0</v>
      </c>
      <c r="H294" s="65">
        <f t="shared" si="50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49"/>
        <v>0</v>
      </c>
      <c r="H295" s="65">
        <f t="shared" si="50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49"/>
        <v>0</v>
      </c>
      <c r="H296" s="65">
        <f t="shared" si="50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49"/>
        <v>0</v>
      </c>
      <c r="H297" s="67">
        <f t="shared" si="50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157</v>
      </c>
      <c r="D298" s="304"/>
      <c r="E298" s="53" t="s">
        <v>162</v>
      </c>
      <c r="F298" s="49" t="s">
        <v>40</v>
      </c>
      <c r="G298" s="53" t="s">
        <v>158</v>
      </c>
      <c r="H298" s="135">
        <f>SUM(H299:H318)</f>
        <v>7.0000000000000007E-2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51">C267</f>
        <v>0</v>
      </c>
      <c r="D300" s="284"/>
      <c r="E300" s="299"/>
      <c r="F300" s="70">
        <f t="shared" si="51"/>
        <v>0</v>
      </c>
      <c r="G300" s="64">
        <f t="shared" si="51"/>
        <v>0</v>
      </c>
      <c r="H300" s="65">
        <f t="shared" ref="H300:H318" si="52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51"/>
        <v>0</v>
      </c>
      <c r="D301" s="284"/>
      <c r="E301" s="299"/>
      <c r="F301" s="70">
        <f t="shared" si="51"/>
        <v>0</v>
      </c>
      <c r="G301" s="64">
        <f t="shared" si="51"/>
        <v>0</v>
      </c>
      <c r="H301" s="65">
        <f t="shared" si="52"/>
        <v>0</v>
      </c>
    </row>
    <row r="302" spans="1:8" s="2" customFormat="1" ht="12.75" hidden="1" customHeight="1" x14ac:dyDescent="0.2">
      <c r="A302" s="290"/>
      <c r="B302" s="285"/>
      <c r="C302" s="283">
        <f t="shared" si="51"/>
        <v>0</v>
      </c>
      <c r="D302" s="284"/>
      <c r="E302" s="299"/>
      <c r="F302" s="70">
        <f t="shared" si="51"/>
        <v>0</v>
      </c>
      <c r="G302" s="64">
        <f t="shared" si="51"/>
        <v>0</v>
      </c>
      <c r="H302" s="65">
        <f t="shared" si="52"/>
        <v>0</v>
      </c>
    </row>
    <row r="303" spans="1:8" s="2" customFormat="1" ht="12.75" hidden="1" customHeight="1" x14ac:dyDescent="0.2">
      <c r="A303" s="290"/>
      <c r="B303" s="285"/>
      <c r="C303" s="283">
        <f t="shared" si="51"/>
        <v>0</v>
      </c>
      <c r="D303" s="284"/>
      <c r="E303" s="299"/>
      <c r="F303" s="70">
        <f t="shared" si="51"/>
        <v>0</v>
      </c>
      <c r="G303" s="64">
        <f t="shared" si="51"/>
        <v>0</v>
      </c>
      <c r="H303" s="65">
        <f t="shared" si="52"/>
        <v>0</v>
      </c>
    </row>
    <row r="304" spans="1:8" s="2" customFormat="1" ht="12.75" hidden="1" customHeight="1" x14ac:dyDescent="0.2">
      <c r="A304" s="290"/>
      <c r="B304" s="285"/>
      <c r="C304" s="283">
        <f t="shared" si="51"/>
        <v>0</v>
      </c>
      <c r="D304" s="284"/>
      <c r="E304" s="299"/>
      <c r="F304" s="70">
        <f t="shared" si="51"/>
        <v>0</v>
      </c>
      <c r="G304" s="64">
        <f t="shared" si="51"/>
        <v>0</v>
      </c>
      <c r="H304" s="65">
        <f t="shared" si="52"/>
        <v>0</v>
      </c>
    </row>
    <row r="305" spans="1:8" s="2" customFormat="1" ht="12.75" hidden="1" customHeight="1" x14ac:dyDescent="0.2">
      <c r="A305" s="290"/>
      <c r="B305" s="285"/>
      <c r="C305" s="283">
        <f t="shared" si="51"/>
        <v>0</v>
      </c>
      <c r="D305" s="284"/>
      <c r="E305" s="299"/>
      <c r="F305" s="70">
        <f t="shared" si="51"/>
        <v>0</v>
      </c>
      <c r="G305" s="64">
        <f t="shared" si="51"/>
        <v>0</v>
      </c>
      <c r="H305" s="65">
        <f t="shared" si="52"/>
        <v>0</v>
      </c>
    </row>
    <row r="306" spans="1:8" s="2" customFormat="1" ht="12.75" hidden="1" customHeight="1" x14ac:dyDescent="0.2">
      <c r="A306" s="290"/>
      <c r="B306" s="285"/>
      <c r="C306" s="283">
        <f t="shared" si="51"/>
        <v>0</v>
      </c>
      <c r="D306" s="284"/>
      <c r="E306" s="299"/>
      <c r="F306" s="70">
        <f t="shared" si="51"/>
        <v>0</v>
      </c>
      <c r="G306" s="64">
        <f t="shared" si="51"/>
        <v>0</v>
      </c>
      <c r="H306" s="65">
        <f t="shared" si="52"/>
        <v>0</v>
      </c>
    </row>
    <row r="307" spans="1:8" s="2" customFormat="1" ht="12.75" hidden="1" customHeight="1" x14ac:dyDescent="0.2">
      <c r="A307" s="290"/>
      <c r="B307" s="285"/>
      <c r="C307" s="283">
        <f t="shared" si="51"/>
        <v>0</v>
      </c>
      <c r="D307" s="284"/>
      <c r="E307" s="299"/>
      <c r="F307" s="70">
        <f t="shared" si="51"/>
        <v>0</v>
      </c>
      <c r="G307" s="64">
        <f t="shared" si="51"/>
        <v>0</v>
      </c>
      <c r="H307" s="65">
        <f t="shared" si="52"/>
        <v>0</v>
      </c>
    </row>
    <row r="308" spans="1:8" s="2" customFormat="1" ht="12.75" hidden="1" customHeight="1" x14ac:dyDescent="0.2">
      <c r="A308" s="290"/>
      <c r="B308" s="285"/>
      <c r="C308" s="283">
        <f t="shared" si="51"/>
        <v>0</v>
      </c>
      <c r="D308" s="284"/>
      <c r="E308" s="299"/>
      <c r="F308" s="70">
        <f t="shared" si="51"/>
        <v>0</v>
      </c>
      <c r="G308" s="64">
        <f t="shared" si="51"/>
        <v>0</v>
      </c>
      <c r="H308" s="65">
        <f t="shared" si="52"/>
        <v>0</v>
      </c>
    </row>
    <row r="309" spans="1:8" s="2" customFormat="1" ht="12.75" x14ac:dyDescent="0.2">
      <c r="A309" s="290"/>
      <c r="B309" s="285"/>
      <c r="C309" s="283" t="str">
        <f>C277</f>
        <v>Vecākais speciālists Izglītības koordinācijas nodaļā</v>
      </c>
      <c r="D309" s="284"/>
      <c r="E309" s="299"/>
      <c r="F309" s="70">
        <f>F277</f>
        <v>1287</v>
      </c>
      <c r="G309" s="64">
        <f>G277</f>
        <v>8.4000000000000005E-2</v>
      </c>
      <c r="H309" s="65">
        <f t="shared" si="52"/>
        <v>0.04</v>
      </c>
    </row>
    <row r="310" spans="1:8" s="2" customFormat="1" ht="12.75" x14ac:dyDescent="0.2">
      <c r="A310" s="290"/>
      <c r="B310" s="285"/>
      <c r="C310" s="283" t="str">
        <f t="shared" ref="C310:G318" si="53">C278</f>
        <v>Grāmatvedis</v>
      </c>
      <c r="D310" s="284"/>
      <c r="E310" s="299"/>
      <c r="F310" s="70">
        <f t="shared" si="53"/>
        <v>1190</v>
      </c>
      <c r="G310" s="64">
        <f t="shared" si="53"/>
        <v>8.4000000000000005E-2</v>
      </c>
      <c r="H310" s="65">
        <f>ROUNDUP((F310*$E$299%)/168*G310,2)</f>
        <v>0.03</v>
      </c>
    </row>
    <row r="311" spans="1:8" s="2" customFormat="1" ht="12.75" hidden="1" x14ac:dyDescent="0.2">
      <c r="A311" s="290"/>
      <c r="B311" s="285"/>
      <c r="C311" s="283">
        <f t="shared" si="53"/>
        <v>0</v>
      </c>
      <c r="D311" s="284"/>
      <c r="E311" s="299"/>
      <c r="F311" s="70">
        <f t="shared" si="53"/>
        <v>0</v>
      </c>
      <c r="G311" s="64">
        <f t="shared" si="53"/>
        <v>0</v>
      </c>
      <c r="H311" s="65">
        <f t="shared" si="52"/>
        <v>0</v>
      </c>
    </row>
    <row r="312" spans="1:8" s="2" customFormat="1" ht="12.75" hidden="1" x14ac:dyDescent="0.2">
      <c r="A312" s="290"/>
      <c r="B312" s="285"/>
      <c r="C312" s="283">
        <f t="shared" si="53"/>
        <v>0</v>
      </c>
      <c r="D312" s="284"/>
      <c r="E312" s="299"/>
      <c r="F312" s="70">
        <f t="shared" si="53"/>
        <v>0</v>
      </c>
      <c r="G312" s="64">
        <f t="shared" si="53"/>
        <v>0</v>
      </c>
      <c r="H312" s="65">
        <f t="shared" si="52"/>
        <v>0</v>
      </c>
    </row>
    <row r="313" spans="1:8" s="2" customFormat="1" ht="12.75" hidden="1" x14ac:dyDescent="0.2">
      <c r="A313" s="290"/>
      <c r="B313" s="285"/>
      <c r="C313" s="283">
        <f t="shared" si="53"/>
        <v>0</v>
      </c>
      <c r="D313" s="284"/>
      <c r="E313" s="299"/>
      <c r="F313" s="70">
        <f t="shared" si="53"/>
        <v>0</v>
      </c>
      <c r="G313" s="64">
        <f t="shared" si="53"/>
        <v>0</v>
      </c>
      <c r="H313" s="65">
        <f t="shared" si="52"/>
        <v>0</v>
      </c>
    </row>
    <row r="314" spans="1:8" s="2" customFormat="1" ht="12.75" hidden="1" x14ac:dyDescent="0.2">
      <c r="A314" s="290"/>
      <c r="B314" s="285"/>
      <c r="C314" s="283">
        <f t="shared" si="53"/>
        <v>0</v>
      </c>
      <c r="D314" s="284"/>
      <c r="E314" s="299"/>
      <c r="F314" s="70">
        <f t="shared" si="53"/>
        <v>0</v>
      </c>
      <c r="G314" s="64">
        <f t="shared" si="53"/>
        <v>0</v>
      </c>
      <c r="H314" s="65">
        <f t="shared" si="52"/>
        <v>0</v>
      </c>
    </row>
    <row r="315" spans="1:8" s="2" customFormat="1" ht="12.75" hidden="1" x14ac:dyDescent="0.2">
      <c r="A315" s="290"/>
      <c r="B315" s="285"/>
      <c r="C315" s="283">
        <f t="shared" si="53"/>
        <v>0</v>
      </c>
      <c r="D315" s="284"/>
      <c r="E315" s="299"/>
      <c r="F315" s="70">
        <f t="shared" si="53"/>
        <v>0</v>
      </c>
      <c r="G315" s="64">
        <f t="shared" si="53"/>
        <v>0</v>
      </c>
      <c r="H315" s="65">
        <f t="shared" si="52"/>
        <v>0</v>
      </c>
    </row>
    <row r="316" spans="1:8" s="2" customFormat="1" ht="12.75" hidden="1" x14ac:dyDescent="0.2">
      <c r="A316" s="290"/>
      <c r="B316" s="285"/>
      <c r="C316" s="283">
        <f t="shared" si="53"/>
        <v>0</v>
      </c>
      <c r="D316" s="284"/>
      <c r="E316" s="299"/>
      <c r="F316" s="70">
        <f t="shared" si="53"/>
        <v>0</v>
      </c>
      <c r="G316" s="64">
        <f t="shared" si="53"/>
        <v>0</v>
      </c>
      <c r="H316" s="65">
        <f t="shared" si="52"/>
        <v>0</v>
      </c>
    </row>
    <row r="317" spans="1:8" s="2" customFormat="1" ht="12" hidden="1" customHeight="1" x14ac:dyDescent="0.2">
      <c r="A317" s="290"/>
      <c r="B317" s="285"/>
      <c r="C317" s="283">
        <f t="shared" si="53"/>
        <v>0</v>
      </c>
      <c r="D317" s="284"/>
      <c r="E317" s="299"/>
      <c r="F317" s="70">
        <f t="shared" si="53"/>
        <v>0</v>
      </c>
      <c r="G317" s="64">
        <f t="shared" si="53"/>
        <v>0</v>
      </c>
      <c r="H317" s="65">
        <f t="shared" si="52"/>
        <v>0</v>
      </c>
    </row>
    <row r="318" spans="1:8" s="2" customFormat="1" ht="12.75" hidden="1" x14ac:dyDescent="0.2">
      <c r="A318" s="290"/>
      <c r="B318" s="285"/>
      <c r="C318" s="283">
        <f t="shared" si="53"/>
        <v>0</v>
      </c>
      <c r="D318" s="284"/>
      <c r="E318" s="299"/>
      <c r="F318" s="70">
        <f t="shared" si="53"/>
        <v>0</v>
      </c>
      <c r="G318" s="64">
        <f t="shared" si="53"/>
        <v>0</v>
      </c>
      <c r="H318" s="65">
        <f t="shared" si="52"/>
        <v>0</v>
      </c>
    </row>
    <row r="319" spans="1:8" s="2" customFormat="1" ht="25.5" x14ac:dyDescent="0.2">
      <c r="A319" s="290" t="s">
        <v>56</v>
      </c>
      <c r="B319" s="285" t="s">
        <v>57</v>
      </c>
      <c r="C319" s="303" t="s">
        <v>438</v>
      </c>
      <c r="D319" s="304"/>
      <c r="E319" s="99" t="s">
        <v>162</v>
      </c>
      <c r="F319" s="98" t="s">
        <v>40</v>
      </c>
      <c r="G319" s="99" t="s">
        <v>158</v>
      </c>
      <c r="H319" s="159">
        <f>SUM(H320:H339)</f>
        <v>7.0000000000000007E-2</v>
      </c>
    </row>
    <row r="320" spans="1:8" s="2" customFormat="1" ht="12.75" hidden="1" x14ac:dyDescent="0.2">
      <c r="A320" s="290"/>
      <c r="B320" s="285"/>
      <c r="C320" s="308">
        <f t="shared" ref="C320:C329" si="54">C266</f>
        <v>0</v>
      </c>
      <c r="D320" s="310"/>
      <c r="E320" s="315">
        <v>5</v>
      </c>
      <c r="F320" s="61">
        <f t="shared" ref="F320:G329" si="55">F266</f>
        <v>0</v>
      </c>
      <c r="G320" s="61">
        <f t="shared" si="55"/>
        <v>0</v>
      </c>
      <c r="H320" s="63">
        <f>ROUNDUP((F320*$E$320%)/168*G320,2)</f>
        <v>0</v>
      </c>
    </row>
    <row r="321" spans="1:8" s="2" customFormat="1" ht="12.75" hidden="1" x14ac:dyDescent="0.2">
      <c r="A321" s="290"/>
      <c r="B321" s="285"/>
      <c r="C321" s="283">
        <f t="shared" si="54"/>
        <v>0</v>
      </c>
      <c r="D321" s="284"/>
      <c r="E321" s="316"/>
      <c r="F321" s="70">
        <f t="shared" si="55"/>
        <v>0</v>
      </c>
      <c r="G321" s="64">
        <f t="shared" si="55"/>
        <v>0</v>
      </c>
      <c r="H321" s="65">
        <f t="shared" ref="H321:H339" si="56">ROUNDUP((F321*$E$320%)/168*G321,2)</f>
        <v>0</v>
      </c>
    </row>
    <row r="322" spans="1:8" s="2" customFormat="1" ht="12.75" hidden="1" x14ac:dyDescent="0.2">
      <c r="A322" s="290"/>
      <c r="B322" s="285"/>
      <c r="C322" s="283">
        <f t="shared" si="54"/>
        <v>0</v>
      </c>
      <c r="D322" s="284"/>
      <c r="E322" s="316"/>
      <c r="F322" s="70">
        <f t="shared" si="55"/>
        <v>0</v>
      </c>
      <c r="G322" s="64">
        <f t="shared" si="55"/>
        <v>0</v>
      </c>
      <c r="H322" s="65">
        <f t="shared" si="56"/>
        <v>0</v>
      </c>
    </row>
    <row r="323" spans="1:8" s="2" customFormat="1" ht="12.75" hidden="1" x14ac:dyDescent="0.2">
      <c r="A323" s="290"/>
      <c r="B323" s="285"/>
      <c r="C323" s="283">
        <f t="shared" si="54"/>
        <v>0</v>
      </c>
      <c r="D323" s="284"/>
      <c r="E323" s="316"/>
      <c r="F323" s="70">
        <f t="shared" si="55"/>
        <v>0</v>
      </c>
      <c r="G323" s="64">
        <f t="shared" si="55"/>
        <v>0</v>
      </c>
      <c r="H323" s="65">
        <f t="shared" si="56"/>
        <v>0</v>
      </c>
    </row>
    <row r="324" spans="1:8" s="2" customFormat="1" ht="12.75" hidden="1" x14ac:dyDescent="0.2">
      <c r="A324" s="290"/>
      <c r="B324" s="285"/>
      <c r="C324" s="283">
        <f t="shared" si="54"/>
        <v>0</v>
      </c>
      <c r="D324" s="284"/>
      <c r="E324" s="316"/>
      <c r="F324" s="70">
        <f t="shared" si="55"/>
        <v>0</v>
      </c>
      <c r="G324" s="64">
        <f t="shared" si="55"/>
        <v>0</v>
      </c>
      <c r="H324" s="65">
        <f t="shared" si="56"/>
        <v>0</v>
      </c>
    </row>
    <row r="325" spans="1:8" s="2" customFormat="1" ht="12.75" hidden="1" x14ac:dyDescent="0.2">
      <c r="A325" s="290"/>
      <c r="B325" s="285"/>
      <c r="C325" s="283">
        <f t="shared" si="54"/>
        <v>0</v>
      </c>
      <c r="D325" s="284"/>
      <c r="E325" s="316"/>
      <c r="F325" s="70">
        <f t="shared" si="55"/>
        <v>0</v>
      </c>
      <c r="G325" s="64">
        <f t="shared" si="55"/>
        <v>0</v>
      </c>
      <c r="H325" s="65">
        <f t="shared" si="56"/>
        <v>0</v>
      </c>
    </row>
    <row r="326" spans="1:8" s="2" customFormat="1" ht="12.75" hidden="1" x14ac:dyDescent="0.2">
      <c r="A326" s="290"/>
      <c r="B326" s="285"/>
      <c r="C326" s="283">
        <f t="shared" si="54"/>
        <v>0</v>
      </c>
      <c r="D326" s="284"/>
      <c r="E326" s="316"/>
      <c r="F326" s="70">
        <f t="shared" si="55"/>
        <v>0</v>
      </c>
      <c r="G326" s="64">
        <f t="shared" si="55"/>
        <v>0</v>
      </c>
      <c r="H326" s="65">
        <f t="shared" si="56"/>
        <v>0</v>
      </c>
    </row>
    <row r="327" spans="1:8" s="2" customFormat="1" ht="12.75" hidden="1" x14ac:dyDescent="0.2">
      <c r="A327" s="290"/>
      <c r="B327" s="285"/>
      <c r="C327" s="283">
        <f t="shared" si="54"/>
        <v>0</v>
      </c>
      <c r="D327" s="284"/>
      <c r="E327" s="316"/>
      <c r="F327" s="70">
        <f t="shared" si="55"/>
        <v>0</v>
      </c>
      <c r="G327" s="64">
        <f t="shared" si="55"/>
        <v>0</v>
      </c>
      <c r="H327" s="65">
        <f t="shared" si="56"/>
        <v>0</v>
      </c>
    </row>
    <row r="328" spans="1:8" s="2" customFormat="1" ht="12.75" hidden="1" x14ac:dyDescent="0.2">
      <c r="A328" s="290"/>
      <c r="B328" s="285"/>
      <c r="C328" s="283">
        <f t="shared" si="54"/>
        <v>0</v>
      </c>
      <c r="D328" s="284"/>
      <c r="E328" s="316"/>
      <c r="F328" s="70">
        <f t="shared" si="55"/>
        <v>0</v>
      </c>
      <c r="G328" s="64">
        <f t="shared" si="55"/>
        <v>0</v>
      </c>
      <c r="H328" s="65">
        <f t="shared" si="56"/>
        <v>0</v>
      </c>
    </row>
    <row r="329" spans="1:8" s="2" customFormat="1" ht="12.75" hidden="1" x14ac:dyDescent="0.2">
      <c r="A329" s="290"/>
      <c r="B329" s="285"/>
      <c r="C329" s="283">
        <f t="shared" si="54"/>
        <v>0</v>
      </c>
      <c r="D329" s="284"/>
      <c r="E329" s="316"/>
      <c r="F329" s="70">
        <f t="shared" si="55"/>
        <v>0</v>
      </c>
      <c r="G329" s="64">
        <f t="shared" si="55"/>
        <v>0</v>
      </c>
      <c r="H329" s="65">
        <f t="shared" si="56"/>
        <v>0</v>
      </c>
    </row>
    <row r="330" spans="1:8" s="2" customFormat="1" ht="12.75" x14ac:dyDescent="0.2">
      <c r="A330" s="290"/>
      <c r="B330" s="285"/>
      <c r="C330" s="283" t="str">
        <f t="shared" ref="C330:C339" si="57">C277</f>
        <v>Vecākais speciālists Izglītības koordinācijas nodaļā</v>
      </c>
      <c r="D330" s="284"/>
      <c r="E330" s="316"/>
      <c r="F330" s="70">
        <f t="shared" ref="F330:G339" si="58">F277</f>
        <v>1287</v>
      </c>
      <c r="G330" s="64">
        <f t="shared" si="58"/>
        <v>8.4000000000000005E-2</v>
      </c>
      <c r="H330" s="65">
        <f t="shared" si="56"/>
        <v>0.04</v>
      </c>
    </row>
    <row r="331" spans="1:8" s="2" customFormat="1" ht="12.75" x14ac:dyDescent="0.2">
      <c r="A331" s="290"/>
      <c r="B331" s="285"/>
      <c r="C331" s="283" t="str">
        <f t="shared" si="57"/>
        <v>Grāmatvedis</v>
      </c>
      <c r="D331" s="284"/>
      <c r="E331" s="316"/>
      <c r="F331" s="70">
        <f t="shared" si="58"/>
        <v>1190</v>
      </c>
      <c r="G331" s="64">
        <f t="shared" si="58"/>
        <v>8.4000000000000005E-2</v>
      </c>
      <c r="H331" s="65">
        <f t="shared" si="56"/>
        <v>0.03</v>
      </c>
    </row>
    <row r="332" spans="1:8" s="2" customFormat="1" ht="12.75" hidden="1" x14ac:dyDescent="0.2">
      <c r="A332" s="290"/>
      <c r="B332" s="285"/>
      <c r="C332" s="283">
        <f t="shared" si="57"/>
        <v>0</v>
      </c>
      <c r="D332" s="284"/>
      <c r="E332" s="316"/>
      <c r="F332" s="70">
        <f t="shared" si="58"/>
        <v>0</v>
      </c>
      <c r="G332" s="64">
        <f t="shared" si="58"/>
        <v>0</v>
      </c>
      <c r="H332" s="65">
        <f t="shared" si="56"/>
        <v>0</v>
      </c>
    </row>
    <row r="333" spans="1:8" s="2" customFormat="1" ht="12.75" hidden="1" x14ac:dyDescent="0.2">
      <c r="A333" s="290"/>
      <c r="B333" s="285"/>
      <c r="C333" s="283">
        <f t="shared" si="57"/>
        <v>0</v>
      </c>
      <c r="D333" s="284"/>
      <c r="E333" s="316"/>
      <c r="F333" s="70">
        <f t="shared" si="58"/>
        <v>0</v>
      </c>
      <c r="G333" s="64">
        <f t="shared" si="58"/>
        <v>0</v>
      </c>
      <c r="H333" s="65">
        <f t="shared" si="56"/>
        <v>0</v>
      </c>
    </row>
    <row r="334" spans="1:8" s="2" customFormat="1" ht="12.75" hidden="1" x14ac:dyDescent="0.2">
      <c r="A334" s="290"/>
      <c r="B334" s="285"/>
      <c r="C334" s="283">
        <f t="shared" si="57"/>
        <v>0</v>
      </c>
      <c r="D334" s="284"/>
      <c r="E334" s="316"/>
      <c r="F334" s="70">
        <f t="shared" si="58"/>
        <v>0</v>
      </c>
      <c r="G334" s="64">
        <f t="shared" si="58"/>
        <v>0</v>
      </c>
      <c r="H334" s="65">
        <f t="shared" si="56"/>
        <v>0</v>
      </c>
    </row>
    <row r="335" spans="1:8" s="2" customFormat="1" ht="12.75" hidden="1" x14ac:dyDescent="0.2">
      <c r="A335" s="290"/>
      <c r="B335" s="285"/>
      <c r="C335" s="283">
        <f t="shared" si="57"/>
        <v>0</v>
      </c>
      <c r="D335" s="284"/>
      <c r="E335" s="316"/>
      <c r="F335" s="70">
        <f t="shared" si="58"/>
        <v>0</v>
      </c>
      <c r="G335" s="64">
        <f t="shared" si="58"/>
        <v>0</v>
      </c>
      <c r="H335" s="65">
        <f t="shared" si="56"/>
        <v>0</v>
      </c>
    </row>
    <row r="336" spans="1:8" s="2" customFormat="1" ht="12.75" hidden="1" x14ac:dyDescent="0.2">
      <c r="A336" s="290"/>
      <c r="B336" s="285"/>
      <c r="C336" s="283">
        <f t="shared" si="57"/>
        <v>0</v>
      </c>
      <c r="D336" s="284"/>
      <c r="E336" s="316"/>
      <c r="F336" s="70">
        <f t="shared" si="58"/>
        <v>0</v>
      </c>
      <c r="G336" s="64">
        <f t="shared" si="58"/>
        <v>0</v>
      </c>
      <c r="H336" s="65">
        <f t="shared" si="56"/>
        <v>0</v>
      </c>
    </row>
    <row r="337" spans="1:8" s="2" customFormat="1" ht="12.75" hidden="1" x14ac:dyDescent="0.2">
      <c r="A337" s="290"/>
      <c r="B337" s="285"/>
      <c r="C337" s="283">
        <f t="shared" si="57"/>
        <v>0</v>
      </c>
      <c r="D337" s="284"/>
      <c r="E337" s="316"/>
      <c r="F337" s="70">
        <f t="shared" si="58"/>
        <v>0</v>
      </c>
      <c r="G337" s="64">
        <f t="shared" si="58"/>
        <v>0</v>
      </c>
      <c r="H337" s="65">
        <f t="shared" si="56"/>
        <v>0</v>
      </c>
    </row>
    <row r="338" spans="1:8" s="2" customFormat="1" ht="12.75" hidden="1" x14ac:dyDescent="0.2">
      <c r="A338" s="290"/>
      <c r="B338" s="285"/>
      <c r="C338" s="283">
        <f t="shared" si="57"/>
        <v>0</v>
      </c>
      <c r="D338" s="284"/>
      <c r="E338" s="316"/>
      <c r="F338" s="70">
        <f t="shared" si="58"/>
        <v>0</v>
      </c>
      <c r="G338" s="64">
        <f t="shared" si="58"/>
        <v>0</v>
      </c>
      <c r="H338" s="65">
        <f t="shared" si="56"/>
        <v>0</v>
      </c>
    </row>
    <row r="339" spans="1:8" s="2" customFormat="1" ht="12.75" hidden="1" x14ac:dyDescent="0.2">
      <c r="A339" s="290"/>
      <c r="B339" s="285"/>
      <c r="C339" s="283">
        <f t="shared" si="57"/>
        <v>0</v>
      </c>
      <c r="D339" s="284"/>
      <c r="E339" s="317"/>
      <c r="F339" s="71">
        <f t="shared" si="58"/>
        <v>0</v>
      </c>
      <c r="G339" s="66">
        <f t="shared" si="58"/>
        <v>0</v>
      </c>
      <c r="H339" s="67">
        <f t="shared" si="56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49" t="s">
        <v>40</v>
      </c>
      <c r="G340" s="53" t="s">
        <v>158</v>
      </c>
      <c r="H340" s="135">
        <f>SUM(H341:H360)</f>
        <v>0.13</v>
      </c>
    </row>
    <row r="341" spans="1:8" s="2" customFormat="1" ht="12.75" hidden="1" x14ac:dyDescent="0.2">
      <c r="A341" s="257"/>
      <c r="B341" s="260"/>
      <c r="C341" s="318">
        <f t="shared" ref="C341:C350" si="59">C266</f>
        <v>0</v>
      </c>
      <c r="D341" s="319"/>
      <c r="E341" s="278">
        <v>10</v>
      </c>
      <c r="F341" s="81">
        <f t="shared" ref="F341:G350" si="60">F266</f>
        <v>0</v>
      </c>
      <c r="G341" s="62">
        <f t="shared" si="60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59"/>
        <v>0</v>
      </c>
      <c r="D342" s="321"/>
      <c r="E342" s="279"/>
      <c r="F342" s="82">
        <f t="shared" si="60"/>
        <v>0</v>
      </c>
      <c r="G342" s="64">
        <f t="shared" si="60"/>
        <v>0</v>
      </c>
      <c r="H342" s="65">
        <f t="shared" ref="H342:H360" si="61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59"/>
        <v>0</v>
      </c>
      <c r="D343" s="321"/>
      <c r="E343" s="279"/>
      <c r="F343" s="82">
        <f t="shared" si="60"/>
        <v>0</v>
      </c>
      <c r="G343" s="64">
        <f t="shared" si="60"/>
        <v>0</v>
      </c>
      <c r="H343" s="65">
        <f t="shared" si="61"/>
        <v>0</v>
      </c>
    </row>
    <row r="344" spans="1:8" s="2" customFormat="1" ht="12.75" hidden="1" x14ac:dyDescent="0.2">
      <c r="A344" s="257"/>
      <c r="B344" s="260"/>
      <c r="C344" s="320">
        <f t="shared" si="59"/>
        <v>0</v>
      </c>
      <c r="D344" s="321"/>
      <c r="E344" s="279"/>
      <c r="F344" s="82">
        <f t="shared" si="60"/>
        <v>0</v>
      </c>
      <c r="G344" s="64">
        <f t="shared" si="60"/>
        <v>0</v>
      </c>
      <c r="H344" s="65">
        <f t="shared" si="61"/>
        <v>0</v>
      </c>
    </row>
    <row r="345" spans="1:8" s="2" customFormat="1" ht="12.75" hidden="1" x14ac:dyDescent="0.2">
      <c r="A345" s="257"/>
      <c r="B345" s="260"/>
      <c r="C345" s="320">
        <f t="shared" si="59"/>
        <v>0</v>
      </c>
      <c r="D345" s="321"/>
      <c r="E345" s="279"/>
      <c r="F345" s="82">
        <f t="shared" si="60"/>
        <v>0</v>
      </c>
      <c r="G345" s="64">
        <f t="shared" si="60"/>
        <v>0</v>
      </c>
      <c r="H345" s="65">
        <f t="shared" si="61"/>
        <v>0</v>
      </c>
    </row>
    <row r="346" spans="1:8" s="2" customFormat="1" ht="12.75" hidden="1" x14ac:dyDescent="0.2">
      <c r="A346" s="257"/>
      <c r="B346" s="260"/>
      <c r="C346" s="320">
        <f t="shared" si="59"/>
        <v>0</v>
      </c>
      <c r="D346" s="321"/>
      <c r="E346" s="279"/>
      <c r="F346" s="82">
        <f t="shared" si="60"/>
        <v>0</v>
      </c>
      <c r="G346" s="64">
        <f t="shared" si="60"/>
        <v>0</v>
      </c>
      <c r="H346" s="65">
        <f t="shared" si="61"/>
        <v>0</v>
      </c>
    </row>
    <row r="347" spans="1:8" s="2" customFormat="1" ht="12.75" hidden="1" x14ac:dyDescent="0.2">
      <c r="A347" s="257"/>
      <c r="B347" s="260"/>
      <c r="C347" s="320">
        <f t="shared" si="59"/>
        <v>0</v>
      </c>
      <c r="D347" s="321"/>
      <c r="E347" s="279"/>
      <c r="F347" s="82">
        <f t="shared" si="60"/>
        <v>0</v>
      </c>
      <c r="G347" s="64">
        <f t="shared" si="60"/>
        <v>0</v>
      </c>
      <c r="H347" s="65">
        <f t="shared" si="61"/>
        <v>0</v>
      </c>
    </row>
    <row r="348" spans="1:8" s="2" customFormat="1" ht="12.75" hidden="1" x14ac:dyDescent="0.2">
      <c r="A348" s="257"/>
      <c r="B348" s="260"/>
      <c r="C348" s="320">
        <f t="shared" si="59"/>
        <v>0</v>
      </c>
      <c r="D348" s="321"/>
      <c r="E348" s="279"/>
      <c r="F348" s="82">
        <f t="shared" si="60"/>
        <v>0</v>
      </c>
      <c r="G348" s="64">
        <f t="shared" si="60"/>
        <v>0</v>
      </c>
      <c r="H348" s="65">
        <f t="shared" si="61"/>
        <v>0</v>
      </c>
    </row>
    <row r="349" spans="1:8" s="2" customFormat="1" ht="12.75" hidden="1" x14ac:dyDescent="0.2">
      <c r="A349" s="257"/>
      <c r="B349" s="260"/>
      <c r="C349" s="320">
        <f t="shared" si="59"/>
        <v>0</v>
      </c>
      <c r="D349" s="321"/>
      <c r="E349" s="279"/>
      <c r="F349" s="82">
        <f t="shared" si="60"/>
        <v>0</v>
      </c>
      <c r="G349" s="64">
        <f t="shared" si="60"/>
        <v>0</v>
      </c>
      <c r="H349" s="65">
        <f t="shared" si="61"/>
        <v>0</v>
      </c>
    </row>
    <row r="350" spans="1:8" s="2" customFormat="1" ht="12.75" hidden="1" x14ac:dyDescent="0.2">
      <c r="A350" s="257"/>
      <c r="B350" s="260"/>
      <c r="C350" s="320">
        <f t="shared" si="59"/>
        <v>0</v>
      </c>
      <c r="D350" s="321"/>
      <c r="E350" s="279"/>
      <c r="F350" s="82">
        <f t="shared" si="60"/>
        <v>0</v>
      </c>
      <c r="G350" s="64">
        <f t="shared" si="60"/>
        <v>0</v>
      </c>
      <c r="H350" s="65">
        <f t="shared" si="61"/>
        <v>0</v>
      </c>
    </row>
    <row r="351" spans="1:8" s="2" customFormat="1" ht="12.75" x14ac:dyDescent="0.2">
      <c r="A351" s="257"/>
      <c r="B351" s="260"/>
      <c r="C351" s="291" t="str">
        <f t="shared" ref="C351:C360" si="62">C277</f>
        <v>Vecākais speciālists Izglītības koordinācijas nodaļā</v>
      </c>
      <c r="D351" s="292"/>
      <c r="E351" s="279"/>
      <c r="F351" s="83">
        <f t="shared" ref="F351:G360" si="63">F277</f>
        <v>1287</v>
      </c>
      <c r="G351" s="64">
        <f t="shared" si="63"/>
        <v>8.4000000000000005E-2</v>
      </c>
      <c r="H351" s="65">
        <f t="shared" si="61"/>
        <v>6.9999999999999993E-2</v>
      </c>
    </row>
    <row r="352" spans="1:8" s="2" customFormat="1" ht="12.75" x14ac:dyDescent="0.2">
      <c r="A352" s="257"/>
      <c r="B352" s="260"/>
      <c r="C352" s="291" t="str">
        <f t="shared" si="62"/>
        <v>Grāmatvedis</v>
      </c>
      <c r="D352" s="292"/>
      <c r="E352" s="279"/>
      <c r="F352" s="83">
        <f t="shared" si="63"/>
        <v>1190</v>
      </c>
      <c r="G352" s="64">
        <f t="shared" si="63"/>
        <v>8.4000000000000005E-2</v>
      </c>
      <c r="H352" s="65">
        <f t="shared" si="61"/>
        <v>6.0000000000000005E-2</v>
      </c>
    </row>
    <row r="353" spans="1:8" s="2" customFormat="1" ht="12.75" hidden="1" customHeight="1" x14ac:dyDescent="0.2">
      <c r="A353" s="257"/>
      <c r="B353" s="260"/>
      <c r="C353" s="320">
        <f t="shared" si="62"/>
        <v>0</v>
      </c>
      <c r="D353" s="321"/>
      <c r="E353" s="279"/>
      <c r="F353" s="83">
        <f t="shared" si="63"/>
        <v>0</v>
      </c>
      <c r="G353" s="64">
        <f t="shared" si="63"/>
        <v>0</v>
      </c>
      <c r="H353" s="65">
        <f t="shared" si="61"/>
        <v>0</v>
      </c>
    </row>
    <row r="354" spans="1:8" s="2" customFormat="1" ht="12.75" hidden="1" customHeight="1" x14ac:dyDescent="0.2">
      <c r="A354" s="257"/>
      <c r="B354" s="260"/>
      <c r="C354" s="320">
        <f t="shared" si="62"/>
        <v>0</v>
      </c>
      <c r="D354" s="321"/>
      <c r="E354" s="279"/>
      <c r="F354" s="83">
        <f t="shared" si="63"/>
        <v>0</v>
      </c>
      <c r="G354" s="64">
        <f t="shared" si="63"/>
        <v>0</v>
      </c>
      <c r="H354" s="65">
        <f t="shared" si="61"/>
        <v>0</v>
      </c>
    </row>
    <row r="355" spans="1:8" s="2" customFormat="1" ht="12.75" hidden="1" customHeight="1" x14ac:dyDescent="0.2">
      <c r="A355" s="257"/>
      <c r="B355" s="260"/>
      <c r="C355" s="320">
        <f t="shared" si="62"/>
        <v>0</v>
      </c>
      <c r="D355" s="321"/>
      <c r="E355" s="279"/>
      <c r="F355" s="83">
        <f t="shared" si="63"/>
        <v>0</v>
      </c>
      <c r="G355" s="64">
        <f t="shared" si="63"/>
        <v>0</v>
      </c>
      <c r="H355" s="65">
        <f t="shared" si="61"/>
        <v>0</v>
      </c>
    </row>
    <row r="356" spans="1:8" s="2" customFormat="1" ht="12.75" hidden="1" customHeight="1" x14ac:dyDescent="0.2">
      <c r="A356" s="257"/>
      <c r="B356" s="260"/>
      <c r="C356" s="320">
        <f t="shared" si="62"/>
        <v>0</v>
      </c>
      <c r="D356" s="321"/>
      <c r="E356" s="279"/>
      <c r="F356" s="83">
        <f t="shared" si="63"/>
        <v>0</v>
      </c>
      <c r="G356" s="64">
        <f t="shared" si="63"/>
        <v>0</v>
      </c>
      <c r="H356" s="65">
        <f t="shared" si="61"/>
        <v>0</v>
      </c>
    </row>
    <row r="357" spans="1:8" s="2" customFormat="1" ht="12.75" hidden="1" customHeight="1" x14ac:dyDescent="0.2">
      <c r="A357" s="257"/>
      <c r="B357" s="260"/>
      <c r="C357" s="320">
        <f t="shared" si="62"/>
        <v>0</v>
      </c>
      <c r="D357" s="321"/>
      <c r="E357" s="279"/>
      <c r="F357" s="83">
        <f t="shared" si="63"/>
        <v>0</v>
      </c>
      <c r="G357" s="64">
        <f t="shared" si="63"/>
        <v>0</v>
      </c>
      <c r="H357" s="65">
        <f t="shared" si="61"/>
        <v>0</v>
      </c>
    </row>
    <row r="358" spans="1:8" s="2" customFormat="1" ht="12.75" hidden="1" customHeight="1" x14ac:dyDescent="0.2">
      <c r="A358" s="257"/>
      <c r="B358" s="260"/>
      <c r="C358" s="320">
        <f t="shared" si="62"/>
        <v>0</v>
      </c>
      <c r="D358" s="321"/>
      <c r="E358" s="279"/>
      <c r="F358" s="83">
        <f t="shared" si="63"/>
        <v>0</v>
      </c>
      <c r="G358" s="64">
        <f t="shared" si="63"/>
        <v>0</v>
      </c>
      <c r="H358" s="65">
        <f t="shared" si="61"/>
        <v>0</v>
      </c>
    </row>
    <row r="359" spans="1:8" s="2" customFormat="1" ht="12.75" hidden="1" customHeight="1" x14ac:dyDescent="0.2">
      <c r="A359" s="257"/>
      <c r="B359" s="260"/>
      <c r="C359" s="320">
        <f t="shared" si="62"/>
        <v>0</v>
      </c>
      <c r="D359" s="321"/>
      <c r="E359" s="279"/>
      <c r="F359" s="83">
        <f t="shared" si="63"/>
        <v>0</v>
      </c>
      <c r="G359" s="64">
        <f t="shared" si="63"/>
        <v>0</v>
      </c>
      <c r="H359" s="65">
        <f t="shared" si="61"/>
        <v>0</v>
      </c>
    </row>
    <row r="360" spans="1:8" s="2" customFormat="1" ht="12.75" hidden="1" x14ac:dyDescent="0.2">
      <c r="A360" s="258"/>
      <c r="B360" s="261"/>
      <c r="C360" s="320">
        <f t="shared" si="62"/>
        <v>0</v>
      </c>
      <c r="D360" s="321"/>
      <c r="E360" s="280"/>
      <c r="F360" s="85">
        <f t="shared" si="63"/>
        <v>0</v>
      </c>
      <c r="G360" s="66">
        <f t="shared" si="63"/>
        <v>0</v>
      </c>
      <c r="H360" s="67">
        <f t="shared" si="61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0.47000000000000003</v>
      </c>
    </row>
    <row r="362" spans="1:8" s="2" customFormat="1" ht="12.75" x14ac:dyDescent="0.2">
      <c r="A362" s="5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0.39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49" t="s">
        <v>40</v>
      </c>
      <c r="G363" s="53" t="s">
        <v>158</v>
      </c>
      <c r="H363" s="135">
        <f>SUM(H364:H383)</f>
        <v>0.06</v>
      </c>
    </row>
    <row r="364" spans="1:8" s="2" customFormat="1" ht="12.75" hidden="1" customHeight="1" x14ac:dyDescent="0.2">
      <c r="A364" s="257"/>
      <c r="B364" s="260"/>
      <c r="C364" s="305">
        <f t="shared" ref="C364:C373" si="64">C266</f>
        <v>0</v>
      </c>
      <c r="D364" s="306"/>
      <c r="E364" s="312">
        <v>4</v>
      </c>
      <c r="F364" s="73">
        <f t="shared" ref="F364:G373" si="65">F266</f>
        <v>0</v>
      </c>
      <c r="G364" s="73">
        <f t="shared" si="65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64"/>
        <v>0</v>
      </c>
      <c r="D365" s="292"/>
      <c r="E365" s="313"/>
      <c r="F365" s="75">
        <f t="shared" si="65"/>
        <v>0</v>
      </c>
      <c r="G365" s="75">
        <f t="shared" si="65"/>
        <v>0</v>
      </c>
      <c r="H365" s="65">
        <f t="shared" ref="H365:H372" si="66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64"/>
        <v>0</v>
      </c>
      <c r="D366" s="292"/>
      <c r="E366" s="313"/>
      <c r="F366" s="75">
        <f t="shared" si="65"/>
        <v>0</v>
      </c>
      <c r="G366" s="75">
        <f t="shared" si="65"/>
        <v>0</v>
      </c>
      <c r="H366" s="65">
        <f t="shared" si="66"/>
        <v>0</v>
      </c>
    </row>
    <row r="367" spans="1:8" s="2" customFormat="1" ht="12.75" hidden="1" customHeight="1" x14ac:dyDescent="0.2">
      <c r="A367" s="257"/>
      <c r="B367" s="260"/>
      <c r="C367" s="291">
        <f t="shared" si="64"/>
        <v>0</v>
      </c>
      <c r="D367" s="292"/>
      <c r="E367" s="313"/>
      <c r="F367" s="75">
        <f t="shared" si="65"/>
        <v>0</v>
      </c>
      <c r="G367" s="75">
        <f t="shared" si="65"/>
        <v>0</v>
      </c>
      <c r="H367" s="65">
        <f t="shared" si="66"/>
        <v>0</v>
      </c>
    </row>
    <row r="368" spans="1:8" s="2" customFormat="1" ht="12.75" hidden="1" customHeight="1" x14ac:dyDescent="0.2">
      <c r="A368" s="257"/>
      <c r="B368" s="260"/>
      <c r="C368" s="291">
        <f t="shared" si="64"/>
        <v>0</v>
      </c>
      <c r="D368" s="292"/>
      <c r="E368" s="313"/>
      <c r="F368" s="75">
        <f t="shared" si="65"/>
        <v>0</v>
      </c>
      <c r="G368" s="75">
        <f t="shared" si="65"/>
        <v>0</v>
      </c>
      <c r="H368" s="65">
        <f t="shared" si="66"/>
        <v>0</v>
      </c>
    </row>
    <row r="369" spans="1:8" s="2" customFormat="1" ht="12.75" hidden="1" customHeight="1" x14ac:dyDescent="0.2">
      <c r="A369" s="257"/>
      <c r="B369" s="260"/>
      <c r="C369" s="291">
        <f t="shared" si="64"/>
        <v>0</v>
      </c>
      <c r="D369" s="292"/>
      <c r="E369" s="313"/>
      <c r="F369" s="75">
        <f t="shared" si="65"/>
        <v>0</v>
      </c>
      <c r="G369" s="75">
        <f t="shared" si="65"/>
        <v>0</v>
      </c>
      <c r="H369" s="65">
        <f t="shared" si="66"/>
        <v>0</v>
      </c>
    </row>
    <row r="370" spans="1:8" s="2" customFormat="1" ht="12.75" hidden="1" customHeight="1" x14ac:dyDescent="0.2">
      <c r="A370" s="257"/>
      <c r="B370" s="260"/>
      <c r="C370" s="291">
        <f t="shared" si="64"/>
        <v>0</v>
      </c>
      <c r="D370" s="292"/>
      <c r="E370" s="313"/>
      <c r="F370" s="75">
        <f t="shared" si="65"/>
        <v>0</v>
      </c>
      <c r="G370" s="75">
        <f t="shared" si="65"/>
        <v>0</v>
      </c>
      <c r="H370" s="65">
        <f t="shared" si="66"/>
        <v>0</v>
      </c>
    </row>
    <row r="371" spans="1:8" s="2" customFormat="1" ht="12.75" hidden="1" customHeight="1" x14ac:dyDescent="0.2">
      <c r="A371" s="257"/>
      <c r="B371" s="260"/>
      <c r="C371" s="291">
        <f t="shared" si="64"/>
        <v>0</v>
      </c>
      <c r="D371" s="292"/>
      <c r="E371" s="313"/>
      <c r="F371" s="75">
        <f t="shared" si="65"/>
        <v>0</v>
      </c>
      <c r="G371" s="75">
        <f t="shared" si="65"/>
        <v>0</v>
      </c>
      <c r="H371" s="65">
        <f t="shared" si="66"/>
        <v>0</v>
      </c>
    </row>
    <row r="372" spans="1:8" s="2" customFormat="1" ht="12.75" hidden="1" customHeight="1" x14ac:dyDescent="0.2">
      <c r="A372" s="257"/>
      <c r="B372" s="260"/>
      <c r="C372" s="291">
        <f t="shared" si="64"/>
        <v>0</v>
      </c>
      <c r="D372" s="292"/>
      <c r="E372" s="313"/>
      <c r="F372" s="75">
        <f t="shared" si="65"/>
        <v>0</v>
      </c>
      <c r="G372" s="75">
        <f t="shared" si="65"/>
        <v>0</v>
      </c>
      <c r="H372" s="65">
        <f t="shared" si="66"/>
        <v>0</v>
      </c>
    </row>
    <row r="373" spans="1:8" s="2" customFormat="1" ht="12.75" hidden="1" customHeight="1" x14ac:dyDescent="0.2">
      <c r="A373" s="257"/>
      <c r="B373" s="260"/>
      <c r="C373" s="291">
        <f t="shared" si="64"/>
        <v>0</v>
      </c>
      <c r="D373" s="292"/>
      <c r="E373" s="313"/>
      <c r="F373" s="75">
        <f t="shared" si="65"/>
        <v>0</v>
      </c>
      <c r="G373" s="75">
        <f t="shared" si="65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67">C277</f>
        <v>Vecākais speciālists Izglītības koordinācijas nodaļā</v>
      </c>
      <c r="D374" s="292"/>
      <c r="E374" s="313"/>
      <c r="F374" s="75">
        <f t="shared" ref="F374:G383" si="68">F277</f>
        <v>1287</v>
      </c>
      <c r="G374" s="64">
        <f t="shared" si="68"/>
        <v>8.4000000000000005E-2</v>
      </c>
      <c r="H374" s="65">
        <f>ROUNDUP((F374*$E$364%)/168*G374,2)</f>
        <v>0.03</v>
      </c>
    </row>
    <row r="375" spans="1:8" s="2" customFormat="1" ht="12.75" x14ac:dyDescent="0.2">
      <c r="A375" s="257"/>
      <c r="B375" s="260"/>
      <c r="C375" s="291" t="str">
        <f t="shared" si="67"/>
        <v>Grāmatvedis</v>
      </c>
      <c r="D375" s="292"/>
      <c r="E375" s="313"/>
      <c r="F375" s="75">
        <f t="shared" si="68"/>
        <v>1190</v>
      </c>
      <c r="G375" s="64">
        <f t="shared" si="68"/>
        <v>8.4000000000000005E-2</v>
      </c>
      <c r="H375" s="65">
        <f t="shared" ref="H375:H383" si="69">ROUNDUP((F375*$E$364%)/168*G375,2)</f>
        <v>0.03</v>
      </c>
    </row>
    <row r="376" spans="1:8" s="2" customFormat="1" ht="12.75" hidden="1" x14ac:dyDescent="0.2">
      <c r="A376" s="257"/>
      <c r="B376" s="260"/>
      <c r="C376" s="291">
        <f t="shared" si="67"/>
        <v>0</v>
      </c>
      <c r="D376" s="292"/>
      <c r="E376" s="313"/>
      <c r="F376" s="75">
        <f t="shared" si="68"/>
        <v>0</v>
      </c>
      <c r="G376" s="64">
        <f t="shared" si="68"/>
        <v>0</v>
      </c>
      <c r="H376" s="65">
        <f t="shared" si="69"/>
        <v>0</v>
      </c>
    </row>
    <row r="377" spans="1:8" s="2" customFormat="1" ht="12.75" hidden="1" x14ac:dyDescent="0.2">
      <c r="A377" s="257"/>
      <c r="B377" s="260"/>
      <c r="C377" s="291">
        <f t="shared" si="67"/>
        <v>0</v>
      </c>
      <c r="D377" s="292"/>
      <c r="E377" s="313"/>
      <c r="F377" s="75">
        <f t="shared" si="68"/>
        <v>0</v>
      </c>
      <c r="G377" s="64">
        <f t="shared" si="68"/>
        <v>0</v>
      </c>
      <c r="H377" s="65">
        <f t="shared" si="69"/>
        <v>0</v>
      </c>
    </row>
    <row r="378" spans="1:8" s="2" customFormat="1" ht="12.75" hidden="1" x14ac:dyDescent="0.2">
      <c r="A378" s="257"/>
      <c r="B378" s="260"/>
      <c r="C378" s="291">
        <f t="shared" si="67"/>
        <v>0</v>
      </c>
      <c r="D378" s="292"/>
      <c r="E378" s="313"/>
      <c r="F378" s="75">
        <f t="shared" si="68"/>
        <v>0</v>
      </c>
      <c r="G378" s="64">
        <f t="shared" si="68"/>
        <v>0</v>
      </c>
      <c r="H378" s="65">
        <f t="shared" si="69"/>
        <v>0</v>
      </c>
    </row>
    <row r="379" spans="1:8" s="2" customFormat="1" ht="12.75" hidden="1" x14ac:dyDescent="0.2">
      <c r="A379" s="257"/>
      <c r="B379" s="260"/>
      <c r="C379" s="291">
        <f t="shared" si="67"/>
        <v>0</v>
      </c>
      <c r="D379" s="292"/>
      <c r="E379" s="313"/>
      <c r="F379" s="75">
        <f t="shared" si="68"/>
        <v>0</v>
      </c>
      <c r="G379" s="64">
        <f t="shared" si="68"/>
        <v>0</v>
      </c>
      <c r="H379" s="65">
        <f t="shared" si="69"/>
        <v>0</v>
      </c>
    </row>
    <row r="380" spans="1:8" s="2" customFormat="1" ht="12.75" hidden="1" x14ac:dyDescent="0.2">
      <c r="A380" s="257"/>
      <c r="B380" s="260"/>
      <c r="C380" s="291">
        <f t="shared" si="67"/>
        <v>0</v>
      </c>
      <c r="D380" s="292"/>
      <c r="E380" s="313"/>
      <c r="F380" s="75">
        <f t="shared" si="68"/>
        <v>0</v>
      </c>
      <c r="G380" s="64">
        <f t="shared" si="68"/>
        <v>0</v>
      </c>
      <c r="H380" s="65">
        <f t="shared" si="69"/>
        <v>0</v>
      </c>
    </row>
    <row r="381" spans="1:8" s="2" customFormat="1" ht="12.75" hidden="1" x14ac:dyDescent="0.2">
      <c r="A381" s="257"/>
      <c r="B381" s="260"/>
      <c r="C381" s="291">
        <f t="shared" si="67"/>
        <v>0</v>
      </c>
      <c r="D381" s="292"/>
      <c r="E381" s="313"/>
      <c r="F381" s="75">
        <f t="shared" si="68"/>
        <v>0</v>
      </c>
      <c r="G381" s="64">
        <f t="shared" si="68"/>
        <v>0</v>
      </c>
      <c r="H381" s="65">
        <f t="shared" si="69"/>
        <v>0</v>
      </c>
    </row>
    <row r="382" spans="1:8" s="2" customFormat="1" ht="12.75" hidden="1" x14ac:dyDescent="0.2">
      <c r="A382" s="257"/>
      <c r="B382" s="260"/>
      <c r="C382" s="291">
        <f t="shared" si="67"/>
        <v>0</v>
      </c>
      <c r="D382" s="292"/>
      <c r="E382" s="313"/>
      <c r="F382" s="75">
        <f t="shared" si="68"/>
        <v>0</v>
      </c>
      <c r="G382" s="64">
        <f t="shared" si="68"/>
        <v>0</v>
      </c>
      <c r="H382" s="65">
        <f t="shared" si="69"/>
        <v>0</v>
      </c>
    </row>
    <row r="383" spans="1:8" s="2" customFormat="1" ht="12.75" hidden="1" x14ac:dyDescent="0.2">
      <c r="A383" s="258"/>
      <c r="B383" s="261"/>
      <c r="C383" s="291">
        <f t="shared" si="67"/>
        <v>0</v>
      </c>
      <c r="D383" s="292"/>
      <c r="E383" s="314"/>
      <c r="F383" s="77">
        <f t="shared" si="68"/>
        <v>0</v>
      </c>
      <c r="G383" s="64">
        <f t="shared" si="68"/>
        <v>0</v>
      </c>
      <c r="H383" s="67">
        <f t="shared" si="69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49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>
        <f t="shared" ref="C385:C394" si="70">C266</f>
        <v>0</v>
      </c>
      <c r="D385" s="306"/>
      <c r="E385" s="312">
        <v>1</v>
      </c>
      <c r="F385" s="73">
        <f t="shared" ref="F385:G394" si="71">F266</f>
        <v>0</v>
      </c>
      <c r="G385" s="64">
        <f t="shared" si="71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70"/>
        <v>0</v>
      </c>
      <c r="D386" s="292"/>
      <c r="E386" s="313"/>
      <c r="F386" s="75">
        <f t="shared" si="71"/>
        <v>0</v>
      </c>
      <c r="G386" s="64">
        <f t="shared" si="71"/>
        <v>0</v>
      </c>
      <c r="H386" s="65">
        <f t="shared" ref="H386:H391" si="72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70"/>
        <v>0</v>
      </c>
      <c r="D387" s="292"/>
      <c r="E387" s="313"/>
      <c r="F387" s="75">
        <f t="shared" si="71"/>
        <v>0</v>
      </c>
      <c r="G387" s="64">
        <f t="shared" si="71"/>
        <v>0</v>
      </c>
      <c r="H387" s="65">
        <f t="shared" si="72"/>
        <v>0</v>
      </c>
    </row>
    <row r="388" spans="1:8" s="2" customFormat="1" ht="12.75" hidden="1" x14ac:dyDescent="0.2">
      <c r="A388" s="257"/>
      <c r="B388" s="260"/>
      <c r="C388" s="291">
        <f t="shared" si="70"/>
        <v>0</v>
      </c>
      <c r="D388" s="292"/>
      <c r="E388" s="313"/>
      <c r="F388" s="75">
        <f t="shared" si="71"/>
        <v>0</v>
      </c>
      <c r="G388" s="64">
        <f t="shared" si="71"/>
        <v>0</v>
      </c>
      <c r="H388" s="65">
        <f t="shared" si="72"/>
        <v>0</v>
      </c>
    </row>
    <row r="389" spans="1:8" s="2" customFormat="1" ht="12.75" hidden="1" x14ac:dyDescent="0.2">
      <c r="A389" s="257"/>
      <c r="B389" s="260"/>
      <c r="C389" s="291">
        <f t="shared" si="70"/>
        <v>0</v>
      </c>
      <c r="D389" s="292"/>
      <c r="E389" s="313"/>
      <c r="F389" s="75">
        <f t="shared" si="71"/>
        <v>0</v>
      </c>
      <c r="G389" s="64">
        <f t="shared" si="71"/>
        <v>0</v>
      </c>
      <c r="H389" s="65">
        <f t="shared" si="72"/>
        <v>0</v>
      </c>
    </row>
    <row r="390" spans="1:8" s="2" customFormat="1" ht="12.75" hidden="1" x14ac:dyDescent="0.2">
      <c r="A390" s="257"/>
      <c r="B390" s="260"/>
      <c r="C390" s="291">
        <f t="shared" si="70"/>
        <v>0</v>
      </c>
      <c r="D390" s="292"/>
      <c r="E390" s="313"/>
      <c r="F390" s="75">
        <f t="shared" si="71"/>
        <v>0</v>
      </c>
      <c r="G390" s="64">
        <f t="shared" si="71"/>
        <v>0</v>
      </c>
      <c r="H390" s="65">
        <f t="shared" si="72"/>
        <v>0</v>
      </c>
    </row>
    <row r="391" spans="1:8" s="2" customFormat="1" ht="12.75" hidden="1" x14ac:dyDescent="0.2">
      <c r="A391" s="257"/>
      <c r="B391" s="260"/>
      <c r="C391" s="291">
        <f t="shared" si="70"/>
        <v>0</v>
      </c>
      <c r="D391" s="292"/>
      <c r="E391" s="313"/>
      <c r="F391" s="75">
        <f t="shared" si="71"/>
        <v>0</v>
      </c>
      <c r="G391" s="64">
        <f t="shared" si="71"/>
        <v>0</v>
      </c>
      <c r="H391" s="65">
        <f t="shared" si="72"/>
        <v>0</v>
      </c>
    </row>
    <row r="392" spans="1:8" s="2" customFormat="1" ht="12.75" hidden="1" x14ac:dyDescent="0.2">
      <c r="A392" s="257"/>
      <c r="B392" s="260"/>
      <c r="C392" s="291">
        <f t="shared" si="70"/>
        <v>0</v>
      </c>
      <c r="D392" s="292"/>
      <c r="E392" s="313"/>
      <c r="F392" s="75">
        <f t="shared" si="71"/>
        <v>0</v>
      </c>
      <c r="G392" s="64">
        <f t="shared" si="71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70"/>
        <v>0</v>
      </c>
      <c r="D393" s="292"/>
      <c r="E393" s="313"/>
      <c r="F393" s="75">
        <f t="shared" si="71"/>
        <v>0</v>
      </c>
      <c r="G393" s="64">
        <f t="shared" si="71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70"/>
        <v>0</v>
      </c>
      <c r="D394" s="292"/>
      <c r="E394" s="313"/>
      <c r="F394" s="75">
        <f t="shared" si="71"/>
        <v>0</v>
      </c>
      <c r="G394" s="64">
        <f t="shared" si="71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73">C277</f>
        <v>Vecākais speciālists Izglītības koordinācijas nodaļā</v>
      </c>
      <c r="D395" s="292"/>
      <c r="E395" s="313"/>
      <c r="F395" s="75">
        <f t="shared" ref="F395:G404" si="74">F277</f>
        <v>1287</v>
      </c>
      <c r="G395" s="64">
        <f t="shared" si="74"/>
        <v>8.4000000000000005E-2</v>
      </c>
      <c r="H395" s="65">
        <f>ROUNDUP((F395*$E$385%)/168*G395,2)</f>
        <v>0.01</v>
      </c>
    </row>
    <row r="396" spans="1:8" s="2" customFormat="1" ht="12.75" x14ac:dyDescent="0.2">
      <c r="A396" s="257"/>
      <c r="B396" s="260"/>
      <c r="C396" s="291" t="str">
        <f t="shared" si="73"/>
        <v>Grāmatvedis</v>
      </c>
      <c r="D396" s="292"/>
      <c r="E396" s="313"/>
      <c r="F396" s="75">
        <f t="shared" si="74"/>
        <v>1190</v>
      </c>
      <c r="G396" s="64">
        <f t="shared" si="74"/>
        <v>8.4000000000000005E-2</v>
      </c>
      <c r="H396" s="65">
        <f t="shared" ref="H396:H404" si="75">ROUNDUP((F396*$E$385%)/168*G396,2)</f>
        <v>0.01</v>
      </c>
    </row>
    <row r="397" spans="1:8" s="2" customFormat="1" ht="12.75" hidden="1" x14ac:dyDescent="0.2">
      <c r="A397" s="257"/>
      <c r="B397" s="260"/>
      <c r="C397" s="291">
        <f t="shared" si="73"/>
        <v>0</v>
      </c>
      <c r="D397" s="292"/>
      <c r="E397" s="313"/>
      <c r="F397" s="75">
        <f t="shared" si="74"/>
        <v>0</v>
      </c>
      <c r="G397" s="75">
        <f t="shared" si="74"/>
        <v>0</v>
      </c>
      <c r="H397" s="65">
        <f t="shared" si="75"/>
        <v>0</v>
      </c>
    </row>
    <row r="398" spans="1:8" s="2" customFormat="1" ht="12.75" hidden="1" x14ac:dyDescent="0.2">
      <c r="A398" s="257"/>
      <c r="B398" s="260"/>
      <c r="C398" s="291">
        <f t="shared" si="73"/>
        <v>0</v>
      </c>
      <c r="D398" s="292"/>
      <c r="E398" s="313"/>
      <c r="F398" s="75">
        <f t="shared" si="74"/>
        <v>0</v>
      </c>
      <c r="G398" s="75">
        <f t="shared" si="74"/>
        <v>0</v>
      </c>
      <c r="H398" s="65">
        <f t="shared" si="75"/>
        <v>0</v>
      </c>
    </row>
    <row r="399" spans="1:8" s="2" customFormat="1" ht="12.75" hidden="1" x14ac:dyDescent="0.2">
      <c r="A399" s="257"/>
      <c r="B399" s="260"/>
      <c r="C399" s="291">
        <f t="shared" si="73"/>
        <v>0</v>
      </c>
      <c r="D399" s="292"/>
      <c r="E399" s="313"/>
      <c r="F399" s="75">
        <f t="shared" si="74"/>
        <v>0</v>
      </c>
      <c r="G399" s="75">
        <f t="shared" si="74"/>
        <v>0</v>
      </c>
      <c r="H399" s="65">
        <f t="shared" si="75"/>
        <v>0</v>
      </c>
    </row>
    <row r="400" spans="1:8" s="2" customFormat="1" ht="12.75" hidden="1" x14ac:dyDescent="0.2">
      <c r="A400" s="257"/>
      <c r="B400" s="260"/>
      <c r="C400" s="291">
        <f t="shared" si="73"/>
        <v>0</v>
      </c>
      <c r="D400" s="292"/>
      <c r="E400" s="313"/>
      <c r="F400" s="75">
        <f t="shared" si="74"/>
        <v>0</v>
      </c>
      <c r="G400" s="75">
        <f t="shared" si="74"/>
        <v>0</v>
      </c>
      <c r="H400" s="65">
        <f t="shared" si="75"/>
        <v>0</v>
      </c>
    </row>
    <row r="401" spans="1:9" s="2" customFormat="1" ht="12.75" hidden="1" x14ac:dyDescent="0.2">
      <c r="A401" s="257"/>
      <c r="B401" s="260"/>
      <c r="C401" s="291">
        <f t="shared" si="73"/>
        <v>0</v>
      </c>
      <c r="D401" s="292"/>
      <c r="E401" s="313"/>
      <c r="F401" s="75">
        <f t="shared" si="74"/>
        <v>0</v>
      </c>
      <c r="G401" s="75">
        <f t="shared" si="74"/>
        <v>0</v>
      </c>
      <c r="H401" s="65">
        <f t="shared" si="75"/>
        <v>0</v>
      </c>
    </row>
    <row r="402" spans="1:9" s="2" customFormat="1" ht="12.75" hidden="1" x14ac:dyDescent="0.2">
      <c r="A402" s="257"/>
      <c r="B402" s="260"/>
      <c r="C402" s="291">
        <f t="shared" si="73"/>
        <v>0</v>
      </c>
      <c r="D402" s="292"/>
      <c r="E402" s="313"/>
      <c r="F402" s="75">
        <f t="shared" si="74"/>
        <v>0</v>
      </c>
      <c r="G402" s="75">
        <f t="shared" si="74"/>
        <v>0</v>
      </c>
      <c r="H402" s="65">
        <f t="shared" si="75"/>
        <v>0</v>
      </c>
    </row>
    <row r="403" spans="1:9" s="2" customFormat="1" ht="12.75" hidden="1" x14ac:dyDescent="0.2">
      <c r="A403" s="257"/>
      <c r="B403" s="260"/>
      <c r="C403" s="291">
        <f t="shared" si="73"/>
        <v>0</v>
      </c>
      <c r="D403" s="292"/>
      <c r="E403" s="313"/>
      <c r="F403" s="75">
        <f t="shared" si="74"/>
        <v>0</v>
      </c>
      <c r="G403" s="75">
        <f t="shared" si="74"/>
        <v>0</v>
      </c>
      <c r="H403" s="65">
        <f t="shared" si="75"/>
        <v>0</v>
      </c>
    </row>
    <row r="404" spans="1:9" s="2" customFormat="1" ht="12.75" hidden="1" x14ac:dyDescent="0.2">
      <c r="A404" s="258"/>
      <c r="B404" s="261"/>
      <c r="C404" s="301">
        <f t="shared" si="73"/>
        <v>0</v>
      </c>
      <c r="D404" s="302"/>
      <c r="E404" s="314"/>
      <c r="F404" s="77">
        <f t="shared" si="74"/>
        <v>0</v>
      </c>
      <c r="G404" s="77">
        <f t="shared" si="74"/>
        <v>0</v>
      </c>
      <c r="H404" s="67">
        <f t="shared" si="75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1.28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0.26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402</v>
      </c>
      <c r="G407" s="53" t="s">
        <v>158</v>
      </c>
      <c r="H407" s="135">
        <f>SUM(H408:H417)</f>
        <v>0.26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G15+G16+G17+G18+G19+G26+G277+G278</f>
        <v>6.1679999999999993</v>
      </c>
      <c r="H408" s="89">
        <f>ROUNDUP(F408/168*G408,2)</f>
        <v>0.26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76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76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76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76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76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76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76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76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76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77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77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77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77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77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77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77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77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77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1.02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59">
        <f>SUM(H431:H440)</f>
        <v>0.12000000000000001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2</v>
      </c>
      <c r="H431" s="89">
        <f>ROUND(F431*G431,2)</f>
        <v>0.02</v>
      </c>
      <c r="I431" s="2" t="s">
        <v>389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2</v>
      </c>
      <c r="H432" s="91">
        <f>ROUND(F432*G432,2)</f>
        <v>0.1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78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78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78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78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78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78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78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78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0.04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88">
        <f>G26+G278+G277</f>
        <v>1.1680000000000001</v>
      </c>
      <c r="H442" s="89">
        <f>ROUNDUP(E442/F442/12/168*G442,2)</f>
        <v>0.02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90">
        <v>1.1679999999999999</v>
      </c>
      <c r="H443" s="91">
        <f>ROUNDUP(E443/F443/12/168*G443,2)</f>
        <v>0.02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79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79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79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79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79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79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79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79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0.86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f>G442</f>
        <v>1.1680000000000001</v>
      </c>
      <c r="H453" s="89">
        <f>ROUNDUP(F453/168*G453,2)</f>
        <v>0.6</v>
      </c>
      <c r="I453" s="2" t="s">
        <v>337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6.1679999999999993</v>
      </c>
      <c r="H454" s="91">
        <f t="shared" ref="H454:H462" si="80">ROUNDUP(F454/168*G454,2)</f>
        <v>0.26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80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80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80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80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80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80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80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80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0.15000000000000002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49" t="s">
        <v>171</v>
      </c>
      <c r="D465" s="53" t="s">
        <v>170</v>
      </c>
      <c r="E465" s="49" t="s">
        <v>166</v>
      </c>
      <c r="F465" s="49" t="s">
        <v>167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81"/>
      <c r="D466" s="278"/>
      <c r="E466" s="81"/>
      <c r="F466" s="81"/>
      <c r="G466" s="278"/>
      <c r="H466" s="63">
        <f>ROUNDUP(F466*$D$466%/12/168*E466*$G$466,2)</f>
        <v>0</v>
      </c>
    </row>
    <row r="467" spans="1:8" s="2" customFormat="1" ht="12.75" hidden="1" x14ac:dyDescent="0.2">
      <c r="A467" s="273"/>
      <c r="B467" s="276"/>
      <c r="C467" s="82"/>
      <c r="D467" s="279"/>
      <c r="E467" s="82"/>
      <c r="F467" s="82"/>
      <c r="G467" s="279"/>
      <c r="H467" s="65">
        <f t="shared" ref="H467:H475" si="81">ROUNDUP(F467*$D$466%/12/168*E467*$G$466,2)</f>
        <v>0</v>
      </c>
    </row>
    <row r="468" spans="1:8" s="2" customFormat="1" ht="12.75" hidden="1" x14ac:dyDescent="0.2">
      <c r="A468" s="273"/>
      <c r="B468" s="276"/>
      <c r="C468" s="82"/>
      <c r="D468" s="279"/>
      <c r="E468" s="82"/>
      <c r="F468" s="82"/>
      <c r="G468" s="279"/>
      <c r="H468" s="65">
        <f t="shared" si="81"/>
        <v>0</v>
      </c>
    </row>
    <row r="469" spans="1:8" s="2" customFormat="1" ht="12.75" hidden="1" x14ac:dyDescent="0.2">
      <c r="A469" s="273"/>
      <c r="B469" s="276"/>
      <c r="C469" s="82"/>
      <c r="D469" s="279"/>
      <c r="E469" s="82"/>
      <c r="F469" s="82"/>
      <c r="G469" s="279"/>
      <c r="H469" s="65">
        <f t="shared" si="81"/>
        <v>0</v>
      </c>
    </row>
    <row r="470" spans="1:8" s="2" customFormat="1" ht="12.75" hidden="1" x14ac:dyDescent="0.2">
      <c r="A470" s="273"/>
      <c r="B470" s="276"/>
      <c r="C470" s="82"/>
      <c r="D470" s="279"/>
      <c r="E470" s="82"/>
      <c r="F470" s="82"/>
      <c r="G470" s="279"/>
      <c r="H470" s="65">
        <f t="shared" si="81"/>
        <v>0</v>
      </c>
    </row>
    <row r="471" spans="1:8" s="2" customFormat="1" ht="13.5" hidden="1" customHeight="1" x14ac:dyDescent="0.2">
      <c r="A471" s="273"/>
      <c r="B471" s="276"/>
      <c r="C471" s="82"/>
      <c r="D471" s="279"/>
      <c r="E471" s="82"/>
      <c r="F471" s="82"/>
      <c r="G471" s="279"/>
      <c r="H471" s="65">
        <f t="shared" si="81"/>
        <v>0</v>
      </c>
    </row>
    <row r="472" spans="1:8" s="2" customFormat="1" ht="12.75" hidden="1" x14ac:dyDescent="0.2">
      <c r="A472" s="273"/>
      <c r="B472" s="276"/>
      <c r="C472" s="82"/>
      <c r="D472" s="279"/>
      <c r="E472" s="82"/>
      <c r="F472" s="82"/>
      <c r="G472" s="279"/>
      <c r="H472" s="65">
        <f t="shared" si="81"/>
        <v>0</v>
      </c>
    </row>
    <row r="473" spans="1:8" s="2" customFormat="1" ht="12.75" hidden="1" x14ac:dyDescent="0.2">
      <c r="A473" s="273"/>
      <c r="B473" s="276"/>
      <c r="C473" s="82"/>
      <c r="D473" s="279"/>
      <c r="E473" s="82"/>
      <c r="F473" s="82"/>
      <c r="G473" s="279"/>
      <c r="H473" s="65">
        <f t="shared" si="81"/>
        <v>0</v>
      </c>
    </row>
    <row r="474" spans="1:8" s="2" customFormat="1" ht="12.75" hidden="1" x14ac:dyDescent="0.2">
      <c r="A474" s="273"/>
      <c r="B474" s="276"/>
      <c r="C474" s="82"/>
      <c r="D474" s="279"/>
      <c r="E474" s="82"/>
      <c r="F474" s="82"/>
      <c r="G474" s="279"/>
      <c r="H474" s="65">
        <f t="shared" si="81"/>
        <v>0</v>
      </c>
    </row>
    <row r="475" spans="1:8" s="2" customFormat="1" ht="12.75" hidden="1" x14ac:dyDescent="0.2">
      <c r="A475" s="274"/>
      <c r="B475" s="277"/>
      <c r="C475" s="84"/>
      <c r="D475" s="280"/>
      <c r="E475" s="84"/>
      <c r="F475" s="84"/>
      <c r="G475" s="280"/>
      <c r="H475" s="67">
        <f t="shared" si="81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0.15000000000000002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0.15000000000000002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81">
        <f>G442</f>
        <v>1.1680000000000001</v>
      </c>
      <c r="H478" s="63">
        <f>ROUNDUP(F478*$E$478%/12/168*G478,2)</f>
        <v>0.14000000000000001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82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82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82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82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82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82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82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82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303" t="s">
        <v>171</v>
      </c>
      <c r="D488" s="304"/>
      <c r="E488" s="53" t="s">
        <v>170</v>
      </c>
      <c r="F488" s="198" t="s">
        <v>400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318"/>
      <c r="D489" s="319">
        <v>20</v>
      </c>
      <c r="E489" s="278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320"/>
      <c r="D490" s="321"/>
      <c r="E490" s="279"/>
      <c r="F490" s="82"/>
      <c r="G490" s="82"/>
      <c r="H490" s="65"/>
    </row>
    <row r="491" spans="1:8" s="2" customFormat="1" ht="12.75" hidden="1" x14ac:dyDescent="0.2">
      <c r="A491" s="273"/>
      <c r="B491" s="276"/>
      <c r="C491" s="320"/>
      <c r="D491" s="321"/>
      <c r="E491" s="279"/>
      <c r="F491" s="82"/>
      <c r="G491" s="82"/>
      <c r="H491" s="65"/>
    </row>
    <row r="492" spans="1:8" s="2" customFormat="1" ht="12.75" hidden="1" x14ac:dyDescent="0.2">
      <c r="A492" s="273"/>
      <c r="B492" s="276"/>
      <c r="C492" s="320"/>
      <c r="D492" s="321"/>
      <c r="E492" s="279"/>
      <c r="F492" s="82"/>
      <c r="G492" s="82"/>
      <c r="H492" s="65"/>
    </row>
    <row r="493" spans="1:8" s="2" customFormat="1" ht="12.75" hidden="1" x14ac:dyDescent="0.2">
      <c r="A493" s="273"/>
      <c r="B493" s="276"/>
      <c r="C493" s="320"/>
      <c r="D493" s="321"/>
      <c r="E493" s="279"/>
      <c r="F493" s="82"/>
      <c r="G493" s="82"/>
      <c r="H493" s="65"/>
    </row>
    <row r="494" spans="1:8" s="2" customFormat="1" ht="12.75" hidden="1" x14ac:dyDescent="0.2">
      <c r="A494" s="273"/>
      <c r="B494" s="276"/>
      <c r="C494" s="320"/>
      <c r="D494" s="321"/>
      <c r="E494" s="279"/>
      <c r="F494" s="82"/>
      <c r="G494" s="82"/>
      <c r="H494" s="65"/>
    </row>
    <row r="495" spans="1:8" s="2" customFormat="1" ht="12.75" hidden="1" x14ac:dyDescent="0.2">
      <c r="A495" s="273"/>
      <c r="B495" s="276"/>
      <c r="C495" s="320"/>
      <c r="D495" s="321"/>
      <c r="E495" s="279"/>
      <c r="F495" s="82"/>
      <c r="G495" s="82"/>
      <c r="H495" s="65"/>
    </row>
    <row r="496" spans="1:8" s="2" customFormat="1" ht="12.75" hidden="1" x14ac:dyDescent="0.2">
      <c r="A496" s="273"/>
      <c r="B496" s="276"/>
      <c r="C496" s="320"/>
      <c r="D496" s="321"/>
      <c r="E496" s="279"/>
      <c r="F496" s="82"/>
      <c r="G496" s="82"/>
      <c r="H496" s="65"/>
    </row>
    <row r="497" spans="1:8" s="2" customFormat="1" ht="12.75" hidden="1" x14ac:dyDescent="0.2">
      <c r="A497" s="273"/>
      <c r="B497" s="276"/>
      <c r="C497" s="320"/>
      <c r="D497" s="321"/>
      <c r="E497" s="279"/>
      <c r="F497" s="82"/>
      <c r="G497" s="82"/>
      <c r="H497" s="65"/>
    </row>
    <row r="498" spans="1:8" s="2" customFormat="1" ht="12.75" hidden="1" x14ac:dyDescent="0.2">
      <c r="A498" s="273"/>
      <c r="B498" s="276"/>
      <c r="C498" s="320"/>
      <c r="D498" s="321"/>
      <c r="E498" s="280"/>
      <c r="F498" s="84"/>
      <c r="G498" s="84"/>
      <c r="H498" s="67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3.4200000000000004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128.14000000000001</v>
      </c>
    </row>
    <row r="501" spans="1:8" x14ac:dyDescent="0.25">
      <c r="H501" s="29"/>
    </row>
    <row r="502" spans="1:8" hidden="1" x14ac:dyDescent="0.25">
      <c r="H502" s="29"/>
    </row>
    <row r="503" spans="1:8" hidden="1" x14ac:dyDescent="0.25">
      <c r="H503" s="29"/>
    </row>
    <row r="504" spans="1:8" hidden="1" x14ac:dyDescent="0.25">
      <c r="H504" s="29"/>
    </row>
    <row r="505" spans="1:8" hidden="1" x14ac:dyDescent="0.25">
      <c r="H505" s="29"/>
    </row>
    <row r="506" spans="1:8" hidden="1" x14ac:dyDescent="0.25">
      <c r="H506" s="29"/>
    </row>
    <row r="507" spans="1:8" hidden="1" x14ac:dyDescent="0.25">
      <c r="H507" s="29"/>
    </row>
    <row r="508" spans="1:8" hidden="1" x14ac:dyDescent="0.25">
      <c r="H508" s="29"/>
    </row>
    <row r="509" spans="1:8" hidden="1" x14ac:dyDescent="0.25">
      <c r="H509" s="29"/>
    </row>
    <row r="510" spans="1:8" hidden="1" x14ac:dyDescent="0.25">
      <c r="H510" s="29"/>
    </row>
    <row r="511" spans="1:8" hidden="1" x14ac:dyDescent="0.25">
      <c r="H511" s="29"/>
    </row>
    <row r="512" spans="1:8" hidden="1" x14ac:dyDescent="0.25">
      <c r="H512" s="29"/>
    </row>
    <row r="513" spans="8:8" hidden="1" x14ac:dyDescent="0.25">
      <c r="H513" s="29"/>
    </row>
    <row r="514" spans="8:8" hidden="1" x14ac:dyDescent="0.25">
      <c r="H514" s="29"/>
    </row>
    <row r="515" spans="8:8" hidden="1" x14ac:dyDescent="0.25">
      <c r="H515" s="29"/>
    </row>
    <row r="516" spans="8:8" hidden="1" x14ac:dyDescent="0.25">
      <c r="H516" s="29"/>
    </row>
    <row r="517" spans="8:8" hidden="1" x14ac:dyDescent="0.25">
      <c r="H517" s="29"/>
    </row>
    <row r="518" spans="8:8" hidden="1" x14ac:dyDescent="0.25">
      <c r="H518" s="29"/>
    </row>
    <row r="519" spans="8:8" hidden="1" x14ac:dyDescent="0.25">
      <c r="H519" s="29"/>
    </row>
    <row r="520" spans="8:8" hidden="1" x14ac:dyDescent="0.25">
      <c r="H520" s="29"/>
    </row>
    <row r="521" spans="8:8" hidden="1" x14ac:dyDescent="0.25">
      <c r="H521" s="29"/>
    </row>
    <row r="522" spans="8:8" hidden="1" x14ac:dyDescent="0.25">
      <c r="H522" s="29"/>
    </row>
    <row r="523" spans="8:8" hidden="1" x14ac:dyDescent="0.25">
      <c r="H523" s="29"/>
    </row>
    <row r="524" spans="8:8" hidden="1" x14ac:dyDescent="0.25">
      <c r="H524" s="29"/>
    </row>
    <row r="525" spans="8:8" hidden="1" x14ac:dyDescent="0.25">
      <c r="H525" s="29"/>
    </row>
    <row r="526" spans="8:8" hidden="1" x14ac:dyDescent="0.25">
      <c r="H526" s="29"/>
    </row>
    <row r="527" spans="8:8" hidden="1" x14ac:dyDescent="0.25">
      <c r="H527" s="29"/>
    </row>
    <row r="528" spans="8:8" hidden="1" x14ac:dyDescent="0.25">
      <c r="H528" s="29"/>
    </row>
    <row r="529" spans="1:9" hidden="1" x14ac:dyDescent="0.25">
      <c r="H529" s="29"/>
    </row>
    <row r="530" spans="1:9" hidden="1" x14ac:dyDescent="0.25">
      <c r="H530" s="29"/>
    </row>
    <row r="531" spans="1:9" hidden="1" x14ac:dyDescent="0.25">
      <c r="H531" s="29"/>
    </row>
    <row r="532" spans="1:9" hidden="1" x14ac:dyDescent="0.25">
      <c r="H532" s="29"/>
    </row>
    <row r="533" spans="1:9" hidden="1" x14ac:dyDescent="0.25">
      <c r="H533" s="29"/>
    </row>
    <row r="534" spans="1:9" hidden="1" x14ac:dyDescent="0.25">
      <c r="H534" s="29"/>
    </row>
    <row r="535" spans="1:9" hidden="1" x14ac:dyDescent="0.25">
      <c r="H535" s="29"/>
    </row>
    <row r="536" spans="1:9" hidden="1" x14ac:dyDescent="0.25">
      <c r="H536" s="29"/>
    </row>
    <row r="537" spans="1:9" hidden="1" x14ac:dyDescent="0.25">
      <c r="H537" s="29"/>
    </row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124.72000000000003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124.72000000000003</v>
      </c>
    </row>
    <row r="540" spans="1:9" hidden="1" x14ac:dyDescent="0.25">
      <c r="A540" s="134">
        <v>1100</v>
      </c>
      <c r="B540" s="118"/>
      <c r="H540" s="121">
        <f ca="1">SUM(H541:H546)</f>
        <v>96.760000000000019</v>
      </c>
    </row>
    <row r="541" spans="1:9" hidden="1" x14ac:dyDescent="0.25">
      <c r="A541" s="1">
        <v>1116</v>
      </c>
      <c r="B541" s="118"/>
      <c r="H541" s="120">
        <f t="shared" ref="H541:H546" ca="1" si="83">SUMIF($A$14:$H$260,A541,$H$14:$H$260)</f>
        <v>69.37</v>
      </c>
    </row>
    <row r="542" spans="1:9" hidden="1" x14ac:dyDescent="0.25">
      <c r="A542" s="1">
        <v>1119</v>
      </c>
      <c r="B542" s="118"/>
      <c r="H542" s="120">
        <f t="shared" ca="1" si="83"/>
        <v>7.67</v>
      </c>
    </row>
    <row r="543" spans="1:9" hidden="1" x14ac:dyDescent="0.25">
      <c r="A543" s="1">
        <v>1143</v>
      </c>
      <c r="B543" s="118"/>
      <c r="H543" s="120">
        <f t="shared" ca="1" si="83"/>
        <v>4.26</v>
      </c>
    </row>
    <row r="544" spans="1:9" hidden="1" x14ac:dyDescent="0.25">
      <c r="A544" s="1">
        <v>1146</v>
      </c>
      <c r="B544" s="118"/>
      <c r="H544" s="120">
        <f t="shared" ca="1" si="83"/>
        <v>3.8699999999999997</v>
      </c>
    </row>
    <row r="545" spans="1:8" hidden="1" x14ac:dyDescent="0.25">
      <c r="A545" s="1">
        <v>1147</v>
      </c>
      <c r="B545" s="118"/>
      <c r="H545" s="120">
        <f t="shared" ca="1" si="83"/>
        <v>3.8699999999999997</v>
      </c>
    </row>
    <row r="546" spans="1:8" hidden="1" x14ac:dyDescent="0.25">
      <c r="A546" s="1">
        <v>1148</v>
      </c>
      <c r="B546" s="118"/>
      <c r="H546" s="120">
        <f t="shared" ca="1" si="83"/>
        <v>7.7199999999999989</v>
      </c>
    </row>
    <row r="547" spans="1:8" hidden="1" x14ac:dyDescent="0.25">
      <c r="A547" s="134">
        <v>1200</v>
      </c>
      <c r="B547" s="118"/>
      <c r="H547" s="121">
        <f ca="1">SUM(H548:H550)</f>
        <v>27.960000000000004</v>
      </c>
    </row>
    <row r="548" spans="1:8" hidden="1" x14ac:dyDescent="0.25">
      <c r="A548" s="1">
        <v>1210</v>
      </c>
      <c r="B548" s="118"/>
      <c r="H548" s="120">
        <f ca="1">SUMIF($A$14:$H$260,A548,$H$14:$H$260)</f>
        <v>24.060000000000002</v>
      </c>
    </row>
    <row r="549" spans="1:8" hidden="1" x14ac:dyDescent="0.25">
      <c r="A549" s="1">
        <v>1221</v>
      </c>
      <c r="B549" s="118"/>
      <c r="H549" s="120">
        <f ca="1">SUMIF($A$14:$H$260,A549,$H$14:$H$260)</f>
        <v>3.1</v>
      </c>
    </row>
    <row r="550" spans="1:8" hidden="1" x14ac:dyDescent="0.25">
      <c r="A550" s="1">
        <v>1228</v>
      </c>
      <c r="B550" s="118"/>
      <c r="H550" s="120">
        <f ca="1">SUMIF($A$14:$H$260,A550,$H$14:$H$260)</f>
        <v>0.8</v>
      </c>
    </row>
    <row r="551" spans="1:8" hidden="1" x14ac:dyDescent="0.25">
      <c r="A551" s="119">
        <v>2000</v>
      </c>
      <c r="B551" s="118"/>
      <c r="H551" s="123"/>
    </row>
    <row r="552" spans="1:8" hidden="1" x14ac:dyDescent="0.25">
      <c r="A552" s="134">
        <v>2100</v>
      </c>
      <c r="B552" s="118"/>
      <c r="H552" s="124"/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34">
        <v>2200</v>
      </c>
      <c r="B555" s="118"/>
      <c r="H555" s="124"/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34">
        <v>2300</v>
      </c>
      <c r="B557" s="118"/>
      <c r="H557" s="124"/>
    </row>
    <row r="558" spans="1:8" hidden="1" x14ac:dyDescent="0.25">
      <c r="A558" s="1">
        <v>2311</v>
      </c>
      <c r="B558" s="118"/>
      <c r="H558" s="120">
        <f ca="1">SUMIF($A$14:$H$260,A558,$H$14:$H$260)</f>
        <v>0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3"/>
    </row>
    <row r="563" spans="1:9" hidden="1" x14ac:dyDescent="0.25">
      <c r="A563" s="134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SUMIF(A37:H216,A564,H37:H189)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3.42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1.99</v>
      </c>
    </row>
    <row r="570" spans="1:9" hidden="1" x14ac:dyDescent="0.25">
      <c r="A570" s="143">
        <v>1100</v>
      </c>
      <c r="B570" s="118"/>
      <c r="H570" s="121">
        <f ca="1">SUM(H571:H576)</f>
        <v>1.52</v>
      </c>
    </row>
    <row r="571" spans="1:9" hidden="1" x14ac:dyDescent="0.25">
      <c r="A571" s="1">
        <v>1116</v>
      </c>
      <c r="B571" s="118"/>
      <c r="H571" s="120">
        <f t="shared" ref="H571:H576" ca="1" si="84">SUMIF($A$265:$H$515,A571,$H$265:$H$515)</f>
        <v>0</v>
      </c>
    </row>
    <row r="572" spans="1:9" hidden="1" x14ac:dyDescent="0.25">
      <c r="A572" s="1">
        <v>1119</v>
      </c>
      <c r="B572" s="118"/>
      <c r="H572" s="120">
        <f t="shared" ca="1" si="84"/>
        <v>1.25</v>
      </c>
    </row>
    <row r="573" spans="1:9" hidden="1" x14ac:dyDescent="0.25">
      <c r="A573" s="1">
        <v>1143</v>
      </c>
      <c r="B573" s="118"/>
      <c r="H573" s="120">
        <f t="shared" ca="1" si="84"/>
        <v>0</v>
      </c>
    </row>
    <row r="574" spans="1:9" hidden="1" x14ac:dyDescent="0.25">
      <c r="A574" s="1">
        <v>1146</v>
      </c>
      <c r="B574" s="118"/>
      <c r="H574" s="120">
        <f t="shared" ca="1" si="84"/>
        <v>7.0000000000000007E-2</v>
      </c>
    </row>
    <row r="575" spans="1:9" hidden="1" x14ac:dyDescent="0.25">
      <c r="A575" s="1">
        <v>1147</v>
      </c>
      <c r="B575" s="118"/>
      <c r="H575" s="120">
        <f t="shared" ca="1" si="84"/>
        <v>7.0000000000000007E-2</v>
      </c>
    </row>
    <row r="576" spans="1:9" hidden="1" x14ac:dyDescent="0.25">
      <c r="A576" s="1">
        <v>1148</v>
      </c>
      <c r="B576" s="118"/>
      <c r="H576" s="120">
        <f t="shared" ca="1" si="84"/>
        <v>0.13</v>
      </c>
    </row>
    <row r="577" spans="1:8" hidden="1" x14ac:dyDescent="0.25">
      <c r="A577" s="143">
        <v>1200</v>
      </c>
      <c r="B577" s="118"/>
      <c r="H577" s="121">
        <f ca="1">SUM(H578:H580)</f>
        <v>0.47000000000000003</v>
      </c>
    </row>
    <row r="578" spans="1:8" hidden="1" x14ac:dyDescent="0.25">
      <c r="A578" s="1">
        <v>1210</v>
      </c>
      <c r="B578" s="118"/>
      <c r="H578" s="120">
        <f ca="1">SUMIF($A$265:$H$515,A578,$H$265:$H$515)</f>
        <v>0.39</v>
      </c>
    </row>
    <row r="579" spans="1:8" hidden="1" x14ac:dyDescent="0.25">
      <c r="A579" s="1">
        <v>1221</v>
      </c>
      <c r="B579" s="118"/>
      <c r="H579" s="120">
        <f ca="1">SUMIF($A$265:$H$515,A579,$H$265:$H$515)</f>
        <v>0.06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1.28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0.26</v>
      </c>
    </row>
    <row r="586" spans="1:8" hidden="1" x14ac:dyDescent="0.25">
      <c r="A586" s="1">
        <v>2220</v>
      </c>
      <c r="B586" s="118"/>
      <c r="H586" s="120">
        <f ca="1">SUMIF($A$265:$H$515,A586,$H$265:$H$515)</f>
        <v>0.26</v>
      </c>
    </row>
    <row r="587" spans="1:8" hidden="1" x14ac:dyDescent="0.25">
      <c r="A587" s="143">
        <v>2300</v>
      </c>
      <c r="B587" s="118"/>
      <c r="H587" s="121">
        <f ca="1">SUM(H588:H592)</f>
        <v>1.02</v>
      </c>
    </row>
    <row r="588" spans="1:8" hidden="1" x14ac:dyDescent="0.25">
      <c r="A588" s="1">
        <v>2311</v>
      </c>
      <c r="B588" s="118"/>
      <c r="H588" s="120">
        <f ca="1">SUMIF($A$265:$H$515,A588,$H$265:$H$515)</f>
        <v>0.12000000000000001</v>
      </c>
    </row>
    <row r="589" spans="1:8" hidden="1" x14ac:dyDescent="0.25">
      <c r="A589" s="1">
        <v>2312</v>
      </c>
      <c r="B589" s="118"/>
      <c r="H589" s="120">
        <f ca="1">SUMIF($A$265:$H$515,A589,$H$265:$H$515)</f>
        <v>0.04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0.86</v>
      </c>
    </row>
    <row r="593" spans="1:9" hidden="1" x14ac:dyDescent="0.25">
      <c r="A593" s="119">
        <v>5000</v>
      </c>
      <c r="B593" s="118"/>
      <c r="H593" s="122">
        <f ca="1">H594+H596</f>
        <v>0.15000000000000002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0.15000000000000002</v>
      </c>
    </row>
    <row r="597" spans="1:9" hidden="1" x14ac:dyDescent="0.25">
      <c r="A597" s="1">
        <v>5238</v>
      </c>
      <c r="B597" s="118"/>
      <c r="H597" s="120">
        <f ca="1">SUMIF($A$265:$H$515,A597,$H$265:$H$515)</f>
        <v>0.15000000000000002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128.14000000000001</v>
      </c>
      <c r="I599" s="127" t="b">
        <f ca="1">H599=H500</f>
        <v>1</v>
      </c>
    </row>
  </sheetData>
  <mergeCells count="539">
    <mergeCell ref="A1:C1"/>
    <mergeCell ref="D1:H1"/>
    <mergeCell ref="I9:I10"/>
    <mergeCell ref="A465:A475"/>
    <mergeCell ref="B465:B475"/>
    <mergeCell ref="D466:D475"/>
    <mergeCell ref="G466:G475"/>
    <mergeCell ref="B476:G476"/>
    <mergeCell ref="A477:A487"/>
    <mergeCell ref="B477:B487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52:A462"/>
    <mergeCell ref="B452:B462"/>
    <mergeCell ref="C452:E452"/>
    <mergeCell ref="C453:E453"/>
    <mergeCell ref="C454:E454"/>
    <mergeCell ref="C461:E461"/>
    <mergeCell ref="C462:E462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A319:A339"/>
    <mergeCell ref="B319:B339"/>
    <mergeCell ref="C319:D319"/>
    <mergeCell ref="C320:D320"/>
    <mergeCell ref="C355:D355"/>
    <mergeCell ref="C356:D356"/>
    <mergeCell ref="C357:D357"/>
    <mergeCell ref="C358:D358"/>
    <mergeCell ref="C359:D359"/>
    <mergeCell ref="C360:D360"/>
    <mergeCell ref="C316:D316"/>
    <mergeCell ref="E320:E339"/>
    <mergeCell ref="C321:D321"/>
    <mergeCell ref="C322:D322"/>
    <mergeCell ref="C323:D323"/>
    <mergeCell ref="C324:D324"/>
    <mergeCell ref="C325:D325"/>
    <mergeCell ref="E299:E318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8:D338"/>
    <mergeCell ref="C339:D339"/>
    <mergeCell ref="C285:D285"/>
    <mergeCell ref="C286:D286"/>
    <mergeCell ref="C305:D305"/>
    <mergeCell ref="C306:D306"/>
    <mergeCell ref="C307:D307"/>
    <mergeCell ref="C308:D308"/>
    <mergeCell ref="C309:D309"/>
    <mergeCell ref="C310:D310"/>
    <mergeCell ref="A298:A318"/>
    <mergeCell ref="B298:B318"/>
    <mergeCell ref="C298:D298"/>
    <mergeCell ref="C299:D299"/>
    <mergeCell ref="C300:D300"/>
    <mergeCell ref="C301:D301"/>
    <mergeCell ref="C302:D302"/>
    <mergeCell ref="C303:D303"/>
    <mergeCell ref="C304:D304"/>
    <mergeCell ref="C317:D317"/>
    <mergeCell ref="C318:D318"/>
    <mergeCell ref="C311:D311"/>
    <mergeCell ref="C312:D312"/>
    <mergeCell ref="C313:D313"/>
    <mergeCell ref="C314:D314"/>
    <mergeCell ref="C315:D315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92:E292"/>
    <mergeCell ref="C293:E293"/>
    <mergeCell ref="C294:E294"/>
    <mergeCell ref="C295:E295"/>
    <mergeCell ref="C296:E296"/>
    <mergeCell ref="C297:E297"/>
    <mergeCell ref="C284:D284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12:E212"/>
    <mergeCell ref="C213:E213"/>
    <mergeCell ref="C220:E220"/>
    <mergeCell ref="C221:E221"/>
    <mergeCell ref="C222:E222"/>
    <mergeCell ref="C223:E223"/>
    <mergeCell ref="A260:G260"/>
    <mergeCell ref="A261:H261"/>
    <mergeCell ref="A226:A236"/>
    <mergeCell ref="B226:B236"/>
    <mergeCell ref="D227:D236"/>
    <mergeCell ref="G227:G236"/>
    <mergeCell ref="B237:G237"/>
    <mergeCell ref="A238:A248"/>
    <mergeCell ref="B238:B248"/>
    <mergeCell ref="D239:D248"/>
    <mergeCell ref="G239:G248"/>
    <mergeCell ref="B224:G224"/>
    <mergeCell ref="B225:G225"/>
    <mergeCell ref="C214:E214"/>
    <mergeCell ref="C215:E215"/>
    <mergeCell ref="C216:E216"/>
    <mergeCell ref="C217:E217"/>
    <mergeCell ref="C218:E218"/>
    <mergeCell ref="C219:E219"/>
    <mergeCell ref="A249:A259"/>
    <mergeCell ref="B249:B259"/>
    <mergeCell ref="D250:D259"/>
    <mergeCell ref="G250:G259"/>
    <mergeCell ref="A156:A166"/>
    <mergeCell ref="C198:E198"/>
    <mergeCell ref="C200:E200"/>
    <mergeCell ref="C202:E202"/>
    <mergeCell ref="C203:E203"/>
    <mergeCell ref="C204:E204"/>
    <mergeCell ref="C205:E205"/>
    <mergeCell ref="C206:E206"/>
    <mergeCell ref="C207:E207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60:E160"/>
    <mergeCell ref="B154:G154"/>
    <mergeCell ref="C179:E179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58:E158"/>
    <mergeCell ref="C159:E159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86:D86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85:D85"/>
    <mergeCell ref="C87:D87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79:D79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97:E197"/>
    <mergeCell ref="C199:E199"/>
    <mergeCell ref="B201:G201"/>
    <mergeCell ref="A202:A212"/>
    <mergeCell ref="B202:B212"/>
    <mergeCell ref="A213:A223"/>
    <mergeCell ref="B213:B223"/>
    <mergeCell ref="B178:G178"/>
    <mergeCell ref="A179:A189"/>
    <mergeCell ref="B179:B18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208:E208"/>
    <mergeCell ref="C209:E209"/>
    <mergeCell ref="C210:E210"/>
    <mergeCell ref="C211:E211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A499:G499"/>
    <mergeCell ref="A500:G500"/>
    <mergeCell ref="C488:D488"/>
    <mergeCell ref="C489:D489"/>
    <mergeCell ref="E489:E498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A488:A498"/>
    <mergeCell ref="B488:B498"/>
  </mergeCells>
  <conditionalFormatting sqref="G38:H46 C69:D88 F71:G88">
    <cfRule type="cellIs" dxfId="1992" priority="94" operator="equal">
      <formula>0</formula>
    </cfRule>
  </conditionalFormatting>
  <conditionalFormatting sqref="F49:H67">
    <cfRule type="cellIs" dxfId="1991" priority="93" operator="equal">
      <formula>0</formula>
    </cfRule>
  </conditionalFormatting>
  <conditionalFormatting sqref="H71:H88 F69:H70">
    <cfRule type="cellIs" dxfId="1990" priority="92" operator="equal">
      <formula>0</formula>
    </cfRule>
  </conditionalFormatting>
  <conditionalFormatting sqref="G288:H297">
    <cfRule type="cellIs" dxfId="1989" priority="89" operator="equal">
      <formula>0</formula>
    </cfRule>
  </conditionalFormatting>
  <conditionalFormatting sqref="H277:H286">
    <cfRule type="cellIs" dxfId="1988" priority="90" operator="equal">
      <formula>0</formula>
    </cfRule>
  </conditionalFormatting>
  <conditionalFormatting sqref="C309 C299:C300">
    <cfRule type="cellIs" dxfId="1987" priority="88" operator="equal">
      <formula>0</formula>
    </cfRule>
  </conditionalFormatting>
  <conditionalFormatting sqref="H266:H275">
    <cfRule type="cellIs" dxfId="1986" priority="91" operator="equal">
      <formula>0</formula>
    </cfRule>
  </conditionalFormatting>
  <conditionalFormatting sqref="F299:H310 H311:H317">
    <cfRule type="cellIs" dxfId="1985" priority="87" operator="equal">
      <formula>0</formula>
    </cfRule>
  </conditionalFormatting>
  <conditionalFormatting sqref="F320:G320">
    <cfRule type="cellIs" dxfId="1984" priority="86" operator="equal">
      <formula>0</formula>
    </cfRule>
  </conditionalFormatting>
  <conditionalFormatting sqref="H320">
    <cfRule type="cellIs" dxfId="1983" priority="85" operator="equal">
      <formula>0</formula>
    </cfRule>
  </conditionalFormatting>
  <conditionalFormatting sqref="F320:H339">
    <cfRule type="cellIs" dxfId="1982" priority="84" operator="equal">
      <formula>0</formula>
    </cfRule>
  </conditionalFormatting>
  <conditionalFormatting sqref="H341">
    <cfRule type="cellIs" dxfId="1981" priority="83" operator="equal">
      <formula>0</formula>
    </cfRule>
  </conditionalFormatting>
  <conditionalFormatting sqref="H341">
    <cfRule type="cellIs" dxfId="1980" priority="82" operator="equal">
      <formula>0</formula>
    </cfRule>
  </conditionalFormatting>
  <conditionalFormatting sqref="G341:G360">
    <cfRule type="cellIs" dxfId="1979" priority="81" operator="equal">
      <formula>0</formula>
    </cfRule>
  </conditionalFormatting>
  <conditionalFormatting sqref="C351:C352 C341:C342">
    <cfRule type="cellIs" dxfId="1978" priority="80" operator="equal">
      <formula>0</formula>
    </cfRule>
  </conditionalFormatting>
  <conditionalFormatting sqref="F341:H360">
    <cfRule type="cellIs" dxfId="1977" priority="79" operator="equal">
      <formula>0</formula>
    </cfRule>
  </conditionalFormatting>
  <conditionalFormatting sqref="H364:H383">
    <cfRule type="cellIs" dxfId="1976" priority="78" operator="equal">
      <formula>0</formula>
    </cfRule>
  </conditionalFormatting>
  <conditionalFormatting sqref="H364:H383">
    <cfRule type="cellIs" dxfId="1975" priority="77" operator="equal">
      <formula>0</formula>
    </cfRule>
  </conditionalFormatting>
  <conditionalFormatting sqref="H364:H383">
    <cfRule type="cellIs" dxfId="1974" priority="76" operator="equal">
      <formula>0</formula>
    </cfRule>
  </conditionalFormatting>
  <conditionalFormatting sqref="H385:H404">
    <cfRule type="cellIs" dxfId="1973" priority="75" operator="equal">
      <formula>0</formula>
    </cfRule>
  </conditionalFormatting>
  <conditionalFormatting sqref="H385:H404">
    <cfRule type="cellIs" dxfId="1972" priority="74" operator="equal">
      <formula>0</formula>
    </cfRule>
  </conditionalFormatting>
  <conditionalFormatting sqref="H385:H404">
    <cfRule type="cellIs" dxfId="1971" priority="73" operator="equal">
      <formula>0</formula>
    </cfRule>
  </conditionalFormatting>
  <conditionalFormatting sqref="G374:G383 G385:G396">
    <cfRule type="cellIs" dxfId="1970" priority="72" operator="equal">
      <formula>0</formula>
    </cfRule>
  </conditionalFormatting>
  <conditionalFormatting sqref="G374:G383 G385:G396">
    <cfRule type="cellIs" dxfId="1969" priority="71" operator="equal">
      <formula>0</formula>
    </cfRule>
  </conditionalFormatting>
  <conditionalFormatting sqref="H431:H440">
    <cfRule type="cellIs" dxfId="1968" priority="70" operator="equal">
      <formula>0</formula>
    </cfRule>
  </conditionalFormatting>
  <conditionalFormatting sqref="H26:H35">
    <cfRule type="cellIs" dxfId="1967" priority="66" operator="equal">
      <formula>0</formula>
    </cfRule>
  </conditionalFormatting>
  <conditionalFormatting sqref="H453:H462">
    <cfRule type="cellIs" dxfId="1966" priority="68" operator="equal">
      <formula>0</formula>
    </cfRule>
  </conditionalFormatting>
  <conditionalFormatting sqref="C47:D56 C67:D67">
    <cfRule type="cellIs" dxfId="1965" priority="64" operator="equal">
      <formula>0</formula>
    </cfRule>
  </conditionalFormatting>
  <conditionalFormatting sqref="H15:H24">
    <cfRule type="cellIs" dxfId="1964" priority="65" operator="equal">
      <formula>0</formula>
    </cfRule>
  </conditionalFormatting>
  <conditionalFormatting sqref="C57:D66">
    <cfRule type="cellIs" dxfId="1963" priority="63" operator="equal">
      <formula>0</formula>
    </cfRule>
  </conditionalFormatting>
  <conditionalFormatting sqref="C68:D68">
    <cfRule type="cellIs" dxfId="1962" priority="62" operator="equal">
      <formula>0</formula>
    </cfRule>
  </conditionalFormatting>
  <conditionalFormatting sqref="F90:H90 H91:H97 F91:G109">
    <cfRule type="cellIs" dxfId="1961" priority="59" operator="equal">
      <formula>0</formula>
    </cfRule>
  </conditionalFormatting>
  <conditionalFormatting sqref="C90:D109">
    <cfRule type="cellIs" dxfId="1960" priority="57" operator="equal">
      <formula>0</formula>
    </cfRule>
  </conditionalFormatting>
  <conditionalFormatting sqref="H98:H109">
    <cfRule type="cellIs" dxfId="1959" priority="58" operator="equal">
      <formula>0</formula>
    </cfRule>
  </conditionalFormatting>
  <conditionalFormatting sqref="C89:D89">
    <cfRule type="cellIs" dxfId="1958" priority="56" operator="equal">
      <formula>0</formula>
    </cfRule>
  </conditionalFormatting>
  <conditionalFormatting sqref="C112:D112">
    <cfRule type="cellIs" dxfId="1957" priority="55" operator="equal">
      <formula>0</formula>
    </cfRule>
  </conditionalFormatting>
  <conditionalFormatting sqref="F113:H113 H114:H120 F114:G132">
    <cfRule type="cellIs" dxfId="1956" priority="54" operator="equal">
      <formula>0</formula>
    </cfRule>
  </conditionalFormatting>
  <conditionalFormatting sqref="C113:D132">
    <cfRule type="cellIs" dxfId="1955" priority="52" operator="equal">
      <formula>0</formula>
    </cfRule>
  </conditionalFormatting>
  <conditionalFormatting sqref="H121:H132">
    <cfRule type="cellIs" dxfId="1954" priority="53" operator="equal">
      <formula>0</formula>
    </cfRule>
  </conditionalFormatting>
  <conditionalFormatting sqref="F134:H134 H135:H141 F135:G153">
    <cfRule type="cellIs" dxfId="1953" priority="51" operator="equal">
      <formula>0</formula>
    </cfRule>
  </conditionalFormatting>
  <conditionalFormatting sqref="C134:D153">
    <cfRule type="cellIs" dxfId="1952" priority="49" operator="equal">
      <formula>0</formula>
    </cfRule>
  </conditionalFormatting>
  <conditionalFormatting sqref="H142:H153">
    <cfRule type="cellIs" dxfId="1951" priority="50" operator="equal">
      <formula>0</formula>
    </cfRule>
  </conditionalFormatting>
  <conditionalFormatting sqref="C133:D133">
    <cfRule type="cellIs" dxfId="1950" priority="48" operator="equal">
      <formula>0</formula>
    </cfRule>
  </conditionalFormatting>
  <conditionalFormatting sqref="H318">
    <cfRule type="cellIs" dxfId="1949" priority="47" operator="equal">
      <formula>0</formula>
    </cfRule>
  </conditionalFormatting>
  <conditionalFormatting sqref="F311:G318">
    <cfRule type="cellIs" dxfId="1948" priority="46" operator="equal">
      <formula>0</formula>
    </cfRule>
  </conditionalFormatting>
  <conditionalFormatting sqref="C310:C318">
    <cfRule type="cellIs" dxfId="1947" priority="45" operator="equal">
      <formula>0</formula>
    </cfRule>
  </conditionalFormatting>
  <conditionalFormatting sqref="C330 C320:C321">
    <cfRule type="cellIs" dxfId="1946" priority="44" operator="equal">
      <formula>0</formula>
    </cfRule>
  </conditionalFormatting>
  <conditionalFormatting sqref="C331">
    <cfRule type="cellIs" dxfId="1945" priority="43" operator="equal">
      <formula>0</formula>
    </cfRule>
  </conditionalFormatting>
  <conditionalFormatting sqref="C374:D383">
    <cfRule type="cellIs" dxfId="1944" priority="42" operator="equal">
      <formula>0</formula>
    </cfRule>
  </conditionalFormatting>
  <conditionalFormatting sqref="F376:H383">
    <cfRule type="cellIs" dxfId="1943" priority="41" operator="equal">
      <formula>0</formula>
    </cfRule>
  </conditionalFormatting>
  <conditionalFormatting sqref="C385:D385">
    <cfRule type="cellIs" dxfId="1942" priority="40" operator="equal">
      <formula>0</formula>
    </cfRule>
  </conditionalFormatting>
  <conditionalFormatting sqref="C386:D404">
    <cfRule type="cellIs" dxfId="1941" priority="39" operator="equal">
      <formula>0</formula>
    </cfRule>
  </conditionalFormatting>
  <conditionalFormatting sqref="F385:H404">
    <cfRule type="cellIs" dxfId="1940" priority="38" operator="equal">
      <formula>0</formula>
    </cfRule>
  </conditionalFormatting>
  <conditionalFormatting sqref="C364:D373">
    <cfRule type="cellIs" dxfId="1939" priority="37" operator="equal">
      <formula>0</formula>
    </cfRule>
  </conditionalFormatting>
  <conditionalFormatting sqref="F364:H373">
    <cfRule type="cellIs" dxfId="1938" priority="36" operator="equal">
      <formula>0</formula>
    </cfRule>
  </conditionalFormatting>
  <conditionalFormatting sqref="C343:C350">
    <cfRule type="cellIs" dxfId="1937" priority="28" operator="equal">
      <formula>0</formula>
    </cfRule>
  </conditionalFormatting>
  <conditionalFormatting sqref="C353:C360">
    <cfRule type="cellIs" dxfId="1936" priority="27" operator="equal">
      <formula>0</formula>
    </cfRule>
  </conditionalFormatting>
  <conditionalFormatting sqref="C301:C308">
    <cfRule type="cellIs" dxfId="1935" priority="31" operator="equal">
      <formula>0</formula>
    </cfRule>
  </conditionalFormatting>
  <conditionalFormatting sqref="C322:C329">
    <cfRule type="cellIs" dxfId="1934" priority="30" operator="equal">
      <formula>0</formula>
    </cfRule>
  </conditionalFormatting>
  <conditionalFormatting sqref="C332:C339">
    <cfRule type="cellIs" dxfId="1933" priority="29" operator="equal">
      <formula>0</formula>
    </cfRule>
  </conditionalFormatting>
  <conditionalFormatting sqref="I568">
    <cfRule type="cellIs" dxfId="1932" priority="12" operator="equal">
      <formula>TRUE</formula>
    </cfRule>
  </conditionalFormatting>
  <conditionalFormatting sqref="I538:I567">
    <cfRule type="cellIs" dxfId="1931" priority="26" operator="equal">
      <formula>TRUE</formula>
    </cfRule>
  </conditionalFormatting>
  <conditionalFormatting sqref="I569:I592 I595 I597:I598">
    <cfRule type="cellIs" dxfId="1930" priority="13" operator="equal">
      <formula>TRUE</formula>
    </cfRule>
  </conditionalFormatting>
  <conditionalFormatting sqref="H227:H236 H239:H248 H250:H259">
    <cfRule type="cellIs" dxfId="1929" priority="18" operator="equal">
      <formula>0</formula>
    </cfRule>
  </conditionalFormatting>
  <conditionalFormatting sqref="H203:H212">
    <cfRule type="cellIs" dxfId="1928" priority="20" operator="equal">
      <formula>0</formula>
    </cfRule>
  </conditionalFormatting>
  <conditionalFormatting sqref="H214:H223">
    <cfRule type="cellIs" dxfId="1927" priority="19" operator="equal">
      <formula>0</formula>
    </cfRule>
  </conditionalFormatting>
  <conditionalFormatting sqref="H180:H189">
    <cfRule type="cellIs" dxfId="1926" priority="17" operator="equal">
      <formula>0</formula>
    </cfRule>
  </conditionalFormatting>
  <conditionalFormatting sqref="H191:H200">
    <cfRule type="cellIs" dxfId="1925" priority="16" operator="equal">
      <formula>0</formula>
    </cfRule>
  </conditionalFormatting>
  <conditionalFormatting sqref="H157:H166">
    <cfRule type="cellIs" dxfId="1924" priority="15" operator="equal">
      <formula>0</formula>
    </cfRule>
  </conditionalFormatting>
  <conditionalFormatting sqref="H168:H177">
    <cfRule type="cellIs" dxfId="1923" priority="14" operator="equal">
      <formula>0</formula>
    </cfRule>
  </conditionalFormatting>
  <conditionalFormatting sqref="I593">
    <cfRule type="cellIs" dxfId="1922" priority="11" operator="equal">
      <formula>TRUE</formula>
    </cfRule>
  </conditionalFormatting>
  <conditionalFormatting sqref="I594">
    <cfRule type="cellIs" dxfId="1921" priority="10" operator="equal">
      <formula>TRUE</formula>
    </cfRule>
  </conditionalFormatting>
  <conditionalFormatting sqref="I596">
    <cfRule type="cellIs" dxfId="1920" priority="9" operator="equal">
      <formula>TRUE</formula>
    </cfRule>
  </conditionalFormatting>
  <conditionalFormatting sqref="I599">
    <cfRule type="cellIs" dxfId="1919" priority="8" operator="equal">
      <formula>TRUE</formula>
    </cfRule>
  </conditionalFormatting>
  <conditionalFormatting sqref="H419:H428">
    <cfRule type="cellIs" dxfId="1918" priority="5" operator="equal">
      <formula>0</formula>
    </cfRule>
  </conditionalFormatting>
  <conditionalFormatting sqref="H466:H475">
    <cfRule type="cellIs" dxfId="1917" priority="7" operator="equal">
      <formula>0</formula>
    </cfRule>
  </conditionalFormatting>
  <conditionalFormatting sqref="H408:H417">
    <cfRule type="cellIs" dxfId="1916" priority="6" operator="equal">
      <formula>0</formula>
    </cfRule>
  </conditionalFormatting>
  <conditionalFormatting sqref="C26:D26">
    <cfRule type="cellIs" dxfId="1915" priority="4" operator="equal">
      <formula>0</formula>
    </cfRule>
  </conditionalFormatting>
  <conditionalFormatting sqref="H442:H451">
    <cfRule type="cellIs" dxfId="1914" priority="3" operator="equal">
      <formula>0</formula>
    </cfRule>
  </conditionalFormatting>
  <conditionalFormatting sqref="H478:H487">
    <cfRule type="cellIs" dxfId="1913" priority="2" operator="equal">
      <formula>0</formula>
    </cfRule>
  </conditionalFormatting>
  <conditionalFormatting sqref="H489:H498">
    <cfRule type="cellIs" dxfId="1912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1"/>
  <sheetViews>
    <sheetView zoomScaleNormal="100" workbookViewId="0">
      <pane ySplit="10" topLeftCell="A144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7.5703125" style="1" customWidth="1"/>
    <col min="4" max="4" width="10.28515625" style="1" customWidth="1"/>
    <col min="5" max="5" width="9.28515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51.42578125" style="1" hidden="1" customWidth="1"/>
    <col min="10" max="16384" width="9.140625" style="1"/>
  </cols>
  <sheetData>
    <row r="1" spans="1:9" ht="57" customHeight="1" x14ac:dyDescent="0.3">
      <c r="A1" s="337" t="s">
        <v>35</v>
      </c>
      <c r="B1" s="337"/>
      <c r="C1" s="337"/>
      <c r="D1" s="338" t="s">
        <v>449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127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 t="s">
        <v>183</v>
      </c>
    </row>
    <row r="5" spans="1:9" x14ac:dyDescent="0.25">
      <c r="A5" s="238" t="s">
        <v>184</v>
      </c>
      <c r="B5" s="23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249.19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193.37</v>
      </c>
    </row>
    <row r="14" spans="1:9" s="2" customFormat="1" ht="25.5" x14ac:dyDescent="0.2">
      <c r="A14" s="256" t="s">
        <v>43</v>
      </c>
      <c r="B14" s="344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138.71</v>
      </c>
    </row>
    <row r="15" spans="1:9" s="2" customFormat="1" ht="12.75" x14ac:dyDescent="0.2">
      <c r="A15" s="257"/>
      <c r="B15" s="345"/>
      <c r="C15" s="305" t="s">
        <v>176</v>
      </c>
      <c r="D15" s="306"/>
      <c r="E15" s="184">
        <v>16</v>
      </c>
      <c r="F15" s="73">
        <v>3105</v>
      </c>
      <c r="G15" s="72">
        <v>2</v>
      </c>
      <c r="H15" s="63">
        <f>ROUNDUP((F15/168*G15),2)</f>
        <v>36.97</v>
      </c>
    </row>
    <row r="16" spans="1:9" s="2" customFormat="1" ht="12.75" x14ac:dyDescent="0.2">
      <c r="A16" s="257"/>
      <c r="B16" s="345"/>
      <c r="C16" s="291" t="s">
        <v>178</v>
      </c>
      <c r="D16" s="292"/>
      <c r="E16" s="185">
        <v>14</v>
      </c>
      <c r="F16" s="75">
        <v>2048</v>
      </c>
      <c r="G16" s="74">
        <v>2</v>
      </c>
      <c r="H16" s="65">
        <f t="shared" ref="H16:H24" si="0">ROUNDUP((F16/168*G16),2)</f>
        <v>24.39</v>
      </c>
    </row>
    <row r="17" spans="1:8" s="2" customFormat="1" ht="12.75" x14ac:dyDescent="0.2">
      <c r="A17" s="257"/>
      <c r="B17" s="345"/>
      <c r="C17" s="291" t="s">
        <v>181</v>
      </c>
      <c r="D17" s="292"/>
      <c r="E17" s="185">
        <v>15</v>
      </c>
      <c r="F17" s="75">
        <v>2410</v>
      </c>
      <c r="G17" s="74">
        <v>2</v>
      </c>
      <c r="H17" s="65">
        <f t="shared" si="0"/>
        <v>28.700000000000003</v>
      </c>
    </row>
    <row r="18" spans="1:8" s="2" customFormat="1" ht="12.75" customHeight="1" x14ac:dyDescent="0.2">
      <c r="A18" s="257"/>
      <c r="B18" s="345"/>
      <c r="C18" s="291" t="s">
        <v>180</v>
      </c>
      <c r="D18" s="292"/>
      <c r="E18" s="185">
        <v>15</v>
      </c>
      <c r="F18" s="75">
        <v>2410</v>
      </c>
      <c r="G18" s="74">
        <v>2</v>
      </c>
      <c r="H18" s="65">
        <f t="shared" si="0"/>
        <v>28.700000000000003</v>
      </c>
    </row>
    <row r="19" spans="1:8" s="2" customFormat="1" ht="12.75" x14ac:dyDescent="0.2">
      <c r="A19" s="257"/>
      <c r="B19" s="345"/>
      <c r="C19" s="291" t="s">
        <v>182</v>
      </c>
      <c r="D19" s="292"/>
      <c r="E19" s="185">
        <v>11</v>
      </c>
      <c r="F19" s="75">
        <v>1675</v>
      </c>
      <c r="G19" s="74">
        <v>2</v>
      </c>
      <c r="H19" s="65">
        <f t="shared" si="0"/>
        <v>19.950000000000003</v>
      </c>
    </row>
    <row r="20" spans="1:8" s="2" customFormat="1" ht="12.75" hidden="1" x14ac:dyDescent="0.2">
      <c r="A20" s="257"/>
      <c r="B20" s="345"/>
      <c r="C20" s="264"/>
      <c r="D20" s="293"/>
      <c r="E20" s="100"/>
      <c r="F20" s="101"/>
      <c r="G20" s="74"/>
      <c r="H20" s="65">
        <f t="shared" si="0"/>
        <v>0</v>
      </c>
    </row>
    <row r="21" spans="1:8" s="2" customFormat="1" ht="12.75" hidden="1" x14ac:dyDescent="0.2">
      <c r="A21" s="257"/>
      <c r="B21" s="345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x14ac:dyDescent="0.2">
      <c r="A22" s="257"/>
      <c r="B22" s="345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x14ac:dyDescent="0.2">
      <c r="A23" s="257"/>
      <c r="B23" s="345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x14ac:dyDescent="0.2">
      <c r="A24" s="258"/>
      <c r="B24" s="346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x14ac:dyDescent="0.2">
      <c r="A25" s="256" t="s">
        <v>45</v>
      </c>
      <c r="B25" s="259" t="s">
        <v>46</v>
      </c>
      <c r="C25" s="303" t="s">
        <v>438</v>
      </c>
      <c r="D25" s="304"/>
      <c r="E25" s="53" t="s">
        <v>164</v>
      </c>
      <c r="F25" s="49" t="s">
        <v>40</v>
      </c>
      <c r="G25" s="53" t="s">
        <v>158</v>
      </c>
      <c r="H25" s="135">
        <f>SUM(H26:H35)</f>
        <v>15.33</v>
      </c>
    </row>
    <row r="26" spans="1:8" s="2" customFormat="1" ht="12.75" x14ac:dyDescent="0.2">
      <c r="A26" s="257"/>
      <c r="B26" s="260"/>
      <c r="C26" s="291" t="s">
        <v>338</v>
      </c>
      <c r="D26" s="292"/>
      <c r="E26" s="184">
        <v>10</v>
      </c>
      <c r="F26" s="73">
        <v>1287</v>
      </c>
      <c r="G26" s="72">
        <v>2</v>
      </c>
      <c r="H26" s="63">
        <f>ROUNDUP((F26/168*G26),2)</f>
        <v>15.33</v>
      </c>
    </row>
    <row r="27" spans="1:8" s="2" customFormat="1" ht="12" hidden="1" customHeight="1" x14ac:dyDescent="0.2">
      <c r="A27" s="257"/>
      <c r="B27" s="260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57"/>
      <c r="B28" s="260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57"/>
      <c r="B29" s="260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57"/>
      <c r="B30" s="260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57"/>
      <c r="B31" s="260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57"/>
      <c r="B32" s="260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57"/>
      <c r="B33" s="260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57"/>
      <c r="B34" s="260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58"/>
      <c r="B35" s="261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56" t="s">
        <v>52</v>
      </c>
      <c r="B36" s="259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8.4700000000000006</v>
      </c>
    </row>
    <row r="37" spans="1:8" s="2" customFormat="1" ht="12.75" x14ac:dyDescent="0.2">
      <c r="A37" s="257"/>
      <c r="B37" s="260"/>
      <c r="C37" s="308" t="s">
        <v>177</v>
      </c>
      <c r="D37" s="309"/>
      <c r="E37" s="310"/>
      <c r="F37" s="61">
        <v>170</v>
      </c>
      <c r="G37" s="61">
        <f t="shared" ref="G37:G46" si="2">G15</f>
        <v>2</v>
      </c>
      <c r="H37" s="63">
        <f>ROUNDUP((F37/168*G37),2)</f>
        <v>2.0299999999999998</v>
      </c>
    </row>
    <row r="38" spans="1:8" s="2" customFormat="1" ht="12.75" customHeight="1" x14ac:dyDescent="0.2">
      <c r="A38" s="257"/>
      <c r="B38" s="260"/>
      <c r="C38" s="283" t="s">
        <v>179</v>
      </c>
      <c r="D38" s="311"/>
      <c r="E38" s="284"/>
      <c r="F38" s="64">
        <v>135</v>
      </c>
      <c r="G38" s="64">
        <f t="shared" si="2"/>
        <v>2</v>
      </c>
      <c r="H38" s="65">
        <f t="shared" ref="H38:H46" si="3">ROUNDUP((F38/168*G38),2)</f>
        <v>1.61</v>
      </c>
    </row>
    <row r="39" spans="1:8" s="2" customFormat="1" ht="12.75" customHeight="1" x14ac:dyDescent="0.2">
      <c r="A39" s="257"/>
      <c r="B39" s="260"/>
      <c r="C39" s="283" t="s">
        <v>179</v>
      </c>
      <c r="D39" s="311"/>
      <c r="E39" s="284"/>
      <c r="F39" s="64">
        <v>135</v>
      </c>
      <c r="G39" s="64">
        <f t="shared" si="2"/>
        <v>2</v>
      </c>
      <c r="H39" s="65">
        <f t="shared" si="3"/>
        <v>1.61</v>
      </c>
    </row>
    <row r="40" spans="1:8" s="2" customFormat="1" ht="12.75" customHeight="1" x14ac:dyDescent="0.2">
      <c r="A40" s="257"/>
      <c r="B40" s="260"/>
      <c r="C40" s="283" t="s">
        <v>179</v>
      </c>
      <c r="D40" s="311"/>
      <c r="E40" s="284"/>
      <c r="F40" s="64">
        <v>135</v>
      </c>
      <c r="G40" s="64">
        <f t="shared" si="2"/>
        <v>2</v>
      </c>
      <c r="H40" s="65">
        <f t="shared" si="3"/>
        <v>1.61</v>
      </c>
    </row>
    <row r="41" spans="1:8" s="2" customFormat="1" ht="12.75" customHeight="1" x14ac:dyDescent="0.2">
      <c r="A41" s="257"/>
      <c r="B41" s="260"/>
      <c r="C41" s="283" t="s">
        <v>179</v>
      </c>
      <c r="D41" s="311"/>
      <c r="E41" s="284"/>
      <c r="F41" s="64">
        <v>135</v>
      </c>
      <c r="G41" s="64">
        <f t="shared" si="2"/>
        <v>2</v>
      </c>
      <c r="H41" s="65">
        <f t="shared" si="3"/>
        <v>1.61</v>
      </c>
    </row>
    <row r="42" spans="1:8" s="2" customFormat="1" ht="12.75" hidden="1" customHeight="1" x14ac:dyDescent="0.2">
      <c r="A42" s="257"/>
      <c r="B42" s="260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57"/>
      <c r="B43" s="260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57"/>
      <c r="B44" s="260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57"/>
      <c r="B45" s="260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58"/>
      <c r="B46" s="261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7.7199999999999989</v>
      </c>
    </row>
    <row r="48" spans="1:8" s="2" customFormat="1" ht="12.75" x14ac:dyDescent="0.2">
      <c r="A48" s="290"/>
      <c r="B48" s="340"/>
      <c r="C48" s="305" t="str">
        <f t="shared" ref="C48:C57" si="4">C15</f>
        <v>VP priekšnieka vietnieks</v>
      </c>
      <c r="D48" s="306"/>
      <c r="E48" s="298">
        <v>5</v>
      </c>
      <c r="F48" s="61">
        <f>F15</f>
        <v>3105</v>
      </c>
      <c r="G48" s="61">
        <f>G15</f>
        <v>2</v>
      </c>
      <c r="H48" s="63">
        <f>ROUNDUP((F48*$E$48%)/168*G48,2)</f>
        <v>1.85</v>
      </c>
    </row>
    <row r="49" spans="1:8" s="2" customFormat="1" ht="12.75" x14ac:dyDescent="0.2">
      <c r="A49" s="290"/>
      <c r="B49" s="340"/>
      <c r="C49" s="291" t="str">
        <f t="shared" si="4"/>
        <v>VP koledžas direktora vietnieks</v>
      </c>
      <c r="D49" s="292"/>
      <c r="E49" s="299"/>
      <c r="F49" s="70">
        <f t="shared" ref="F49:G57" si="5">F16</f>
        <v>2048</v>
      </c>
      <c r="G49" s="70">
        <f t="shared" si="5"/>
        <v>2</v>
      </c>
      <c r="H49" s="65">
        <f t="shared" ref="H49:H67" si="6">ROUNDUP((F49*$E$48%)/168*G49,2)</f>
        <v>1.22</v>
      </c>
    </row>
    <row r="50" spans="1:8" s="2" customFormat="1" ht="12.75" x14ac:dyDescent="0.2">
      <c r="A50" s="290"/>
      <c r="B50" s="340"/>
      <c r="C50" s="291" t="str">
        <f t="shared" si="4"/>
        <v>VP Galvenās kriminālpolicijas pārvaldes priekšnieka vietnieks</v>
      </c>
      <c r="D50" s="292"/>
      <c r="E50" s="299"/>
      <c r="F50" s="70">
        <f t="shared" si="5"/>
        <v>2410</v>
      </c>
      <c r="G50" s="70">
        <f t="shared" si="5"/>
        <v>2</v>
      </c>
      <c r="H50" s="65">
        <f t="shared" si="6"/>
        <v>1.44</v>
      </c>
    </row>
    <row r="51" spans="1:8" s="2" customFormat="1" ht="12.75" x14ac:dyDescent="0.2">
      <c r="A51" s="290"/>
      <c r="B51" s="340"/>
      <c r="C51" s="291" t="str">
        <f t="shared" si="4"/>
        <v>VP Galvenās kārtības policijas pārvaldes priekšnieka vietnieks</v>
      </c>
      <c r="D51" s="292"/>
      <c r="E51" s="299"/>
      <c r="F51" s="70">
        <f t="shared" si="5"/>
        <v>2410</v>
      </c>
      <c r="G51" s="70">
        <f t="shared" si="5"/>
        <v>2</v>
      </c>
      <c r="H51" s="65">
        <f t="shared" si="6"/>
        <v>1.44</v>
      </c>
    </row>
    <row r="52" spans="1:8" s="2" customFormat="1" ht="12.75" x14ac:dyDescent="0.2">
      <c r="A52" s="290"/>
      <c r="B52" s="340"/>
      <c r="C52" s="291" t="str">
        <f t="shared" si="4"/>
        <v>VP koledžas katedras vadītājs</v>
      </c>
      <c r="D52" s="292"/>
      <c r="E52" s="299"/>
      <c r="F52" s="70">
        <f t="shared" si="5"/>
        <v>1675</v>
      </c>
      <c r="G52" s="70">
        <f t="shared" si="5"/>
        <v>2</v>
      </c>
      <c r="H52" s="65">
        <f t="shared" si="6"/>
        <v>1</v>
      </c>
    </row>
    <row r="53" spans="1:8" s="2" customFormat="1" ht="12.75" hidden="1" x14ac:dyDescent="0.2">
      <c r="A53" s="290"/>
      <c r="B53" s="34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x14ac:dyDescent="0.2">
      <c r="A58" s="290"/>
      <c r="B58" s="340"/>
      <c r="C58" s="291" t="str">
        <f>C26</f>
        <v xml:space="preserve">Vecākais speciālists Izglītības koordinācijas nodaļā </v>
      </c>
      <c r="D58" s="292"/>
      <c r="E58" s="299"/>
      <c r="F58" s="70">
        <f>F26</f>
        <v>1287</v>
      </c>
      <c r="G58" s="70">
        <f>G26</f>
        <v>2</v>
      </c>
      <c r="H58" s="65">
        <f t="shared" si="6"/>
        <v>0.77</v>
      </c>
    </row>
    <row r="59" spans="1:8" s="2" customFormat="1" ht="12.75" hidden="1" x14ac:dyDescent="0.2">
      <c r="A59" s="290"/>
      <c r="B59" s="34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90"/>
      <c r="B60" s="34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56" t="s">
        <v>56</v>
      </c>
      <c r="B68" s="259" t="s">
        <v>57</v>
      </c>
      <c r="C68" s="303" t="s">
        <v>438</v>
      </c>
      <c r="D68" s="304"/>
      <c r="E68" s="53" t="s">
        <v>162</v>
      </c>
      <c r="F68" s="133" t="s">
        <v>40</v>
      </c>
      <c r="G68" s="53" t="s">
        <v>158</v>
      </c>
      <c r="H68" s="135">
        <f>SUM(H69:H88)</f>
        <v>7.7199999999999989</v>
      </c>
    </row>
    <row r="69" spans="1:8" s="2" customFormat="1" ht="12.75" x14ac:dyDescent="0.2">
      <c r="A69" s="257"/>
      <c r="B69" s="260"/>
      <c r="C69" s="291" t="str">
        <f>C15</f>
        <v>VP priekšnieka vietnieks</v>
      </c>
      <c r="D69" s="292"/>
      <c r="E69" s="298">
        <v>5</v>
      </c>
      <c r="F69" s="70">
        <f t="shared" ref="F69:G78" si="9">F15</f>
        <v>3105</v>
      </c>
      <c r="G69" s="70">
        <f t="shared" si="9"/>
        <v>2</v>
      </c>
      <c r="H69" s="65">
        <f>ROUNDUP((F69*$E$69%)/168*G69,2)</f>
        <v>1.85</v>
      </c>
    </row>
    <row r="70" spans="1:8" s="2" customFormat="1" ht="12.75" x14ac:dyDescent="0.2">
      <c r="A70" s="257"/>
      <c r="B70" s="260"/>
      <c r="C70" s="291" t="str">
        <f t="shared" ref="C70:C78" si="10">C16</f>
        <v>VP koledžas direktora vietnieks</v>
      </c>
      <c r="D70" s="292"/>
      <c r="E70" s="299"/>
      <c r="F70" s="70">
        <f t="shared" si="9"/>
        <v>2048</v>
      </c>
      <c r="G70" s="70">
        <f t="shared" si="9"/>
        <v>2</v>
      </c>
      <c r="H70" s="65">
        <f t="shared" ref="H70:H88" si="11">ROUNDUP((F70*$E$69%)/168*G70,2)</f>
        <v>1.22</v>
      </c>
    </row>
    <row r="71" spans="1:8" s="2" customFormat="1" ht="12.75" x14ac:dyDescent="0.2">
      <c r="A71" s="257"/>
      <c r="B71" s="260"/>
      <c r="C71" s="291" t="str">
        <f t="shared" si="10"/>
        <v>VP Galvenās kriminālpolicijas pārvaldes priekšnieka vietnieks</v>
      </c>
      <c r="D71" s="292"/>
      <c r="E71" s="299"/>
      <c r="F71" s="70">
        <f t="shared" si="9"/>
        <v>2410</v>
      </c>
      <c r="G71" s="70">
        <f t="shared" si="9"/>
        <v>2</v>
      </c>
      <c r="H71" s="65">
        <f t="shared" si="11"/>
        <v>1.44</v>
      </c>
    </row>
    <row r="72" spans="1:8" s="2" customFormat="1" ht="12.75" x14ac:dyDescent="0.2">
      <c r="A72" s="257"/>
      <c r="B72" s="260"/>
      <c r="C72" s="291" t="str">
        <f t="shared" si="10"/>
        <v>VP Galvenās kārtības policijas pārvaldes priekšnieka vietnieks</v>
      </c>
      <c r="D72" s="292"/>
      <c r="E72" s="299"/>
      <c r="F72" s="70">
        <f t="shared" si="9"/>
        <v>2410</v>
      </c>
      <c r="G72" s="70">
        <f t="shared" si="9"/>
        <v>2</v>
      </c>
      <c r="H72" s="65">
        <f t="shared" si="11"/>
        <v>1.44</v>
      </c>
    </row>
    <row r="73" spans="1:8" s="2" customFormat="1" ht="12.75" x14ac:dyDescent="0.2">
      <c r="A73" s="257"/>
      <c r="B73" s="260"/>
      <c r="C73" s="291" t="str">
        <f t="shared" si="10"/>
        <v>VP koledžas katedras vadītājs</v>
      </c>
      <c r="D73" s="292"/>
      <c r="E73" s="299"/>
      <c r="F73" s="70">
        <f t="shared" si="9"/>
        <v>1675</v>
      </c>
      <c r="G73" s="70">
        <f t="shared" si="9"/>
        <v>2</v>
      </c>
      <c r="H73" s="65">
        <f t="shared" si="11"/>
        <v>1</v>
      </c>
    </row>
    <row r="74" spans="1:8" s="2" customFormat="1" ht="12.75" hidden="1" x14ac:dyDescent="0.2">
      <c r="A74" s="257"/>
      <c r="B74" s="260"/>
      <c r="C74" s="291">
        <f t="shared" si="10"/>
        <v>0</v>
      </c>
      <c r="D74" s="292"/>
      <c r="E74" s="299"/>
      <c r="F74" s="70">
        <f t="shared" si="9"/>
        <v>0</v>
      </c>
      <c r="G74" s="70">
        <f t="shared" si="9"/>
        <v>0</v>
      </c>
      <c r="H74" s="65">
        <f t="shared" si="11"/>
        <v>0</v>
      </c>
    </row>
    <row r="75" spans="1:8" s="2" customFormat="1" ht="12.75" hidden="1" x14ac:dyDescent="0.2">
      <c r="A75" s="257"/>
      <c r="B75" s="260"/>
      <c r="C75" s="291">
        <f t="shared" si="10"/>
        <v>0</v>
      </c>
      <c r="D75" s="292"/>
      <c r="E75" s="299"/>
      <c r="F75" s="70">
        <f t="shared" si="9"/>
        <v>0</v>
      </c>
      <c r="G75" s="70">
        <f t="shared" si="9"/>
        <v>0</v>
      </c>
      <c r="H75" s="65">
        <f t="shared" si="11"/>
        <v>0</v>
      </c>
    </row>
    <row r="76" spans="1:8" s="2" customFormat="1" ht="12.75" hidden="1" x14ac:dyDescent="0.2">
      <c r="A76" s="257"/>
      <c r="B76" s="260"/>
      <c r="C76" s="291">
        <f t="shared" si="10"/>
        <v>0</v>
      </c>
      <c r="D76" s="292"/>
      <c r="E76" s="299"/>
      <c r="F76" s="70">
        <f t="shared" si="9"/>
        <v>0</v>
      </c>
      <c r="G76" s="70">
        <f t="shared" si="9"/>
        <v>0</v>
      </c>
      <c r="H76" s="65">
        <f t="shared" si="11"/>
        <v>0</v>
      </c>
    </row>
    <row r="77" spans="1:8" s="2" customFormat="1" ht="12.75" hidden="1" x14ac:dyDescent="0.2">
      <c r="A77" s="257"/>
      <c r="B77" s="260"/>
      <c r="C77" s="291">
        <f t="shared" si="10"/>
        <v>0</v>
      </c>
      <c r="D77" s="292"/>
      <c r="E77" s="299"/>
      <c r="F77" s="70">
        <f t="shared" si="9"/>
        <v>0</v>
      </c>
      <c r="G77" s="70">
        <f t="shared" si="9"/>
        <v>0</v>
      </c>
      <c r="H77" s="65">
        <f t="shared" si="11"/>
        <v>0</v>
      </c>
    </row>
    <row r="78" spans="1:8" s="2" customFormat="1" ht="12.75" hidden="1" x14ac:dyDescent="0.2">
      <c r="A78" s="257"/>
      <c r="B78" s="260"/>
      <c r="C78" s="291">
        <f t="shared" si="10"/>
        <v>0</v>
      </c>
      <c r="D78" s="292"/>
      <c r="E78" s="299"/>
      <c r="F78" s="70">
        <f t="shared" si="9"/>
        <v>0</v>
      </c>
      <c r="G78" s="70">
        <f t="shared" si="9"/>
        <v>0</v>
      </c>
      <c r="H78" s="65">
        <f t="shared" si="11"/>
        <v>0</v>
      </c>
    </row>
    <row r="79" spans="1:8" s="2" customFormat="1" ht="12.75" x14ac:dyDescent="0.2">
      <c r="A79" s="257"/>
      <c r="B79" s="260"/>
      <c r="C79" s="291" t="str">
        <f>C26</f>
        <v xml:space="preserve">Vecākais speciālists Izglītības koordinācijas nodaļā </v>
      </c>
      <c r="D79" s="292"/>
      <c r="E79" s="299"/>
      <c r="F79" s="70">
        <f t="shared" ref="F79:G88" si="12">F26</f>
        <v>1287</v>
      </c>
      <c r="G79" s="70">
        <f t="shared" si="12"/>
        <v>2</v>
      </c>
      <c r="H79" s="65">
        <f t="shared" si="11"/>
        <v>0.77</v>
      </c>
    </row>
    <row r="80" spans="1:8" s="2" customFormat="1" ht="12.75" hidden="1" x14ac:dyDescent="0.2">
      <c r="A80" s="257"/>
      <c r="B80" s="260"/>
      <c r="C80" s="291"/>
      <c r="D80" s="292"/>
      <c r="E80" s="299"/>
      <c r="F80" s="70">
        <f t="shared" si="12"/>
        <v>0</v>
      </c>
      <c r="G80" s="70">
        <f t="shared" si="12"/>
        <v>0</v>
      </c>
      <c r="H80" s="65">
        <f t="shared" si="11"/>
        <v>0</v>
      </c>
    </row>
    <row r="81" spans="1:8" s="2" customFormat="1" ht="12.75" hidden="1" x14ac:dyDescent="0.2">
      <c r="A81" s="257"/>
      <c r="B81" s="260"/>
      <c r="C81" s="291">
        <f>C29</f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11"/>
        <v>0</v>
      </c>
    </row>
    <row r="82" spans="1:8" s="2" customFormat="1" ht="12.75" hidden="1" x14ac:dyDescent="0.2">
      <c r="A82" s="257"/>
      <c r="B82" s="260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11"/>
        <v>0</v>
      </c>
    </row>
    <row r="83" spans="1:8" s="2" customFormat="1" ht="12.75" hidden="1" x14ac:dyDescent="0.2">
      <c r="A83" s="257"/>
      <c r="B83" s="260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11"/>
        <v>0</v>
      </c>
    </row>
    <row r="84" spans="1:8" s="2" customFormat="1" ht="12.75" hidden="1" x14ac:dyDescent="0.2">
      <c r="A84" s="257"/>
      <c r="B84" s="260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11"/>
        <v>0</v>
      </c>
    </row>
    <row r="85" spans="1:8" s="2" customFormat="1" ht="12.75" hidden="1" x14ac:dyDescent="0.2">
      <c r="A85" s="257"/>
      <c r="B85" s="260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11"/>
        <v>0</v>
      </c>
    </row>
    <row r="86" spans="1:8" s="2" customFormat="1" ht="12.75" hidden="1" x14ac:dyDescent="0.2">
      <c r="A86" s="257"/>
      <c r="B86" s="260"/>
      <c r="C86" s="131"/>
      <c r="D86" s="132"/>
      <c r="E86" s="299"/>
      <c r="F86" s="70">
        <f t="shared" si="12"/>
        <v>0</v>
      </c>
      <c r="G86" s="70">
        <f t="shared" si="12"/>
        <v>0</v>
      </c>
      <c r="H86" s="65">
        <f t="shared" si="11"/>
        <v>0</v>
      </c>
    </row>
    <row r="87" spans="1:8" s="2" customFormat="1" ht="12.75" hidden="1" x14ac:dyDescent="0.2">
      <c r="A87" s="257"/>
      <c r="B87" s="260"/>
      <c r="C87" s="291">
        <f>C34</f>
        <v>0</v>
      </c>
      <c r="D87" s="292"/>
      <c r="E87" s="299"/>
      <c r="F87" s="70">
        <f t="shared" si="12"/>
        <v>0</v>
      </c>
      <c r="G87" s="70">
        <f t="shared" si="12"/>
        <v>0</v>
      </c>
      <c r="H87" s="65">
        <f t="shared" si="11"/>
        <v>0</v>
      </c>
    </row>
    <row r="88" spans="1:8" s="2" customFormat="1" ht="12.75" hidden="1" x14ac:dyDescent="0.2">
      <c r="A88" s="258"/>
      <c r="B88" s="261"/>
      <c r="C88" s="301">
        <f>C35</f>
        <v>0</v>
      </c>
      <c r="D88" s="302"/>
      <c r="E88" s="300"/>
      <c r="F88" s="71">
        <f t="shared" si="12"/>
        <v>0</v>
      </c>
      <c r="G88" s="71">
        <f t="shared" si="12"/>
        <v>0</v>
      </c>
      <c r="H88" s="67">
        <f t="shared" si="11"/>
        <v>0</v>
      </c>
    </row>
    <row r="89" spans="1:8" s="2" customFormat="1" ht="25.5" x14ac:dyDescent="0.2">
      <c r="A89" s="256" t="s">
        <v>58</v>
      </c>
      <c r="B89" s="259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15.419999999999998</v>
      </c>
    </row>
    <row r="90" spans="1:8" s="2" customFormat="1" ht="12.75" x14ac:dyDescent="0.2">
      <c r="A90" s="257"/>
      <c r="B90" s="260"/>
      <c r="C90" s="291" t="str">
        <f t="shared" ref="C90:C99" si="13">C15</f>
        <v>VP priekšnieka vietnieks</v>
      </c>
      <c r="D90" s="292"/>
      <c r="E90" s="298">
        <v>10</v>
      </c>
      <c r="F90" s="70">
        <f t="shared" ref="F90:G99" si="14">F15</f>
        <v>3105</v>
      </c>
      <c r="G90" s="70">
        <f t="shared" si="14"/>
        <v>2</v>
      </c>
      <c r="H90" s="65">
        <f>ROUNDUP((F90*$E$90%)/168*$G$90,2)</f>
        <v>3.6999999999999997</v>
      </c>
    </row>
    <row r="91" spans="1:8" s="2" customFormat="1" ht="12.75" x14ac:dyDescent="0.2">
      <c r="A91" s="257"/>
      <c r="B91" s="260"/>
      <c r="C91" s="291" t="str">
        <f t="shared" si="13"/>
        <v>VP koledžas direktora vietnieks</v>
      </c>
      <c r="D91" s="292"/>
      <c r="E91" s="299"/>
      <c r="F91" s="70">
        <f t="shared" si="14"/>
        <v>2048</v>
      </c>
      <c r="G91" s="70">
        <f t="shared" si="14"/>
        <v>2</v>
      </c>
      <c r="H91" s="65">
        <f t="shared" ref="H91:H109" si="15">ROUNDUP((F91*$E$90%)/168*$G$90,2)</f>
        <v>2.44</v>
      </c>
    </row>
    <row r="92" spans="1:8" s="2" customFormat="1" ht="12.75" x14ac:dyDescent="0.2">
      <c r="A92" s="257"/>
      <c r="B92" s="260"/>
      <c r="C92" s="291" t="str">
        <f t="shared" si="13"/>
        <v>VP Galvenās kriminālpolicijas pārvaldes priekšnieka vietnieks</v>
      </c>
      <c r="D92" s="292"/>
      <c r="E92" s="299"/>
      <c r="F92" s="70">
        <f t="shared" si="14"/>
        <v>2410</v>
      </c>
      <c r="G92" s="70">
        <f t="shared" si="14"/>
        <v>2</v>
      </c>
      <c r="H92" s="65">
        <f t="shared" si="15"/>
        <v>2.8699999999999997</v>
      </c>
    </row>
    <row r="93" spans="1:8" s="2" customFormat="1" ht="12.75" x14ac:dyDescent="0.2">
      <c r="A93" s="257"/>
      <c r="B93" s="260"/>
      <c r="C93" s="291" t="str">
        <f t="shared" si="13"/>
        <v>VP Galvenās kārtības policijas pārvaldes priekšnieka vietnieks</v>
      </c>
      <c r="D93" s="292"/>
      <c r="E93" s="299"/>
      <c r="F93" s="70">
        <f t="shared" si="14"/>
        <v>2410</v>
      </c>
      <c r="G93" s="70">
        <f t="shared" si="14"/>
        <v>2</v>
      </c>
      <c r="H93" s="65">
        <f t="shared" si="15"/>
        <v>2.8699999999999997</v>
      </c>
    </row>
    <row r="94" spans="1:8" s="2" customFormat="1" ht="12.75" x14ac:dyDescent="0.2">
      <c r="A94" s="257"/>
      <c r="B94" s="260"/>
      <c r="C94" s="291" t="str">
        <f t="shared" si="13"/>
        <v>VP koledžas katedras vadītājs</v>
      </c>
      <c r="D94" s="292"/>
      <c r="E94" s="299"/>
      <c r="F94" s="70">
        <f t="shared" si="14"/>
        <v>1675</v>
      </c>
      <c r="G94" s="70">
        <f t="shared" si="14"/>
        <v>2</v>
      </c>
      <c r="H94" s="65">
        <f t="shared" si="15"/>
        <v>2</v>
      </c>
    </row>
    <row r="95" spans="1:8" s="2" customFormat="1" ht="12.75" hidden="1" x14ac:dyDescent="0.2">
      <c r="A95" s="257"/>
      <c r="B95" s="260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57"/>
      <c r="B96" s="260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57"/>
      <c r="B97" s="260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57"/>
      <c r="B98" s="260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57"/>
      <c r="B99" s="260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x14ac:dyDescent="0.2">
      <c r="A100" s="257"/>
      <c r="B100" s="260"/>
      <c r="C100" s="291" t="str">
        <f t="shared" ref="C100:C109" si="16">C26</f>
        <v xml:space="preserve">Vecākais speciālists Izglītības koordinācijas nodaļā </v>
      </c>
      <c r="D100" s="292"/>
      <c r="E100" s="299"/>
      <c r="F100" s="70">
        <f t="shared" ref="F100:G109" si="17">F26</f>
        <v>1287</v>
      </c>
      <c r="G100" s="70">
        <f t="shared" si="17"/>
        <v>2</v>
      </c>
      <c r="H100" s="65">
        <f t="shared" si="15"/>
        <v>1.54</v>
      </c>
    </row>
    <row r="101" spans="1:8" s="2" customFormat="1" ht="12.75" hidden="1" x14ac:dyDescent="0.2">
      <c r="A101" s="257"/>
      <c r="B101" s="260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57"/>
      <c r="B102" s="260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57"/>
      <c r="B103" s="260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57"/>
      <c r="B104" s="260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57"/>
      <c r="B105" s="260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57"/>
      <c r="B106" s="260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57"/>
      <c r="B107" s="260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57"/>
      <c r="B108" s="260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58"/>
      <c r="B109" s="261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55.82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48.08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6.18</v>
      </c>
    </row>
    <row r="113" spans="1:8" s="2" customFormat="1" ht="12.75" x14ac:dyDescent="0.2">
      <c r="A113" s="290"/>
      <c r="B113" s="285"/>
      <c r="C113" s="291" t="str">
        <f t="shared" ref="C113:C122" si="18">C15</f>
        <v>VP priekšnieka vietnieks</v>
      </c>
      <c r="D113" s="292"/>
      <c r="E113" s="298">
        <v>4</v>
      </c>
      <c r="F113" s="70">
        <f t="shared" ref="F113:G122" si="19">F15</f>
        <v>3105</v>
      </c>
      <c r="G113" s="70">
        <f t="shared" si="19"/>
        <v>2</v>
      </c>
      <c r="H113" s="65">
        <f>ROUNDUP((F113*$E$113%)/168*G113,2)</f>
        <v>1.48</v>
      </c>
    </row>
    <row r="114" spans="1:8" s="2" customFormat="1" ht="12.75" x14ac:dyDescent="0.2">
      <c r="A114" s="290"/>
      <c r="B114" s="285"/>
      <c r="C114" s="291" t="str">
        <f t="shared" si="18"/>
        <v>VP koledžas direktora vietnieks</v>
      </c>
      <c r="D114" s="292"/>
      <c r="E114" s="299"/>
      <c r="F114" s="70">
        <f t="shared" si="19"/>
        <v>2048</v>
      </c>
      <c r="G114" s="70">
        <f t="shared" si="19"/>
        <v>2</v>
      </c>
      <c r="H114" s="65">
        <f t="shared" ref="H114:H132" si="20">ROUNDUP((F114*$E$113%)/168*G114,2)</f>
        <v>0.98</v>
      </c>
    </row>
    <row r="115" spans="1:8" s="2" customFormat="1" ht="12.75" x14ac:dyDescent="0.2">
      <c r="A115" s="290"/>
      <c r="B115" s="285"/>
      <c r="C115" s="291" t="str">
        <f t="shared" si="18"/>
        <v>VP Galvenās kriminālpolicijas pārvaldes priekšnieka vietnieks</v>
      </c>
      <c r="D115" s="292"/>
      <c r="E115" s="299"/>
      <c r="F115" s="70">
        <f t="shared" si="19"/>
        <v>2410</v>
      </c>
      <c r="G115" s="70">
        <f t="shared" si="19"/>
        <v>2</v>
      </c>
      <c r="H115" s="65">
        <f t="shared" si="20"/>
        <v>1.1499999999999999</v>
      </c>
    </row>
    <row r="116" spans="1:8" s="2" customFormat="1" ht="13.5" customHeight="1" x14ac:dyDescent="0.2">
      <c r="A116" s="290"/>
      <c r="B116" s="285"/>
      <c r="C116" s="291" t="str">
        <f t="shared" si="18"/>
        <v>VP Galvenās kārtības policijas pārvaldes priekšnieka vietnieks</v>
      </c>
      <c r="D116" s="292"/>
      <c r="E116" s="299"/>
      <c r="F116" s="70">
        <f t="shared" si="19"/>
        <v>2410</v>
      </c>
      <c r="G116" s="70">
        <f t="shared" si="19"/>
        <v>2</v>
      </c>
      <c r="H116" s="65">
        <f t="shared" si="20"/>
        <v>1.1499999999999999</v>
      </c>
    </row>
    <row r="117" spans="1:8" s="2" customFormat="1" ht="12.75" x14ac:dyDescent="0.2">
      <c r="A117" s="290"/>
      <c r="B117" s="285"/>
      <c r="C117" s="291" t="str">
        <f t="shared" si="18"/>
        <v>VP koledžas katedras vadītājs</v>
      </c>
      <c r="D117" s="292"/>
      <c r="E117" s="299"/>
      <c r="F117" s="70">
        <f t="shared" si="19"/>
        <v>1675</v>
      </c>
      <c r="G117" s="70">
        <f t="shared" si="19"/>
        <v>2</v>
      </c>
      <c r="H117" s="65">
        <f t="shared" si="20"/>
        <v>0.8</v>
      </c>
    </row>
    <row r="118" spans="1:8" s="2" customFormat="1" ht="12.75" hidden="1" x14ac:dyDescent="0.2">
      <c r="A118" s="290"/>
      <c r="B118" s="285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90"/>
      <c r="B119" s="285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90"/>
      <c r="B120" s="285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90"/>
      <c r="B121" s="285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90"/>
      <c r="B122" s="285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x14ac:dyDescent="0.2">
      <c r="A123" s="290"/>
      <c r="B123" s="285"/>
      <c r="C123" s="291" t="str">
        <f t="shared" ref="C123:C132" si="21">C26</f>
        <v xml:space="preserve">Vecākais speciālists Izglītības koordinācijas nodaļā </v>
      </c>
      <c r="D123" s="292"/>
      <c r="E123" s="299"/>
      <c r="F123" s="70">
        <f t="shared" ref="F123:G132" si="22">F26</f>
        <v>1287</v>
      </c>
      <c r="G123" s="70">
        <f t="shared" si="22"/>
        <v>2</v>
      </c>
      <c r="H123" s="65">
        <f t="shared" si="20"/>
        <v>0.62</v>
      </c>
    </row>
    <row r="124" spans="1:8" s="2" customFormat="1" ht="12.75" hidden="1" x14ac:dyDescent="0.2">
      <c r="A124" s="290"/>
      <c r="B124" s="285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90"/>
      <c r="B125" s="285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90"/>
      <c r="B126" s="285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90"/>
      <c r="B127" s="285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90"/>
      <c r="B128" s="285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90"/>
      <c r="B129" s="285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90"/>
      <c r="B130" s="285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90"/>
      <c r="B131" s="285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90"/>
      <c r="B132" s="285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1.56</v>
      </c>
    </row>
    <row r="134" spans="1:8" s="2" customFormat="1" ht="12.75" x14ac:dyDescent="0.2">
      <c r="A134" s="290"/>
      <c r="B134" s="285"/>
      <c r="C134" s="291" t="str">
        <f t="shared" ref="C134:C143" si="23">C15</f>
        <v>VP priekšnieka vietnieks</v>
      </c>
      <c r="D134" s="292"/>
      <c r="E134" s="298">
        <v>1</v>
      </c>
      <c r="F134" s="70">
        <f t="shared" ref="F134:G143" si="24">F15</f>
        <v>3105</v>
      </c>
      <c r="G134" s="70">
        <f t="shared" si="24"/>
        <v>2</v>
      </c>
      <c r="H134" s="65">
        <f>ROUNDUP((F134*$E$134%)/168*G134,2)</f>
        <v>0.37</v>
      </c>
    </row>
    <row r="135" spans="1:8" s="2" customFormat="1" ht="12.75" x14ac:dyDescent="0.2">
      <c r="A135" s="290"/>
      <c r="B135" s="285"/>
      <c r="C135" s="291" t="str">
        <f t="shared" si="23"/>
        <v>VP koledžas direktora vietnieks</v>
      </c>
      <c r="D135" s="292"/>
      <c r="E135" s="299"/>
      <c r="F135" s="70">
        <f t="shared" si="24"/>
        <v>2048</v>
      </c>
      <c r="G135" s="70">
        <f t="shared" si="24"/>
        <v>2</v>
      </c>
      <c r="H135" s="65">
        <f t="shared" ref="H135:H153" si="25">ROUNDUP((F135*$E$134%)/168*G135,2)</f>
        <v>0.25</v>
      </c>
    </row>
    <row r="136" spans="1:8" s="2" customFormat="1" ht="12.75" x14ac:dyDescent="0.2">
      <c r="A136" s="290"/>
      <c r="B136" s="285"/>
      <c r="C136" s="291" t="str">
        <f t="shared" si="23"/>
        <v>VP Galvenās kriminālpolicijas pārvaldes priekšnieka vietnieks</v>
      </c>
      <c r="D136" s="292"/>
      <c r="E136" s="299"/>
      <c r="F136" s="70">
        <f t="shared" si="24"/>
        <v>2410</v>
      </c>
      <c r="G136" s="70">
        <f t="shared" si="24"/>
        <v>2</v>
      </c>
      <c r="H136" s="65">
        <f t="shared" si="25"/>
        <v>0.29000000000000004</v>
      </c>
    </row>
    <row r="137" spans="1:8" s="2" customFormat="1" ht="12.75" x14ac:dyDescent="0.2">
      <c r="A137" s="290"/>
      <c r="B137" s="285"/>
      <c r="C137" s="291" t="str">
        <f t="shared" si="23"/>
        <v>VP Galvenās kārtības policijas pārvaldes priekšnieka vietnieks</v>
      </c>
      <c r="D137" s="292"/>
      <c r="E137" s="299"/>
      <c r="F137" s="70">
        <f t="shared" si="24"/>
        <v>2410</v>
      </c>
      <c r="G137" s="70">
        <f t="shared" si="24"/>
        <v>2</v>
      </c>
      <c r="H137" s="65">
        <f t="shared" si="25"/>
        <v>0.29000000000000004</v>
      </c>
    </row>
    <row r="138" spans="1:8" s="2" customFormat="1" ht="12.75" x14ac:dyDescent="0.2">
      <c r="A138" s="290"/>
      <c r="B138" s="285"/>
      <c r="C138" s="291" t="str">
        <f t="shared" si="23"/>
        <v>VP koledžas katedras vadītājs</v>
      </c>
      <c r="D138" s="292"/>
      <c r="E138" s="299"/>
      <c r="F138" s="70">
        <f t="shared" si="24"/>
        <v>1675</v>
      </c>
      <c r="G138" s="70">
        <f t="shared" si="24"/>
        <v>2</v>
      </c>
      <c r="H138" s="65">
        <f t="shared" si="25"/>
        <v>0.2</v>
      </c>
    </row>
    <row r="139" spans="1:8" s="2" customFormat="1" ht="12.75" hidden="1" x14ac:dyDescent="0.2">
      <c r="A139" s="290"/>
      <c r="B139" s="285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90"/>
      <c r="B140" s="285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90"/>
      <c r="B141" s="285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90"/>
      <c r="B142" s="285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90"/>
      <c r="B143" s="285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x14ac:dyDescent="0.2">
      <c r="A144" s="290"/>
      <c r="B144" s="285"/>
      <c r="C144" s="291" t="str">
        <f t="shared" ref="C144:C153" si="26">C26</f>
        <v xml:space="preserve">Vecākais speciālists Izglītības koordinācijas nodaļā </v>
      </c>
      <c r="D144" s="292"/>
      <c r="E144" s="299"/>
      <c r="F144" s="70">
        <f t="shared" ref="F144:G153" si="27">F26</f>
        <v>1287</v>
      </c>
      <c r="G144" s="70">
        <f t="shared" si="27"/>
        <v>2</v>
      </c>
      <c r="H144" s="65">
        <f t="shared" si="25"/>
        <v>0.16</v>
      </c>
    </row>
    <row r="145" spans="1:8" s="2" customFormat="1" ht="12.75" hidden="1" x14ac:dyDescent="0.2">
      <c r="A145" s="290"/>
      <c r="B145" s="285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90"/>
      <c r="B146" s="285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90"/>
      <c r="B147" s="285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90"/>
      <c r="B148" s="285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90"/>
      <c r="B149" s="285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90"/>
      <c r="B150" s="285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90"/>
      <c r="B151" s="285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90"/>
      <c r="B152" s="285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90"/>
      <c r="B153" s="285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customHeight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hidden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customHeight="1" x14ac:dyDescent="0.2">
      <c r="A202" s="256"/>
      <c r="B202" s="259"/>
      <c r="C202" s="266"/>
      <c r="D202" s="267"/>
      <c r="E202" s="307"/>
      <c r="F202" s="53" t="s">
        <v>167</v>
      </c>
      <c r="G202" s="53" t="s">
        <v>166</v>
      </c>
      <c r="H202" s="135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customHeight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/>
      <c r="B213" s="259"/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278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279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279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279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279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279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279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279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279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280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278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279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279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279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279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279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279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279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279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280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294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295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295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295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295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295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295"/>
      <c r="H256" s="65">
        <f t="shared" si="34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295"/>
      <c r="H257" s="65">
        <f t="shared" si="34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295"/>
      <c r="H258" s="65">
        <f t="shared" si="34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296"/>
      <c r="H259" s="65">
        <f t="shared" si="34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249.19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1.9900000000000002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1.5200000000000002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49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79"/>
      <c r="F267" s="75"/>
      <c r="G267" s="74"/>
      <c r="H267" s="65">
        <f t="shared" ref="H267:H286" si="35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79"/>
      <c r="F268" s="75"/>
      <c r="G268" s="74"/>
      <c r="H268" s="65">
        <f t="shared" si="35"/>
        <v>0</v>
      </c>
    </row>
    <row r="269" spans="1:8" s="2" customFormat="1" ht="12.75" hidden="1" x14ac:dyDescent="0.2">
      <c r="A269" s="257"/>
      <c r="B269" s="260"/>
      <c r="C269" s="291"/>
      <c r="D269" s="292"/>
      <c r="E269" s="79"/>
      <c r="F269" s="75"/>
      <c r="G269" s="74"/>
      <c r="H269" s="65">
        <f t="shared" si="35"/>
        <v>0</v>
      </c>
    </row>
    <row r="270" spans="1:8" s="2" customFormat="1" ht="12.75" hidden="1" x14ac:dyDescent="0.2">
      <c r="A270" s="257"/>
      <c r="B270" s="260"/>
      <c r="C270" s="291"/>
      <c r="D270" s="292"/>
      <c r="E270" s="79"/>
      <c r="F270" s="75"/>
      <c r="G270" s="74"/>
      <c r="H270" s="65">
        <f t="shared" si="35"/>
        <v>0</v>
      </c>
    </row>
    <row r="271" spans="1:8" s="2" customFormat="1" ht="12.75" hidden="1" x14ac:dyDescent="0.2">
      <c r="A271" s="257"/>
      <c r="B271" s="260"/>
      <c r="C271" s="291"/>
      <c r="D271" s="292"/>
      <c r="E271" s="79"/>
      <c r="F271" s="75"/>
      <c r="G271" s="74"/>
      <c r="H271" s="65">
        <f t="shared" si="35"/>
        <v>0</v>
      </c>
    </row>
    <row r="272" spans="1:8" s="2" customFormat="1" ht="12.75" hidden="1" x14ac:dyDescent="0.2">
      <c r="A272" s="257"/>
      <c r="B272" s="260"/>
      <c r="C272" s="291"/>
      <c r="D272" s="292"/>
      <c r="E272" s="7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7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7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8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438</v>
      </c>
      <c r="D276" s="304"/>
      <c r="E276" s="53" t="s">
        <v>164</v>
      </c>
      <c r="F276" s="49" t="s">
        <v>40</v>
      </c>
      <c r="G276" s="53" t="s">
        <v>158</v>
      </c>
      <c r="H276" s="135">
        <f>SUM(H277:H286)</f>
        <v>1.25</v>
      </c>
    </row>
    <row r="277" spans="1:9" s="2" customFormat="1" ht="12.75" x14ac:dyDescent="0.2">
      <c r="A277" s="257"/>
      <c r="B277" s="260"/>
      <c r="C277" s="291" t="s">
        <v>222</v>
      </c>
      <c r="D277" s="292"/>
      <c r="E277" s="79">
        <v>9</v>
      </c>
      <c r="F277" s="75">
        <v>1190</v>
      </c>
      <c r="G277" s="74">
        <v>8.4000000000000005E-2</v>
      </c>
      <c r="H277" s="63">
        <f t="shared" si="35"/>
        <v>0.6</v>
      </c>
      <c r="I277" s="2" t="s">
        <v>223</v>
      </c>
    </row>
    <row r="278" spans="1:9" s="2" customFormat="1" ht="12.75" x14ac:dyDescent="0.2">
      <c r="A278" s="257"/>
      <c r="B278" s="260"/>
      <c r="C278" s="291" t="s">
        <v>338</v>
      </c>
      <c r="D278" s="292"/>
      <c r="E278" s="79">
        <v>10</v>
      </c>
      <c r="F278" s="75">
        <v>1287</v>
      </c>
      <c r="G278" s="74">
        <v>8.4000000000000005E-2</v>
      </c>
      <c r="H278" s="65">
        <f t="shared" si="35"/>
        <v>0.65</v>
      </c>
    </row>
    <row r="279" spans="1:9" s="2" customFormat="1" ht="12.75" hidden="1" x14ac:dyDescent="0.2">
      <c r="A279" s="257"/>
      <c r="B279" s="260"/>
      <c r="C279" s="291"/>
      <c r="D279" s="292"/>
      <c r="E279" s="7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7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7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7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7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7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7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8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49" t="s">
        <v>40</v>
      </c>
      <c r="G298" s="53" t="s">
        <v>158</v>
      </c>
      <c r="H298" s="135">
        <f>SUM(H299:H318)</f>
        <v>7.0000000000000007E-2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>Grāmatvedis</v>
      </c>
      <c r="D309" s="284"/>
      <c r="E309" s="299"/>
      <c r="F309" s="70">
        <f>F277</f>
        <v>1190</v>
      </c>
      <c r="G309" s="64">
        <f>G277</f>
        <v>8.4000000000000005E-2</v>
      </c>
      <c r="H309" s="65">
        <f t="shared" si="39"/>
        <v>0.03</v>
      </c>
    </row>
    <row r="310" spans="1:8" s="2" customFormat="1" ht="12.75" x14ac:dyDescent="0.2">
      <c r="A310" s="290"/>
      <c r="B310" s="285"/>
      <c r="C310" s="283" t="str">
        <f t="shared" ref="C310:G313" si="40">C278</f>
        <v xml:space="preserve">Vecākais speciālists Izglītības koordinācijas nodaļā </v>
      </c>
      <c r="D310" s="284"/>
      <c r="E310" s="299"/>
      <c r="F310" s="70">
        <f t="shared" si="40"/>
        <v>1287</v>
      </c>
      <c r="G310" s="64">
        <f t="shared" si="40"/>
        <v>8.4000000000000005E-2</v>
      </c>
      <c r="H310" s="65">
        <f>ROUNDUP((F310*$E$299%)/168*G310,2)</f>
        <v>0.04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>C282</f>
        <v>0</v>
      </c>
      <c r="D314" s="284"/>
      <c r="E314" s="299"/>
      <c r="F314" s="70">
        <f t="shared" ref="F314:G316" si="41">F282</f>
        <v>0</v>
      </c>
      <c r="G314" s="64">
        <f t="shared" si="41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>C283</f>
        <v>0</v>
      </c>
      <c r="D315" s="284"/>
      <c r="E315" s="299"/>
      <c r="F315" s="70">
        <f t="shared" si="41"/>
        <v>0</v>
      </c>
      <c r="G315" s="64">
        <f t="shared" si="41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>C284</f>
        <v>0</v>
      </c>
      <c r="D316" s="284"/>
      <c r="E316" s="299"/>
      <c r="F316" s="70">
        <f t="shared" si="41"/>
        <v>0</v>
      </c>
      <c r="G316" s="64">
        <f t="shared" si="41"/>
        <v>0</v>
      </c>
      <c r="H316" s="65">
        <f t="shared" si="39"/>
        <v>0</v>
      </c>
    </row>
    <row r="317" spans="1:8" s="2" customFormat="1" ht="12.75" hidden="1" x14ac:dyDescent="0.2">
      <c r="A317" s="290"/>
      <c r="B317" s="285"/>
      <c r="C317" s="68"/>
      <c r="D317" s="69"/>
      <c r="E317" s="299"/>
      <c r="F317" s="70"/>
      <c r="G317" s="64"/>
      <c r="H317" s="65">
        <f t="shared" si="39"/>
        <v>0</v>
      </c>
    </row>
    <row r="318" spans="1:8" s="2" customFormat="1" ht="12" hidden="1" customHeight="1" x14ac:dyDescent="0.2">
      <c r="A318" s="290"/>
      <c r="B318" s="285"/>
      <c r="C318" s="283">
        <f>C285</f>
        <v>0</v>
      </c>
      <c r="D318" s="284"/>
      <c r="E318" s="299"/>
      <c r="F318" s="70">
        <f>F285</f>
        <v>0</v>
      </c>
      <c r="G318" s="64">
        <f>G285</f>
        <v>0</v>
      </c>
      <c r="H318" s="65">
        <f t="shared" si="39"/>
        <v>0</v>
      </c>
    </row>
    <row r="319" spans="1:8" s="2" customFormat="1" ht="25.5" x14ac:dyDescent="0.2">
      <c r="A319" s="256" t="s">
        <v>56</v>
      </c>
      <c r="B319" s="259" t="s">
        <v>57</v>
      </c>
      <c r="C319" s="303" t="s">
        <v>438</v>
      </c>
      <c r="D319" s="304"/>
      <c r="E319" s="99" t="s">
        <v>162</v>
      </c>
      <c r="F319" s="98" t="s">
        <v>40</v>
      </c>
      <c r="G319" s="99" t="s">
        <v>158</v>
      </c>
      <c r="H319" s="159">
        <f>SUM(H320:H339)</f>
        <v>7.0000000000000007E-2</v>
      </c>
    </row>
    <row r="320" spans="1:8" s="2" customFormat="1" ht="12.75" hidden="1" x14ac:dyDescent="0.2">
      <c r="A320" s="257"/>
      <c r="B320" s="260"/>
      <c r="C320" s="308">
        <f t="shared" ref="C320:C329" si="42">C266</f>
        <v>0</v>
      </c>
      <c r="D320" s="310"/>
      <c r="E320" s="315">
        <v>5</v>
      </c>
      <c r="F320" s="61">
        <f t="shared" ref="F320:G329" si="43">F266</f>
        <v>0</v>
      </c>
      <c r="G320" s="61">
        <f t="shared" si="43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2"/>
        <v>0</v>
      </c>
      <c r="D321" s="284"/>
      <c r="E321" s="316"/>
      <c r="F321" s="70">
        <f t="shared" si="43"/>
        <v>0</v>
      </c>
      <c r="G321" s="64">
        <f t="shared" si="43"/>
        <v>0</v>
      </c>
      <c r="H321" s="65">
        <f t="shared" ref="H321:H339" si="44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2"/>
        <v>0</v>
      </c>
      <c r="D322" s="284"/>
      <c r="E322" s="316"/>
      <c r="F322" s="70">
        <f t="shared" si="43"/>
        <v>0</v>
      </c>
      <c r="G322" s="64">
        <f t="shared" si="43"/>
        <v>0</v>
      </c>
      <c r="H322" s="65">
        <f t="shared" si="44"/>
        <v>0</v>
      </c>
    </row>
    <row r="323" spans="1:8" s="2" customFormat="1" ht="12.75" hidden="1" x14ac:dyDescent="0.2">
      <c r="A323" s="257"/>
      <c r="B323" s="260"/>
      <c r="C323" s="283">
        <f t="shared" si="42"/>
        <v>0</v>
      </c>
      <c r="D323" s="284"/>
      <c r="E323" s="316"/>
      <c r="F323" s="70">
        <f t="shared" si="43"/>
        <v>0</v>
      </c>
      <c r="G323" s="64">
        <f t="shared" si="43"/>
        <v>0</v>
      </c>
      <c r="H323" s="65">
        <f t="shared" si="44"/>
        <v>0</v>
      </c>
    </row>
    <row r="324" spans="1:8" s="2" customFormat="1" ht="12.75" hidden="1" x14ac:dyDescent="0.2">
      <c r="A324" s="257"/>
      <c r="B324" s="260"/>
      <c r="C324" s="283">
        <f t="shared" si="42"/>
        <v>0</v>
      </c>
      <c r="D324" s="284"/>
      <c r="E324" s="316"/>
      <c r="F324" s="70">
        <f t="shared" si="43"/>
        <v>0</v>
      </c>
      <c r="G324" s="64">
        <f t="shared" si="43"/>
        <v>0</v>
      </c>
      <c r="H324" s="65">
        <f t="shared" si="44"/>
        <v>0</v>
      </c>
    </row>
    <row r="325" spans="1:8" s="2" customFormat="1" ht="12.75" hidden="1" x14ac:dyDescent="0.2">
      <c r="A325" s="257"/>
      <c r="B325" s="260"/>
      <c r="C325" s="283">
        <f t="shared" si="42"/>
        <v>0</v>
      </c>
      <c r="D325" s="284"/>
      <c r="E325" s="316"/>
      <c r="F325" s="70">
        <f t="shared" si="43"/>
        <v>0</v>
      </c>
      <c r="G325" s="64">
        <f t="shared" si="43"/>
        <v>0</v>
      </c>
      <c r="H325" s="65">
        <f t="shared" si="44"/>
        <v>0</v>
      </c>
    </row>
    <row r="326" spans="1:8" s="2" customFormat="1" ht="12.75" hidden="1" x14ac:dyDescent="0.2">
      <c r="A326" s="257"/>
      <c r="B326" s="260"/>
      <c r="C326" s="283">
        <f t="shared" si="42"/>
        <v>0</v>
      </c>
      <c r="D326" s="284"/>
      <c r="E326" s="316"/>
      <c r="F326" s="70">
        <f t="shared" si="43"/>
        <v>0</v>
      </c>
      <c r="G326" s="64">
        <f t="shared" si="43"/>
        <v>0</v>
      </c>
      <c r="H326" s="65">
        <f t="shared" si="44"/>
        <v>0</v>
      </c>
    </row>
    <row r="327" spans="1:8" s="2" customFormat="1" ht="12.75" hidden="1" x14ac:dyDescent="0.2">
      <c r="A327" s="257"/>
      <c r="B327" s="260"/>
      <c r="C327" s="283">
        <f t="shared" si="42"/>
        <v>0</v>
      </c>
      <c r="D327" s="284"/>
      <c r="E327" s="316"/>
      <c r="F327" s="70">
        <f t="shared" si="43"/>
        <v>0</v>
      </c>
      <c r="G327" s="64">
        <f t="shared" si="43"/>
        <v>0</v>
      </c>
      <c r="H327" s="65">
        <f t="shared" si="44"/>
        <v>0</v>
      </c>
    </row>
    <row r="328" spans="1:8" s="2" customFormat="1" ht="12.75" hidden="1" x14ac:dyDescent="0.2">
      <c r="A328" s="257"/>
      <c r="B328" s="260"/>
      <c r="C328" s="283">
        <f t="shared" si="42"/>
        <v>0</v>
      </c>
      <c r="D328" s="284"/>
      <c r="E328" s="316"/>
      <c r="F328" s="70">
        <f t="shared" si="43"/>
        <v>0</v>
      </c>
      <c r="G328" s="64">
        <f t="shared" si="43"/>
        <v>0</v>
      </c>
      <c r="H328" s="65">
        <f t="shared" si="44"/>
        <v>0</v>
      </c>
    </row>
    <row r="329" spans="1:8" s="2" customFormat="1" ht="12.75" hidden="1" x14ac:dyDescent="0.2">
      <c r="A329" s="257"/>
      <c r="B329" s="260"/>
      <c r="C329" s="283">
        <f t="shared" si="42"/>
        <v>0</v>
      </c>
      <c r="D329" s="284"/>
      <c r="E329" s="316"/>
      <c r="F329" s="70">
        <f t="shared" si="43"/>
        <v>0</v>
      </c>
      <c r="G329" s="64">
        <f t="shared" si="43"/>
        <v>0</v>
      </c>
      <c r="H329" s="65">
        <f t="shared" si="44"/>
        <v>0</v>
      </c>
    </row>
    <row r="330" spans="1:8" s="2" customFormat="1" ht="12.75" x14ac:dyDescent="0.2">
      <c r="A330" s="257"/>
      <c r="B330" s="260"/>
      <c r="C330" s="283" t="str">
        <f t="shared" ref="C330:C339" si="45">C277</f>
        <v>Grāmatvedis</v>
      </c>
      <c r="D330" s="284"/>
      <c r="E330" s="316"/>
      <c r="F330" s="70">
        <f t="shared" ref="F330:G339" si="46">F277</f>
        <v>1190</v>
      </c>
      <c r="G330" s="64">
        <f t="shared" si="46"/>
        <v>8.4000000000000005E-2</v>
      </c>
      <c r="H330" s="65">
        <f t="shared" si="44"/>
        <v>0.03</v>
      </c>
    </row>
    <row r="331" spans="1:8" s="2" customFormat="1" ht="12.75" x14ac:dyDescent="0.2">
      <c r="A331" s="257"/>
      <c r="B331" s="260"/>
      <c r="C331" s="283" t="str">
        <f t="shared" si="45"/>
        <v xml:space="preserve">Vecākais speciālists Izglītības koordinācijas nodaļā </v>
      </c>
      <c r="D331" s="284"/>
      <c r="E331" s="316"/>
      <c r="F331" s="70">
        <f t="shared" si="46"/>
        <v>1287</v>
      </c>
      <c r="G331" s="64">
        <f t="shared" si="46"/>
        <v>8.4000000000000005E-2</v>
      </c>
      <c r="H331" s="65">
        <f t="shared" si="44"/>
        <v>0.04</v>
      </c>
    </row>
    <row r="332" spans="1:8" s="2" customFormat="1" ht="12.75" hidden="1" x14ac:dyDescent="0.2">
      <c r="A332" s="257"/>
      <c r="B332" s="260"/>
      <c r="C332" s="283">
        <f t="shared" si="45"/>
        <v>0</v>
      </c>
      <c r="D332" s="284"/>
      <c r="E332" s="316"/>
      <c r="F332" s="70">
        <f t="shared" si="46"/>
        <v>0</v>
      </c>
      <c r="G332" s="64">
        <f t="shared" si="46"/>
        <v>0</v>
      </c>
      <c r="H332" s="65">
        <f t="shared" si="44"/>
        <v>0</v>
      </c>
    </row>
    <row r="333" spans="1:8" s="2" customFormat="1" ht="12.75" hidden="1" x14ac:dyDescent="0.2">
      <c r="A333" s="257"/>
      <c r="B333" s="260"/>
      <c r="C333" s="283">
        <f t="shared" si="45"/>
        <v>0</v>
      </c>
      <c r="D333" s="284"/>
      <c r="E333" s="316"/>
      <c r="F333" s="70">
        <f t="shared" si="46"/>
        <v>0</v>
      </c>
      <c r="G333" s="64">
        <f t="shared" si="46"/>
        <v>0</v>
      </c>
      <c r="H333" s="65">
        <f t="shared" si="44"/>
        <v>0</v>
      </c>
    </row>
    <row r="334" spans="1:8" s="2" customFormat="1" ht="12.75" hidden="1" x14ac:dyDescent="0.2">
      <c r="A334" s="257"/>
      <c r="B334" s="260"/>
      <c r="C334" s="283">
        <f t="shared" si="45"/>
        <v>0</v>
      </c>
      <c r="D334" s="284"/>
      <c r="E334" s="316"/>
      <c r="F334" s="70">
        <f t="shared" si="46"/>
        <v>0</v>
      </c>
      <c r="G334" s="64">
        <f t="shared" si="46"/>
        <v>0</v>
      </c>
      <c r="H334" s="65">
        <f t="shared" si="44"/>
        <v>0</v>
      </c>
    </row>
    <row r="335" spans="1:8" s="2" customFormat="1" ht="12.75" hidden="1" x14ac:dyDescent="0.2">
      <c r="A335" s="257"/>
      <c r="B335" s="260"/>
      <c r="C335" s="283">
        <f t="shared" si="45"/>
        <v>0</v>
      </c>
      <c r="D335" s="284"/>
      <c r="E335" s="316"/>
      <c r="F335" s="70">
        <f t="shared" si="46"/>
        <v>0</v>
      </c>
      <c r="G335" s="64">
        <f t="shared" si="46"/>
        <v>0</v>
      </c>
      <c r="H335" s="65">
        <f t="shared" si="44"/>
        <v>0</v>
      </c>
    </row>
    <row r="336" spans="1:8" s="2" customFormat="1" ht="12.75" hidden="1" x14ac:dyDescent="0.2">
      <c r="A336" s="257"/>
      <c r="B336" s="260"/>
      <c r="C336" s="283">
        <f t="shared" si="45"/>
        <v>0</v>
      </c>
      <c r="D336" s="284"/>
      <c r="E336" s="316"/>
      <c r="F336" s="70">
        <f t="shared" si="46"/>
        <v>0</v>
      </c>
      <c r="G336" s="64">
        <f t="shared" si="46"/>
        <v>0</v>
      </c>
      <c r="H336" s="65">
        <f t="shared" si="44"/>
        <v>0</v>
      </c>
    </row>
    <row r="337" spans="1:8" s="2" customFormat="1" ht="12.75" hidden="1" x14ac:dyDescent="0.2">
      <c r="A337" s="257"/>
      <c r="B337" s="260"/>
      <c r="C337" s="283">
        <f t="shared" si="45"/>
        <v>0</v>
      </c>
      <c r="D337" s="284"/>
      <c r="E337" s="316"/>
      <c r="F337" s="70">
        <f t="shared" si="46"/>
        <v>0</v>
      </c>
      <c r="G337" s="64">
        <f t="shared" si="46"/>
        <v>0</v>
      </c>
      <c r="H337" s="65">
        <f t="shared" si="44"/>
        <v>0</v>
      </c>
    </row>
    <row r="338" spans="1:8" s="2" customFormat="1" ht="12.75" hidden="1" x14ac:dyDescent="0.2">
      <c r="A338" s="257"/>
      <c r="B338" s="260"/>
      <c r="C338" s="283">
        <f t="shared" si="45"/>
        <v>0</v>
      </c>
      <c r="D338" s="284"/>
      <c r="E338" s="316"/>
      <c r="F338" s="70">
        <f t="shared" si="46"/>
        <v>0</v>
      </c>
      <c r="G338" s="64">
        <f t="shared" si="46"/>
        <v>0</v>
      </c>
      <c r="H338" s="65">
        <f t="shared" si="44"/>
        <v>0</v>
      </c>
    </row>
    <row r="339" spans="1:8" s="2" customFormat="1" ht="12.75" hidden="1" x14ac:dyDescent="0.2">
      <c r="A339" s="258"/>
      <c r="B339" s="261"/>
      <c r="C339" s="283">
        <f t="shared" si="45"/>
        <v>0</v>
      </c>
      <c r="D339" s="284"/>
      <c r="E339" s="317"/>
      <c r="F339" s="71">
        <f t="shared" si="46"/>
        <v>0</v>
      </c>
      <c r="G339" s="66">
        <f t="shared" si="46"/>
        <v>0</v>
      </c>
      <c r="H339" s="67">
        <f t="shared" si="44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49" t="s">
        <v>40</v>
      </c>
      <c r="G340" s="53" t="s">
        <v>158</v>
      </c>
      <c r="H340" s="135">
        <f>SUM(H341:H360)</f>
        <v>0.13</v>
      </c>
    </row>
    <row r="341" spans="1:8" s="2" customFormat="1" ht="12.75" hidden="1" x14ac:dyDescent="0.2">
      <c r="A341" s="257"/>
      <c r="B341" s="260"/>
      <c r="C341" s="318">
        <f t="shared" ref="C341:C350" si="47">C266</f>
        <v>0</v>
      </c>
      <c r="D341" s="319"/>
      <c r="E341" s="278">
        <v>10</v>
      </c>
      <c r="F341" s="81">
        <f t="shared" ref="F341:G350" si="48">F266</f>
        <v>0</v>
      </c>
      <c r="G341" s="62">
        <f t="shared" si="48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7"/>
        <v>0</v>
      </c>
      <c r="D342" s="321"/>
      <c r="E342" s="279"/>
      <c r="F342" s="82">
        <f t="shared" si="48"/>
        <v>0</v>
      </c>
      <c r="G342" s="64">
        <f t="shared" si="48"/>
        <v>0</v>
      </c>
      <c r="H342" s="65">
        <f t="shared" ref="H342:H360" si="49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7"/>
        <v>0</v>
      </c>
      <c r="D343" s="321"/>
      <c r="E343" s="279"/>
      <c r="F343" s="82">
        <f t="shared" si="48"/>
        <v>0</v>
      </c>
      <c r="G343" s="64">
        <f t="shared" si="48"/>
        <v>0</v>
      </c>
      <c r="H343" s="65">
        <f t="shared" si="49"/>
        <v>0</v>
      </c>
    </row>
    <row r="344" spans="1:8" s="2" customFormat="1" ht="12.75" hidden="1" x14ac:dyDescent="0.2">
      <c r="A344" s="257"/>
      <c r="B344" s="260"/>
      <c r="C344" s="320">
        <f t="shared" si="47"/>
        <v>0</v>
      </c>
      <c r="D344" s="321"/>
      <c r="E344" s="279"/>
      <c r="F344" s="82">
        <f t="shared" si="48"/>
        <v>0</v>
      </c>
      <c r="G344" s="64">
        <f t="shared" si="48"/>
        <v>0</v>
      </c>
      <c r="H344" s="65">
        <f t="shared" si="49"/>
        <v>0</v>
      </c>
    </row>
    <row r="345" spans="1:8" s="2" customFormat="1" ht="12.75" hidden="1" x14ac:dyDescent="0.2">
      <c r="A345" s="257"/>
      <c r="B345" s="260"/>
      <c r="C345" s="320">
        <f t="shared" si="47"/>
        <v>0</v>
      </c>
      <c r="D345" s="321"/>
      <c r="E345" s="279"/>
      <c r="F345" s="82">
        <f t="shared" si="48"/>
        <v>0</v>
      </c>
      <c r="G345" s="64">
        <f t="shared" si="48"/>
        <v>0</v>
      </c>
      <c r="H345" s="65">
        <f t="shared" si="49"/>
        <v>0</v>
      </c>
    </row>
    <row r="346" spans="1:8" s="2" customFormat="1" ht="12.75" hidden="1" x14ac:dyDescent="0.2">
      <c r="A346" s="257"/>
      <c r="B346" s="260"/>
      <c r="C346" s="320">
        <f t="shared" si="47"/>
        <v>0</v>
      </c>
      <c r="D346" s="321"/>
      <c r="E346" s="279"/>
      <c r="F346" s="82">
        <f t="shared" si="48"/>
        <v>0</v>
      </c>
      <c r="G346" s="64">
        <f t="shared" si="48"/>
        <v>0</v>
      </c>
      <c r="H346" s="65">
        <f t="shared" si="49"/>
        <v>0</v>
      </c>
    </row>
    <row r="347" spans="1:8" s="2" customFormat="1" ht="12.75" hidden="1" x14ac:dyDescent="0.2">
      <c r="A347" s="257"/>
      <c r="B347" s="260"/>
      <c r="C347" s="320">
        <f t="shared" si="47"/>
        <v>0</v>
      </c>
      <c r="D347" s="321"/>
      <c r="E347" s="279"/>
      <c r="F347" s="82">
        <f t="shared" si="48"/>
        <v>0</v>
      </c>
      <c r="G347" s="64">
        <f t="shared" si="48"/>
        <v>0</v>
      </c>
      <c r="H347" s="65">
        <f t="shared" si="49"/>
        <v>0</v>
      </c>
    </row>
    <row r="348" spans="1:8" s="2" customFormat="1" ht="12.75" hidden="1" x14ac:dyDescent="0.2">
      <c r="A348" s="257"/>
      <c r="B348" s="260"/>
      <c r="C348" s="320">
        <f t="shared" si="47"/>
        <v>0</v>
      </c>
      <c r="D348" s="321"/>
      <c r="E348" s="279"/>
      <c r="F348" s="82">
        <f t="shared" si="48"/>
        <v>0</v>
      </c>
      <c r="G348" s="64">
        <f t="shared" si="48"/>
        <v>0</v>
      </c>
      <c r="H348" s="65">
        <f t="shared" si="49"/>
        <v>0</v>
      </c>
    </row>
    <row r="349" spans="1:8" s="2" customFormat="1" ht="12.75" hidden="1" x14ac:dyDescent="0.2">
      <c r="A349" s="257"/>
      <c r="B349" s="260"/>
      <c r="C349" s="320">
        <f t="shared" si="47"/>
        <v>0</v>
      </c>
      <c r="D349" s="321"/>
      <c r="E349" s="279"/>
      <c r="F349" s="82">
        <f t="shared" si="48"/>
        <v>0</v>
      </c>
      <c r="G349" s="64">
        <f t="shared" si="48"/>
        <v>0</v>
      </c>
      <c r="H349" s="65">
        <f t="shared" si="49"/>
        <v>0</v>
      </c>
    </row>
    <row r="350" spans="1:8" s="2" customFormat="1" ht="12.75" hidden="1" x14ac:dyDescent="0.2">
      <c r="A350" s="257"/>
      <c r="B350" s="260"/>
      <c r="C350" s="320">
        <f t="shared" si="47"/>
        <v>0</v>
      </c>
      <c r="D350" s="321"/>
      <c r="E350" s="279"/>
      <c r="F350" s="82">
        <f t="shared" si="48"/>
        <v>0</v>
      </c>
      <c r="G350" s="64">
        <f t="shared" si="48"/>
        <v>0</v>
      </c>
      <c r="H350" s="65">
        <f t="shared" si="49"/>
        <v>0</v>
      </c>
    </row>
    <row r="351" spans="1:8" s="2" customFormat="1" ht="12.75" x14ac:dyDescent="0.2">
      <c r="A351" s="257"/>
      <c r="B351" s="260"/>
      <c r="C351" s="291" t="str">
        <f t="shared" ref="C351:C360" si="50">C277</f>
        <v>Grāmatvedis</v>
      </c>
      <c r="D351" s="292"/>
      <c r="E351" s="279"/>
      <c r="F351" s="83">
        <f t="shared" ref="F351:G360" si="51">F277</f>
        <v>1190</v>
      </c>
      <c r="G351" s="64">
        <f t="shared" si="51"/>
        <v>8.4000000000000005E-2</v>
      </c>
      <c r="H351" s="65">
        <f t="shared" si="49"/>
        <v>6.0000000000000005E-2</v>
      </c>
    </row>
    <row r="352" spans="1:8" s="2" customFormat="1" ht="12.75" x14ac:dyDescent="0.2">
      <c r="A352" s="257"/>
      <c r="B352" s="260"/>
      <c r="C352" s="291" t="str">
        <f t="shared" si="50"/>
        <v xml:space="preserve">Vecākais speciālists Izglītības koordinācijas nodaļā </v>
      </c>
      <c r="D352" s="292"/>
      <c r="E352" s="279"/>
      <c r="F352" s="83">
        <f t="shared" si="51"/>
        <v>1287</v>
      </c>
      <c r="G352" s="64">
        <f t="shared" si="51"/>
        <v>8.4000000000000005E-2</v>
      </c>
      <c r="H352" s="65">
        <f t="shared" si="49"/>
        <v>6.9999999999999993E-2</v>
      </c>
    </row>
    <row r="353" spans="1:8" s="2" customFormat="1" ht="12.75" hidden="1" customHeight="1" x14ac:dyDescent="0.2">
      <c r="A353" s="257"/>
      <c r="B353" s="260"/>
      <c r="C353" s="320">
        <f t="shared" si="50"/>
        <v>0</v>
      </c>
      <c r="D353" s="321"/>
      <c r="E353" s="279"/>
      <c r="F353" s="83">
        <f t="shared" si="51"/>
        <v>0</v>
      </c>
      <c r="G353" s="64">
        <f t="shared" si="51"/>
        <v>0</v>
      </c>
      <c r="H353" s="65">
        <f t="shared" si="49"/>
        <v>0</v>
      </c>
    </row>
    <row r="354" spans="1:8" s="2" customFormat="1" ht="12.75" hidden="1" customHeight="1" x14ac:dyDescent="0.2">
      <c r="A354" s="257"/>
      <c r="B354" s="260"/>
      <c r="C354" s="320">
        <f t="shared" si="50"/>
        <v>0</v>
      </c>
      <c r="D354" s="321"/>
      <c r="E354" s="279"/>
      <c r="F354" s="83">
        <f t="shared" si="51"/>
        <v>0</v>
      </c>
      <c r="G354" s="64">
        <f t="shared" si="51"/>
        <v>0</v>
      </c>
      <c r="H354" s="65">
        <f t="shared" si="49"/>
        <v>0</v>
      </c>
    </row>
    <row r="355" spans="1:8" s="2" customFormat="1" ht="12.75" hidden="1" customHeight="1" x14ac:dyDescent="0.2">
      <c r="A355" s="257"/>
      <c r="B355" s="260"/>
      <c r="C355" s="320">
        <f t="shared" si="50"/>
        <v>0</v>
      </c>
      <c r="D355" s="321"/>
      <c r="E355" s="279"/>
      <c r="F355" s="83">
        <f t="shared" si="51"/>
        <v>0</v>
      </c>
      <c r="G355" s="64">
        <f t="shared" si="51"/>
        <v>0</v>
      </c>
      <c r="H355" s="65">
        <f t="shared" si="49"/>
        <v>0</v>
      </c>
    </row>
    <row r="356" spans="1:8" s="2" customFormat="1" ht="12.75" hidden="1" customHeight="1" x14ac:dyDescent="0.2">
      <c r="A356" s="257"/>
      <c r="B356" s="260"/>
      <c r="C356" s="320">
        <f t="shared" si="50"/>
        <v>0</v>
      </c>
      <c r="D356" s="321"/>
      <c r="E356" s="279"/>
      <c r="F356" s="83">
        <f t="shared" si="51"/>
        <v>0</v>
      </c>
      <c r="G356" s="64">
        <f t="shared" si="51"/>
        <v>0</v>
      </c>
      <c r="H356" s="65">
        <f t="shared" si="49"/>
        <v>0</v>
      </c>
    </row>
    <row r="357" spans="1:8" s="2" customFormat="1" ht="12.75" hidden="1" customHeight="1" x14ac:dyDescent="0.2">
      <c r="A357" s="257"/>
      <c r="B357" s="260"/>
      <c r="C357" s="320">
        <f t="shared" si="50"/>
        <v>0</v>
      </c>
      <c r="D357" s="321"/>
      <c r="E357" s="279"/>
      <c r="F357" s="83">
        <f t="shared" si="51"/>
        <v>0</v>
      </c>
      <c r="G357" s="64">
        <f t="shared" si="51"/>
        <v>0</v>
      </c>
      <c r="H357" s="65">
        <f t="shared" si="49"/>
        <v>0</v>
      </c>
    </row>
    <row r="358" spans="1:8" s="2" customFormat="1" ht="12.75" hidden="1" customHeight="1" x14ac:dyDescent="0.2">
      <c r="A358" s="257"/>
      <c r="B358" s="260"/>
      <c r="C358" s="320">
        <f t="shared" si="50"/>
        <v>0</v>
      </c>
      <c r="D358" s="321"/>
      <c r="E358" s="279"/>
      <c r="F358" s="83">
        <f t="shared" si="51"/>
        <v>0</v>
      </c>
      <c r="G358" s="64">
        <f t="shared" si="51"/>
        <v>0</v>
      </c>
      <c r="H358" s="65">
        <f t="shared" si="49"/>
        <v>0</v>
      </c>
    </row>
    <row r="359" spans="1:8" s="2" customFormat="1" ht="12.75" hidden="1" customHeight="1" x14ac:dyDescent="0.2">
      <c r="A359" s="257"/>
      <c r="B359" s="260"/>
      <c r="C359" s="320">
        <f t="shared" si="50"/>
        <v>0</v>
      </c>
      <c r="D359" s="321"/>
      <c r="E359" s="279"/>
      <c r="F359" s="83">
        <f t="shared" si="51"/>
        <v>0</v>
      </c>
      <c r="G359" s="64">
        <f t="shared" si="51"/>
        <v>0</v>
      </c>
      <c r="H359" s="65">
        <f t="shared" si="49"/>
        <v>0</v>
      </c>
    </row>
    <row r="360" spans="1:8" s="2" customFormat="1" ht="12.75" hidden="1" x14ac:dyDescent="0.2">
      <c r="A360" s="258"/>
      <c r="B360" s="261"/>
      <c r="C360" s="320">
        <f t="shared" si="50"/>
        <v>0</v>
      </c>
      <c r="D360" s="321"/>
      <c r="E360" s="280"/>
      <c r="F360" s="85">
        <f t="shared" si="51"/>
        <v>0</v>
      </c>
      <c r="G360" s="66">
        <f t="shared" si="51"/>
        <v>0</v>
      </c>
      <c r="H360" s="67">
        <f t="shared" si="49"/>
        <v>0</v>
      </c>
    </row>
    <row r="361" spans="1:8" s="2" customFormat="1" ht="12.75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0.47000000000000003</v>
      </c>
    </row>
    <row r="362" spans="1:8" s="2" customFormat="1" ht="12.75" x14ac:dyDescent="0.2">
      <c r="A362" s="5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0.39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438</v>
      </c>
      <c r="D363" s="304"/>
      <c r="E363" s="53" t="s">
        <v>162</v>
      </c>
      <c r="F363" s="49" t="s">
        <v>40</v>
      </c>
      <c r="G363" s="53" t="s">
        <v>158</v>
      </c>
      <c r="H363" s="135">
        <f>SUM(H364:H383)</f>
        <v>0.06</v>
      </c>
    </row>
    <row r="364" spans="1:8" s="2" customFormat="1" ht="12.75" hidden="1" customHeight="1" x14ac:dyDescent="0.2">
      <c r="A364" s="257"/>
      <c r="B364" s="260"/>
      <c r="C364" s="305">
        <f t="shared" ref="C364:C373" si="52">C266</f>
        <v>0</v>
      </c>
      <c r="D364" s="306"/>
      <c r="E364" s="312">
        <v>4</v>
      </c>
      <c r="F364" s="73">
        <f t="shared" ref="F364:G373" si="53">F266</f>
        <v>0</v>
      </c>
      <c r="G364" s="73">
        <f t="shared" si="53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2"/>
        <v>0</v>
      </c>
      <c r="D365" s="292"/>
      <c r="E365" s="313"/>
      <c r="F365" s="75">
        <f t="shared" si="53"/>
        <v>0</v>
      </c>
      <c r="G365" s="75">
        <f t="shared" si="53"/>
        <v>0</v>
      </c>
      <c r="H365" s="65">
        <f t="shared" ref="H365:H372" si="54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2"/>
        <v>0</v>
      </c>
      <c r="D366" s="292"/>
      <c r="E366" s="313"/>
      <c r="F366" s="75">
        <f t="shared" si="53"/>
        <v>0</v>
      </c>
      <c r="G366" s="75">
        <f t="shared" si="53"/>
        <v>0</v>
      </c>
      <c r="H366" s="65">
        <f t="shared" si="54"/>
        <v>0</v>
      </c>
    </row>
    <row r="367" spans="1:8" s="2" customFormat="1" ht="12.75" hidden="1" customHeight="1" x14ac:dyDescent="0.2">
      <c r="A367" s="257"/>
      <c r="B367" s="260"/>
      <c r="C367" s="291">
        <f t="shared" si="52"/>
        <v>0</v>
      </c>
      <c r="D367" s="292"/>
      <c r="E367" s="313"/>
      <c r="F367" s="75">
        <f t="shared" si="53"/>
        <v>0</v>
      </c>
      <c r="G367" s="75">
        <f t="shared" si="53"/>
        <v>0</v>
      </c>
      <c r="H367" s="65">
        <f t="shared" si="54"/>
        <v>0</v>
      </c>
    </row>
    <row r="368" spans="1:8" s="2" customFormat="1" ht="12.75" hidden="1" customHeight="1" x14ac:dyDescent="0.2">
      <c r="A368" s="257"/>
      <c r="B368" s="260"/>
      <c r="C368" s="291">
        <f t="shared" si="52"/>
        <v>0</v>
      </c>
      <c r="D368" s="292"/>
      <c r="E368" s="313"/>
      <c r="F368" s="75">
        <f t="shared" si="53"/>
        <v>0</v>
      </c>
      <c r="G368" s="75">
        <f t="shared" si="53"/>
        <v>0</v>
      </c>
      <c r="H368" s="65">
        <f t="shared" si="54"/>
        <v>0</v>
      </c>
    </row>
    <row r="369" spans="1:8" s="2" customFormat="1" ht="12.75" hidden="1" customHeight="1" x14ac:dyDescent="0.2">
      <c r="A369" s="257"/>
      <c r="B369" s="260"/>
      <c r="C369" s="291">
        <f t="shared" si="52"/>
        <v>0</v>
      </c>
      <c r="D369" s="292"/>
      <c r="E369" s="313"/>
      <c r="F369" s="75">
        <f t="shared" si="53"/>
        <v>0</v>
      </c>
      <c r="G369" s="75">
        <f t="shared" si="53"/>
        <v>0</v>
      </c>
      <c r="H369" s="65">
        <f t="shared" si="54"/>
        <v>0</v>
      </c>
    </row>
    <row r="370" spans="1:8" s="2" customFormat="1" ht="12.75" hidden="1" customHeight="1" x14ac:dyDescent="0.2">
      <c r="A370" s="257"/>
      <c r="B370" s="260"/>
      <c r="C370" s="291">
        <f t="shared" si="52"/>
        <v>0</v>
      </c>
      <c r="D370" s="292"/>
      <c r="E370" s="313"/>
      <c r="F370" s="75">
        <f t="shared" si="53"/>
        <v>0</v>
      </c>
      <c r="G370" s="75">
        <f t="shared" si="53"/>
        <v>0</v>
      </c>
      <c r="H370" s="65">
        <f t="shared" si="54"/>
        <v>0</v>
      </c>
    </row>
    <row r="371" spans="1:8" s="2" customFormat="1" ht="12.75" hidden="1" customHeight="1" x14ac:dyDescent="0.2">
      <c r="A371" s="257"/>
      <c r="B371" s="260"/>
      <c r="C371" s="291">
        <f t="shared" si="52"/>
        <v>0</v>
      </c>
      <c r="D371" s="292"/>
      <c r="E371" s="313"/>
      <c r="F371" s="75">
        <f t="shared" si="53"/>
        <v>0</v>
      </c>
      <c r="G371" s="75">
        <f t="shared" si="53"/>
        <v>0</v>
      </c>
      <c r="H371" s="65">
        <f t="shared" si="54"/>
        <v>0</v>
      </c>
    </row>
    <row r="372" spans="1:8" s="2" customFormat="1" ht="12.75" hidden="1" customHeight="1" x14ac:dyDescent="0.2">
      <c r="A372" s="257"/>
      <c r="B372" s="260"/>
      <c r="C372" s="291">
        <f t="shared" si="52"/>
        <v>0</v>
      </c>
      <c r="D372" s="292"/>
      <c r="E372" s="313"/>
      <c r="F372" s="75">
        <f t="shared" si="53"/>
        <v>0</v>
      </c>
      <c r="G372" s="75">
        <f t="shared" si="53"/>
        <v>0</v>
      </c>
      <c r="H372" s="65">
        <f t="shared" si="54"/>
        <v>0</v>
      </c>
    </row>
    <row r="373" spans="1:8" s="2" customFormat="1" ht="12.75" hidden="1" customHeight="1" x14ac:dyDescent="0.2">
      <c r="A373" s="257"/>
      <c r="B373" s="260"/>
      <c r="C373" s="291">
        <f t="shared" si="52"/>
        <v>0</v>
      </c>
      <c r="D373" s="292"/>
      <c r="E373" s="313"/>
      <c r="F373" s="75">
        <f t="shared" si="53"/>
        <v>0</v>
      </c>
      <c r="G373" s="75">
        <f t="shared" si="53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55">C277</f>
        <v>Grāmatvedis</v>
      </c>
      <c r="D374" s="292"/>
      <c r="E374" s="313"/>
      <c r="F374" s="75">
        <f t="shared" ref="F374:G383" si="56">F277</f>
        <v>1190</v>
      </c>
      <c r="G374" s="64">
        <f t="shared" si="56"/>
        <v>8.4000000000000005E-2</v>
      </c>
      <c r="H374" s="65">
        <f>ROUNDUP((F374*$E$364%)/168*G374,2)</f>
        <v>0.03</v>
      </c>
    </row>
    <row r="375" spans="1:8" s="2" customFormat="1" ht="12.75" x14ac:dyDescent="0.2">
      <c r="A375" s="257"/>
      <c r="B375" s="260"/>
      <c r="C375" s="291" t="str">
        <f t="shared" si="55"/>
        <v xml:space="preserve">Vecākais speciālists Izglītības koordinācijas nodaļā </v>
      </c>
      <c r="D375" s="292"/>
      <c r="E375" s="313"/>
      <c r="F375" s="75">
        <f t="shared" si="56"/>
        <v>1287</v>
      </c>
      <c r="G375" s="64">
        <f t="shared" si="56"/>
        <v>8.4000000000000005E-2</v>
      </c>
      <c r="H375" s="65">
        <f t="shared" ref="H375:H383" si="57">ROUNDUP((F375*$E$364%)/168*G375,2)</f>
        <v>0.03</v>
      </c>
    </row>
    <row r="376" spans="1:8" s="2" customFormat="1" ht="12.75" hidden="1" x14ac:dyDescent="0.2">
      <c r="A376" s="257"/>
      <c r="B376" s="260"/>
      <c r="C376" s="291">
        <f t="shared" si="55"/>
        <v>0</v>
      </c>
      <c r="D376" s="292"/>
      <c r="E376" s="313"/>
      <c r="F376" s="75">
        <f t="shared" si="56"/>
        <v>0</v>
      </c>
      <c r="G376" s="64">
        <f t="shared" si="56"/>
        <v>0</v>
      </c>
      <c r="H376" s="65">
        <f t="shared" si="57"/>
        <v>0</v>
      </c>
    </row>
    <row r="377" spans="1:8" s="2" customFormat="1" ht="12.75" hidden="1" x14ac:dyDescent="0.2">
      <c r="A377" s="257"/>
      <c r="B377" s="260"/>
      <c r="C377" s="291">
        <f t="shared" si="55"/>
        <v>0</v>
      </c>
      <c r="D377" s="292"/>
      <c r="E377" s="313"/>
      <c r="F377" s="75">
        <f t="shared" si="56"/>
        <v>0</v>
      </c>
      <c r="G377" s="64">
        <f t="shared" si="56"/>
        <v>0</v>
      </c>
      <c r="H377" s="65">
        <f t="shared" si="57"/>
        <v>0</v>
      </c>
    </row>
    <row r="378" spans="1:8" s="2" customFormat="1" ht="12.75" hidden="1" x14ac:dyDescent="0.2">
      <c r="A378" s="257"/>
      <c r="B378" s="260"/>
      <c r="C378" s="291">
        <f t="shared" si="55"/>
        <v>0</v>
      </c>
      <c r="D378" s="292"/>
      <c r="E378" s="313"/>
      <c r="F378" s="75">
        <f t="shared" si="56"/>
        <v>0</v>
      </c>
      <c r="G378" s="64">
        <f t="shared" si="56"/>
        <v>0</v>
      </c>
      <c r="H378" s="65">
        <f t="shared" si="57"/>
        <v>0</v>
      </c>
    </row>
    <row r="379" spans="1:8" s="2" customFormat="1" ht="12.75" hidden="1" x14ac:dyDescent="0.2">
      <c r="A379" s="257"/>
      <c r="B379" s="260"/>
      <c r="C379" s="291">
        <f t="shared" si="55"/>
        <v>0</v>
      </c>
      <c r="D379" s="292"/>
      <c r="E379" s="313"/>
      <c r="F379" s="75">
        <f t="shared" si="56"/>
        <v>0</v>
      </c>
      <c r="G379" s="64">
        <f t="shared" si="56"/>
        <v>0</v>
      </c>
      <c r="H379" s="65">
        <f t="shared" si="57"/>
        <v>0</v>
      </c>
    </row>
    <row r="380" spans="1:8" s="2" customFormat="1" ht="12.75" hidden="1" x14ac:dyDescent="0.2">
      <c r="A380" s="257"/>
      <c r="B380" s="260"/>
      <c r="C380" s="291">
        <f t="shared" si="55"/>
        <v>0</v>
      </c>
      <c r="D380" s="292"/>
      <c r="E380" s="313"/>
      <c r="F380" s="75">
        <f t="shared" si="56"/>
        <v>0</v>
      </c>
      <c r="G380" s="64">
        <f t="shared" si="56"/>
        <v>0</v>
      </c>
      <c r="H380" s="65">
        <f t="shared" si="57"/>
        <v>0</v>
      </c>
    </row>
    <row r="381" spans="1:8" s="2" customFormat="1" ht="12.75" hidden="1" x14ac:dyDescent="0.2">
      <c r="A381" s="257"/>
      <c r="B381" s="260"/>
      <c r="C381" s="291">
        <f t="shared" si="55"/>
        <v>0</v>
      </c>
      <c r="D381" s="292"/>
      <c r="E381" s="313"/>
      <c r="F381" s="75">
        <f t="shared" si="56"/>
        <v>0</v>
      </c>
      <c r="G381" s="64">
        <f t="shared" si="56"/>
        <v>0</v>
      </c>
      <c r="H381" s="65">
        <f t="shared" si="57"/>
        <v>0</v>
      </c>
    </row>
    <row r="382" spans="1:8" s="2" customFormat="1" ht="12.75" hidden="1" x14ac:dyDescent="0.2">
      <c r="A382" s="257"/>
      <c r="B382" s="260"/>
      <c r="C382" s="291">
        <f t="shared" si="55"/>
        <v>0</v>
      </c>
      <c r="D382" s="292"/>
      <c r="E382" s="313"/>
      <c r="F382" s="75">
        <f t="shared" si="56"/>
        <v>0</v>
      </c>
      <c r="G382" s="64">
        <f t="shared" si="56"/>
        <v>0</v>
      </c>
      <c r="H382" s="65">
        <f t="shared" si="57"/>
        <v>0</v>
      </c>
    </row>
    <row r="383" spans="1:8" s="2" customFormat="1" ht="12.75" hidden="1" x14ac:dyDescent="0.2">
      <c r="A383" s="258"/>
      <c r="B383" s="261"/>
      <c r="C383" s="291">
        <f t="shared" si="55"/>
        <v>0</v>
      </c>
      <c r="D383" s="292"/>
      <c r="E383" s="314"/>
      <c r="F383" s="77">
        <f t="shared" si="56"/>
        <v>0</v>
      </c>
      <c r="G383" s="64">
        <f t="shared" si="56"/>
        <v>0</v>
      </c>
      <c r="H383" s="67">
        <f t="shared" si="57"/>
        <v>0</v>
      </c>
    </row>
    <row r="384" spans="1:8" s="2" customFormat="1" ht="25.5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49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>
        <f t="shared" ref="C385:C394" si="58">C266</f>
        <v>0</v>
      </c>
      <c r="D385" s="306"/>
      <c r="E385" s="312">
        <v>1</v>
      </c>
      <c r="F385" s="73">
        <f t="shared" ref="F385:G394" si="59">F266</f>
        <v>0</v>
      </c>
      <c r="G385" s="64">
        <f t="shared" si="59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8"/>
        <v>0</v>
      </c>
      <c r="D386" s="292"/>
      <c r="E386" s="313"/>
      <c r="F386" s="75">
        <f t="shared" si="59"/>
        <v>0</v>
      </c>
      <c r="G386" s="64">
        <f t="shared" si="59"/>
        <v>0</v>
      </c>
      <c r="H386" s="65">
        <f t="shared" ref="H386:H391" si="60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8"/>
        <v>0</v>
      </c>
      <c r="D387" s="292"/>
      <c r="E387" s="313"/>
      <c r="F387" s="75">
        <f t="shared" si="59"/>
        <v>0</v>
      </c>
      <c r="G387" s="64">
        <f t="shared" si="59"/>
        <v>0</v>
      </c>
      <c r="H387" s="65">
        <f t="shared" si="60"/>
        <v>0</v>
      </c>
    </row>
    <row r="388" spans="1:8" s="2" customFormat="1" ht="12.75" hidden="1" x14ac:dyDescent="0.2">
      <c r="A388" s="257"/>
      <c r="B388" s="260"/>
      <c r="C388" s="291">
        <f t="shared" si="58"/>
        <v>0</v>
      </c>
      <c r="D388" s="292"/>
      <c r="E388" s="313"/>
      <c r="F388" s="75">
        <f t="shared" si="59"/>
        <v>0</v>
      </c>
      <c r="G388" s="64">
        <f t="shared" si="59"/>
        <v>0</v>
      </c>
      <c r="H388" s="65">
        <f t="shared" si="60"/>
        <v>0</v>
      </c>
    </row>
    <row r="389" spans="1:8" s="2" customFormat="1" ht="12.75" hidden="1" x14ac:dyDescent="0.2">
      <c r="A389" s="257"/>
      <c r="B389" s="260"/>
      <c r="C389" s="291">
        <f t="shared" si="58"/>
        <v>0</v>
      </c>
      <c r="D389" s="292"/>
      <c r="E389" s="313"/>
      <c r="F389" s="75">
        <f t="shared" si="59"/>
        <v>0</v>
      </c>
      <c r="G389" s="64">
        <f t="shared" si="59"/>
        <v>0</v>
      </c>
      <c r="H389" s="65">
        <f t="shared" si="60"/>
        <v>0</v>
      </c>
    </row>
    <row r="390" spans="1:8" s="2" customFormat="1" ht="12.75" hidden="1" x14ac:dyDescent="0.2">
      <c r="A390" s="257"/>
      <c r="B390" s="260"/>
      <c r="C390" s="291">
        <f t="shared" si="58"/>
        <v>0</v>
      </c>
      <c r="D390" s="292"/>
      <c r="E390" s="313"/>
      <c r="F390" s="75">
        <f t="shared" si="59"/>
        <v>0</v>
      </c>
      <c r="G390" s="64">
        <f t="shared" si="59"/>
        <v>0</v>
      </c>
      <c r="H390" s="65">
        <f t="shared" si="60"/>
        <v>0</v>
      </c>
    </row>
    <row r="391" spans="1:8" s="2" customFormat="1" ht="12.75" hidden="1" x14ac:dyDescent="0.2">
      <c r="A391" s="257"/>
      <c r="B391" s="260"/>
      <c r="C391" s="291">
        <f t="shared" si="58"/>
        <v>0</v>
      </c>
      <c r="D391" s="292"/>
      <c r="E391" s="313"/>
      <c r="F391" s="75">
        <f t="shared" si="59"/>
        <v>0</v>
      </c>
      <c r="G391" s="64">
        <f t="shared" si="59"/>
        <v>0</v>
      </c>
      <c r="H391" s="65">
        <f t="shared" si="60"/>
        <v>0</v>
      </c>
    </row>
    <row r="392" spans="1:8" s="2" customFormat="1" ht="12.75" hidden="1" x14ac:dyDescent="0.2">
      <c r="A392" s="257"/>
      <c r="B392" s="260"/>
      <c r="C392" s="291">
        <f t="shared" si="58"/>
        <v>0</v>
      </c>
      <c r="D392" s="292"/>
      <c r="E392" s="313"/>
      <c r="F392" s="75">
        <f t="shared" si="59"/>
        <v>0</v>
      </c>
      <c r="G392" s="64">
        <f t="shared" si="59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58"/>
        <v>0</v>
      </c>
      <c r="D393" s="292"/>
      <c r="E393" s="313"/>
      <c r="F393" s="75">
        <f t="shared" si="59"/>
        <v>0</v>
      </c>
      <c r="G393" s="64">
        <f t="shared" si="59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58"/>
        <v>0</v>
      </c>
      <c r="D394" s="292"/>
      <c r="E394" s="313"/>
      <c r="F394" s="75">
        <f t="shared" si="59"/>
        <v>0</v>
      </c>
      <c r="G394" s="64">
        <f t="shared" si="59"/>
        <v>0</v>
      </c>
      <c r="H394" s="65">
        <f>ROUNDUP((F394*$E$385%)/168*G394,2)</f>
        <v>0</v>
      </c>
    </row>
    <row r="395" spans="1:8" s="2" customFormat="1" ht="12.75" x14ac:dyDescent="0.2">
      <c r="A395" s="257"/>
      <c r="B395" s="260"/>
      <c r="C395" s="291" t="str">
        <f t="shared" ref="C395:C404" si="61">C277</f>
        <v>Grāmatvedis</v>
      </c>
      <c r="D395" s="292"/>
      <c r="E395" s="313"/>
      <c r="F395" s="75">
        <f t="shared" ref="F395:G404" si="62">F277</f>
        <v>1190</v>
      </c>
      <c r="G395" s="64">
        <f t="shared" si="62"/>
        <v>8.4000000000000005E-2</v>
      </c>
      <c r="H395" s="65">
        <f>ROUNDUP((F395*$E$385%)/168*G395,2)</f>
        <v>0.01</v>
      </c>
    </row>
    <row r="396" spans="1:8" s="2" customFormat="1" ht="12.75" x14ac:dyDescent="0.2">
      <c r="A396" s="257"/>
      <c r="B396" s="260"/>
      <c r="C396" s="291" t="str">
        <f t="shared" si="61"/>
        <v xml:space="preserve">Vecākais speciālists Izglītības koordinācijas nodaļā </v>
      </c>
      <c r="D396" s="292"/>
      <c r="E396" s="313"/>
      <c r="F396" s="75">
        <f t="shared" si="62"/>
        <v>1287</v>
      </c>
      <c r="G396" s="64">
        <f t="shared" si="62"/>
        <v>8.4000000000000005E-2</v>
      </c>
      <c r="H396" s="65">
        <f t="shared" ref="H396:H404" si="63">ROUNDUP((F396*$E$385%)/168*G396,2)</f>
        <v>0.01</v>
      </c>
    </row>
    <row r="397" spans="1:8" s="2" customFormat="1" ht="12.75" hidden="1" x14ac:dyDescent="0.2">
      <c r="A397" s="257"/>
      <c r="B397" s="260"/>
      <c r="C397" s="291">
        <f t="shared" si="61"/>
        <v>0</v>
      </c>
      <c r="D397" s="292"/>
      <c r="E397" s="313"/>
      <c r="F397" s="75">
        <f t="shared" si="62"/>
        <v>0</v>
      </c>
      <c r="G397" s="75">
        <f t="shared" si="62"/>
        <v>0</v>
      </c>
      <c r="H397" s="65">
        <f t="shared" si="63"/>
        <v>0</v>
      </c>
    </row>
    <row r="398" spans="1:8" s="2" customFormat="1" ht="12.75" hidden="1" x14ac:dyDescent="0.2">
      <c r="A398" s="257"/>
      <c r="B398" s="260"/>
      <c r="C398" s="291">
        <f t="shared" si="61"/>
        <v>0</v>
      </c>
      <c r="D398" s="292"/>
      <c r="E398" s="313"/>
      <c r="F398" s="75">
        <f t="shared" si="62"/>
        <v>0</v>
      </c>
      <c r="G398" s="75">
        <f t="shared" si="62"/>
        <v>0</v>
      </c>
      <c r="H398" s="65">
        <f t="shared" si="63"/>
        <v>0</v>
      </c>
    </row>
    <row r="399" spans="1:8" s="2" customFormat="1" ht="12.75" hidden="1" x14ac:dyDescent="0.2">
      <c r="A399" s="257"/>
      <c r="B399" s="260"/>
      <c r="C399" s="291">
        <f t="shared" si="61"/>
        <v>0</v>
      </c>
      <c r="D399" s="292"/>
      <c r="E399" s="313"/>
      <c r="F399" s="75">
        <f t="shared" si="62"/>
        <v>0</v>
      </c>
      <c r="G399" s="75">
        <f t="shared" si="62"/>
        <v>0</v>
      </c>
      <c r="H399" s="65">
        <f t="shared" si="63"/>
        <v>0</v>
      </c>
    </row>
    <row r="400" spans="1:8" s="2" customFormat="1" ht="12.75" hidden="1" x14ac:dyDescent="0.2">
      <c r="A400" s="257"/>
      <c r="B400" s="260"/>
      <c r="C400" s="291">
        <f t="shared" si="61"/>
        <v>0</v>
      </c>
      <c r="D400" s="292"/>
      <c r="E400" s="313"/>
      <c r="F400" s="75">
        <f t="shared" si="62"/>
        <v>0</v>
      </c>
      <c r="G400" s="75">
        <f t="shared" si="62"/>
        <v>0</v>
      </c>
      <c r="H400" s="65">
        <f t="shared" si="63"/>
        <v>0</v>
      </c>
    </row>
    <row r="401" spans="1:9" s="2" customFormat="1" ht="12.75" hidden="1" x14ac:dyDescent="0.2">
      <c r="A401" s="257"/>
      <c r="B401" s="260"/>
      <c r="C401" s="291">
        <f t="shared" si="61"/>
        <v>0</v>
      </c>
      <c r="D401" s="292"/>
      <c r="E401" s="313"/>
      <c r="F401" s="75">
        <f t="shared" si="62"/>
        <v>0</v>
      </c>
      <c r="G401" s="75">
        <f t="shared" si="62"/>
        <v>0</v>
      </c>
      <c r="H401" s="65">
        <f t="shared" si="63"/>
        <v>0</v>
      </c>
    </row>
    <row r="402" spans="1:9" s="2" customFormat="1" ht="12.75" hidden="1" x14ac:dyDescent="0.2">
      <c r="A402" s="257"/>
      <c r="B402" s="260"/>
      <c r="C402" s="291">
        <f t="shared" si="61"/>
        <v>0</v>
      </c>
      <c r="D402" s="292"/>
      <c r="E402" s="313"/>
      <c r="F402" s="75">
        <f t="shared" si="62"/>
        <v>0</v>
      </c>
      <c r="G402" s="75">
        <f t="shared" si="62"/>
        <v>0</v>
      </c>
      <c r="H402" s="65">
        <f t="shared" si="63"/>
        <v>0</v>
      </c>
    </row>
    <row r="403" spans="1:9" s="2" customFormat="1" ht="12.75" hidden="1" x14ac:dyDescent="0.2">
      <c r="A403" s="257"/>
      <c r="B403" s="260"/>
      <c r="C403" s="291">
        <f t="shared" si="61"/>
        <v>0</v>
      </c>
      <c r="D403" s="292"/>
      <c r="E403" s="313"/>
      <c r="F403" s="75">
        <f t="shared" si="62"/>
        <v>0</v>
      </c>
      <c r="G403" s="75">
        <f t="shared" si="62"/>
        <v>0</v>
      </c>
      <c r="H403" s="65">
        <f t="shared" si="63"/>
        <v>0</v>
      </c>
    </row>
    <row r="404" spans="1:9" s="2" customFormat="1" ht="12.75" hidden="1" x14ac:dyDescent="0.2">
      <c r="A404" s="258"/>
      <c r="B404" s="261"/>
      <c r="C404" s="301">
        <f t="shared" si="61"/>
        <v>0</v>
      </c>
      <c r="D404" s="302"/>
      <c r="E404" s="314"/>
      <c r="F404" s="77">
        <f t="shared" si="62"/>
        <v>0</v>
      </c>
      <c r="G404" s="77">
        <f t="shared" si="62"/>
        <v>0</v>
      </c>
      <c r="H404" s="67">
        <f t="shared" si="63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2.5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0.51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403</v>
      </c>
      <c r="G407" s="53" t="s">
        <v>158</v>
      </c>
      <c r="H407" s="135">
        <f>SUM(H408:H417)</f>
        <v>0.51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G15+G16+G17+G18+G19+G26+G277+G278</f>
        <v>12.167999999999999</v>
      </c>
      <c r="H408" s="89">
        <f>ROUNDUP(F408/168*G408,2)</f>
        <v>0.51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4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4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4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4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4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4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4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4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4"/>
        <v>0</v>
      </c>
    </row>
    <row r="418" spans="1:9" s="2" customFormat="1" ht="12" hidden="1" customHeight="1" x14ac:dyDescent="0.2">
      <c r="A418" s="256"/>
      <c r="B418" s="259"/>
      <c r="C418" s="266" t="s">
        <v>171</v>
      </c>
      <c r="D418" s="267"/>
      <c r="E418" s="307"/>
      <c r="F418" s="53" t="s">
        <v>167</v>
      </c>
      <c r="G418" s="53" t="s">
        <v>158</v>
      </c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5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5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5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5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5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5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65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5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5"/>
        <v>0</v>
      </c>
    </row>
    <row r="429" spans="1:9" s="2" customFormat="1" ht="12.75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1.9900000000000002</v>
      </c>
    </row>
    <row r="430" spans="1:9" s="2" customFormat="1" ht="1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0.3</v>
      </c>
    </row>
    <row r="431" spans="1:9" s="2" customFormat="1" ht="12.75" x14ac:dyDescent="0.2">
      <c r="A431" s="257"/>
      <c r="B431" s="260"/>
      <c r="C431" s="262" t="s">
        <v>225</v>
      </c>
      <c r="D431" s="263"/>
      <c r="E431" s="297"/>
      <c r="F431" s="88">
        <v>0.01</v>
      </c>
      <c r="G431" s="88">
        <v>5</v>
      </c>
      <c r="H431" s="89">
        <f>ROUND(F431*G431,2)</f>
        <v>0.05</v>
      </c>
      <c r="I431" s="194" t="s">
        <v>390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90">
        <v>5</v>
      </c>
      <c r="H432" s="91">
        <f>ROUND(F432*G432,2)</f>
        <v>0.25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6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6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6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6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6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6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6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6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0.08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88">
        <f>G26+G277+G278</f>
        <v>2.1680000000000001</v>
      </c>
      <c r="H442" s="89">
        <f>ROUNDUP(E442/F442/12/168*G442,2)</f>
        <v>0.04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90">
        <f>G442</f>
        <v>2.1680000000000001</v>
      </c>
      <c r="H443" s="91">
        <f>ROUNDUP(E443/F443/12/168*G443,2)</f>
        <v>0.04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7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7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7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7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7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7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7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7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1.61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f>G443</f>
        <v>2.1680000000000001</v>
      </c>
      <c r="H453" s="89">
        <f>ROUNDUP(F453/168*G453,2)</f>
        <v>1.1000000000000001</v>
      </c>
      <c r="I453" s="2" t="s">
        <v>337</v>
      </c>
    </row>
    <row r="454" spans="1:9" s="2" customFormat="1" ht="12.75" x14ac:dyDescent="0.2">
      <c r="A454" s="257"/>
      <c r="B454" s="260"/>
      <c r="C454" s="264" t="s">
        <v>205</v>
      </c>
      <c r="D454" s="265"/>
      <c r="E454" s="293"/>
      <c r="F454" s="90">
        <v>7</v>
      </c>
      <c r="G454" s="90">
        <f>G408</f>
        <v>12.167999999999999</v>
      </c>
      <c r="H454" s="91">
        <f t="shared" ref="H454:H462" si="68">ROUNDUP(F454/168*G454,2)</f>
        <v>0.51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8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8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8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8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8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8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8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8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0.26</v>
      </c>
    </row>
    <row r="464" spans="1:9" s="2" customFormat="1" ht="12.75" hidden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 t="s">
        <v>170</v>
      </c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81"/>
      <c r="H466" s="63">
        <f>ROUNDUP(F466*$D$466%/12/168*E466*$G$466,2)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 t="shared" ref="H467:H475" si="69">ROUNDUP(F467*$D$466%/12/168*E467*$G$466,2)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si="69"/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9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9"/>
        <v>0</v>
      </c>
    </row>
    <row r="471" spans="1:8" s="2" customFormat="1" ht="13.5" hidden="1" customHeight="1" x14ac:dyDescent="0.2">
      <c r="A471" s="273"/>
      <c r="B471" s="276"/>
      <c r="C471" s="320"/>
      <c r="D471" s="321"/>
      <c r="E471" s="279"/>
      <c r="F471" s="82"/>
      <c r="G471" s="82"/>
      <c r="H471" s="65">
        <f t="shared" si="69"/>
        <v>0</v>
      </c>
    </row>
    <row r="472" spans="1:8" s="2" customFormat="1" ht="12.75" hidden="1" customHeight="1" x14ac:dyDescent="0.2">
      <c r="A472" s="273"/>
      <c r="B472" s="276"/>
      <c r="C472" s="320"/>
      <c r="D472" s="321"/>
      <c r="E472" s="279"/>
      <c r="F472" s="82"/>
      <c r="G472" s="82"/>
      <c r="H472" s="65">
        <f t="shared" si="69"/>
        <v>0</v>
      </c>
    </row>
    <row r="473" spans="1:8" s="2" customFormat="1" ht="12.75" hidden="1" customHeight="1" x14ac:dyDescent="0.2">
      <c r="A473" s="273"/>
      <c r="B473" s="276"/>
      <c r="C473" s="320"/>
      <c r="D473" s="321"/>
      <c r="E473" s="279"/>
      <c r="F473" s="82"/>
      <c r="G473" s="82"/>
      <c r="H473" s="65">
        <f t="shared" si="69"/>
        <v>0</v>
      </c>
    </row>
    <row r="474" spans="1:8" s="2" customFormat="1" ht="12.75" hidden="1" customHeight="1" x14ac:dyDescent="0.2">
      <c r="A474" s="273"/>
      <c r="B474" s="276"/>
      <c r="C474" s="320"/>
      <c r="D474" s="321"/>
      <c r="E474" s="279"/>
      <c r="F474" s="82"/>
      <c r="G474" s="82"/>
      <c r="H474" s="65">
        <f t="shared" si="69"/>
        <v>0</v>
      </c>
    </row>
    <row r="475" spans="1:8" s="2" customFormat="1" ht="12.75" hidden="1" customHeight="1" x14ac:dyDescent="0.2">
      <c r="A475" s="274"/>
      <c r="B475" s="277"/>
      <c r="C475" s="320"/>
      <c r="D475" s="321"/>
      <c r="E475" s="280"/>
      <c r="F475" s="84"/>
      <c r="G475" s="84"/>
      <c r="H475" s="67">
        <f t="shared" si="69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0.26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0.26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81">
        <f>G453</f>
        <v>2.1680000000000001</v>
      </c>
      <c r="H478" s="63">
        <f>ROUNDUP(F478*$E$478%/12/168*G478,2)</f>
        <v>0.25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70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70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70"/>
        <v>0</v>
      </c>
    </row>
    <row r="483" spans="1:8" s="2" customFormat="1" ht="12.75" hidden="1" customHeight="1" x14ac:dyDescent="0.2">
      <c r="A483" s="273"/>
      <c r="B483" s="276"/>
      <c r="C483" s="320"/>
      <c r="D483" s="321"/>
      <c r="E483" s="279"/>
      <c r="F483" s="82"/>
      <c r="G483" s="82"/>
      <c r="H483" s="65">
        <f t="shared" si="70"/>
        <v>0</v>
      </c>
    </row>
    <row r="484" spans="1:8" s="2" customFormat="1" ht="12.75" hidden="1" customHeight="1" x14ac:dyDescent="0.2">
      <c r="A484" s="273"/>
      <c r="B484" s="276"/>
      <c r="C484" s="320"/>
      <c r="D484" s="321"/>
      <c r="E484" s="279"/>
      <c r="F484" s="82"/>
      <c r="G484" s="82"/>
      <c r="H484" s="65">
        <f t="shared" si="70"/>
        <v>0</v>
      </c>
    </row>
    <row r="485" spans="1:8" s="2" customFormat="1" ht="12.75" hidden="1" customHeight="1" x14ac:dyDescent="0.2">
      <c r="A485" s="273"/>
      <c r="B485" s="276"/>
      <c r="C485" s="320"/>
      <c r="D485" s="321"/>
      <c r="E485" s="279"/>
      <c r="F485" s="82"/>
      <c r="G485" s="82"/>
      <c r="H485" s="65">
        <f t="shared" si="70"/>
        <v>0</v>
      </c>
    </row>
    <row r="486" spans="1:8" s="2" customFormat="1" ht="12.75" hidden="1" customHeight="1" x14ac:dyDescent="0.2">
      <c r="A486" s="273"/>
      <c r="B486" s="276"/>
      <c r="C486" s="320"/>
      <c r="D486" s="321"/>
      <c r="E486" s="279"/>
      <c r="F486" s="82"/>
      <c r="G486" s="82"/>
      <c r="H486" s="65">
        <f t="shared" si="70"/>
        <v>0</v>
      </c>
    </row>
    <row r="487" spans="1:8" s="2" customFormat="1" ht="12.75" hidden="1" customHeight="1" x14ac:dyDescent="0.2">
      <c r="A487" s="274"/>
      <c r="B487" s="277"/>
      <c r="C487" s="320"/>
      <c r="D487" s="321"/>
      <c r="E487" s="280"/>
      <c r="F487" s="84"/>
      <c r="G487" s="84"/>
      <c r="H487" s="67">
        <f t="shared" si="70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303" t="s">
        <v>171</v>
      </c>
      <c r="D488" s="304" t="s">
        <v>170</v>
      </c>
      <c r="E488" s="53" t="s">
        <v>170</v>
      </c>
      <c r="F488" s="198" t="s">
        <v>400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318"/>
      <c r="D489" s="319">
        <v>20</v>
      </c>
      <c r="E489" s="278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320"/>
      <c r="D490" s="321"/>
      <c r="E490" s="279"/>
      <c r="F490" s="82"/>
      <c r="G490" s="82"/>
      <c r="H490" s="65"/>
    </row>
    <row r="491" spans="1:8" s="2" customFormat="1" ht="12.75" hidden="1" x14ac:dyDescent="0.2">
      <c r="A491" s="273"/>
      <c r="B491" s="276"/>
      <c r="C491" s="320"/>
      <c r="D491" s="321"/>
      <c r="E491" s="279"/>
      <c r="F491" s="82"/>
      <c r="G491" s="82"/>
      <c r="H491" s="65"/>
    </row>
    <row r="492" spans="1:8" s="2" customFormat="1" ht="12.75" hidden="1" x14ac:dyDescent="0.2">
      <c r="A492" s="273"/>
      <c r="B492" s="276"/>
      <c r="C492" s="320"/>
      <c r="D492" s="321"/>
      <c r="E492" s="279"/>
      <c r="F492" s="82"/>
      <c r="G492" s="82"/>
      <c r="H492" s="65"/>
    </row>
    <row r="493" spans="1:8" s="2" customFormat="1" ht="12.75" hidden="1" x14ac:dyDescent="0.2">
      <c r="A493" s="273"/>
      <c r="B493" s="276"/>
      <c r="C493" s="320"/>
      <c r="D493" s="321"/>
      <c r="E493" s="279"/>
      <c r="F493" s="82"/>
      <c r="G493" s="82"/>
      <c r="H493" s="65"/>
    </row>
    <row r="494" spans="1:8" s="2" customFormat="1" ht="12.75" hidden="1" x14ac:dyDescent="0.2">
      <c r="A494" s="273"/>
      <c r="B494" s="276"/>
      <c r="C494" s="320"/>
      <c r="D494" s="321"/>
      <c r="E494" s="279"/>
      <c r="F494" s="82"/>
      <c r="G494" s="82"/>
      <c r="H494" s="65"/>
    </row>
    <row r="495" spans="1:8" s="2" customFormat="1" ht="12.75" hidden="1" x14ac:dyDescent="0.2">
      <c r="A495" s="273"/>
      <c r="B495" s="276"/>
      <c r="C495" s="320"/>
      <c r="D495" s="321"/>
      <c r="E495" s="279"/>
      <c r="F495" s="82"/>
      <c r="G495" s="82"/>
      <c r="H495" s="65"/>
    </row>
    <row r="496" spans="1:8" s="2" customFormat="1" ht="12.75" hidden="1" x14ac:dyDescent="0.2">
      <c r="A496" s="273"/>
      <c r="B496" s="276"/>
      <c r="C496" s="320"/>
      <c r="D496" s="321"/>
      <c r="E496" s="279"/>
      <c r="F496" s="82"/>
      <c r="G496" s="82"/>
      <c r="H496" s="65"/>
    </row>
    <row r="497" spans="1:8" s="2" customFormat="1" ht="12.75" hidden="1" x14ac:dyDescent="0.2">
      <c r="A497" s="273"/>
      <c r="B497" s="276"/>
      <c r="C497" s="320"/>
      <c r="D497" s="321"/>
      <c r="E497" s="279"/>
      <c r="F497" s="82"/>
      <c r="G497" s="82"/>
      <c r="H497" s="65"/>
    </row>
    <row r="498" spans="1:8" s="2" customFormat="1" ht="12.75" hidden="1" x14ac:dyDescent="0.2">
      <c r="A498" s="273"/>
      <c r="B498" s="276"/>
      <c r="C498" s="320"/>
      <c r="D498" s="321"/>
      <c r="E498" s="280"/>
      <c r="F498" s="84"/>
      <c r="G498" s="84"/>
      <c r="H498" s="67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4.75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253.94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8:8" hidden="1" x14ac:dyDescent="0.25">
      <c r="H513" s="30"/>
    </row>
    <row r="514" spans="8:8" hidden="1" x14ac:dyDescent="0.25">
      <c r="H514" s="30"/>
    </row>
    <row r="515" spans="8:8" hidden="1" x14ac:dyDescent="0.25">
      <c r="H515" s="30"/>
    </row>
    <row r="516" spans="8:8" hidden="1" x14ac:dyDescent="0.25">
      <c r="H516" s="30"/>
    </row>
    <row r="517" spans="8:8" hidden="1" x14ac:dyDescent="0.25">
      <c r="H517" s="30"/>
    </row>
    <row r="518" spans="8:8" hidden="1" x14ac:dyDescent="0.25">
      <c r="H518" s="30"/>
    </row>
    <row r="519" spans="8:8" hidden="1" x14ac:dyDescent="0.25">
      <c r="H519" s="30"/>
    </row>
    <row r="520" spans="8:8" hidden="1" x14ac:dyDescent="0.25">
      <c r="H520" s="30"/>
    </row>
    <row r="521" spans="8:8" hidden="1" x14ac:dyDescent="0.25">
      <c r="H521" s="30"/>
    </row>
    <row r="522" spans="8:8" hidden="1" x14ac:dyDescent="0.25">
      <c r="H522" s="30"/>
    </row>
    <row r="523" spans="8:8" hidden="1" x14ac:dyDescent="0.25">
      <c r="H523" s="30"/>
    </row>
    <row r="524" spans="8:8" hidden="1" x14ac:dyDescent="0.25">
      <c r="H524" s="30"/>
    </row>
    <row r="525" spans="8:8" hidden="1" x14ac:dyDescent="0.25">
      <c r="H525" s="30"/>
    </row>
    <row r="526" spans="8:8" hidden="1" x14ac:dyDescent="0.25">
      <c r="H526" s="30"/>
    </row>
    <row r="527" spans="8:8" hidden="1" x14ac:dyDescent="0.25">
      <c r="H527" s="30"/>
    </row>
    <row r="528" spans="8:8" hidden="1" x14ac:dyDescent="0.25">
      <c r="H528" s="30"/>
    </row>
    <row r="529" spans="1:9" hidden="1" x14ac:dyDescent="0.25">
      <c r="H529" s="30"/>
    </row>
    <row r="530" spans="1:9" hidden="1" x14ac:dyDescent="0.25">
      <c r="H530" s="30"/>
    </row>
    <row r="531" spans="1:9" hidden="1" x14ac:dyDescent="0.25">
      <c r="H531" s="30"/>
    </row>
    <row r="532" spans="1:9" hidden="1" x14ac:dyDescent="0.25">
      <c r="H532" s="30"/>
    </row>
    <row r="533" spans="1:9" hidden="1" x14ac:dyDescent="0.25">
      <c r="H533" s="30"/>
    </row>
    <row r="534" spans="1:9" hidden="1" x14ac:dyDescent="0.25">
      <c r="H534" s="30"/>
    </row>
    <row r="535" spans="1:9" hidden="1" x14ac:dyDescent="0.25">
      <c r="H535" s="30"/>
    </row>
    <row r="536" spans="1:9" hidden="1" x14ac:dyDescent="0.25">
      <c r="H536" s="30"/>
    </row>
    <row r="537" spans="1:9" hidden="1" x14ac:dyDescent="0.25">
      <c r="H537" s="30"/>
    </row>
    <row r="538" spans="1:9" ht="15.75" hidden="1" x14ac:dyDescent="0.25">
      <c r="A538" s="125" t="s">
        <v>14</v>
      </c>
      <c r="B538" s="125"/>
      <c r="C538" s="125"/>
      <c r="D538" s="125"/>
      <c r="E538" s="125"/>
      <c r="F538" s="125"/>
      <c r="G538" s="125"/>
      <c r="H538" s="126">
        <f ca="1">H539+H551+H562</f>
        <v>249.19</v>
      </c>
      <c r="I538" s="127" t="b">
        <f ca="1">H538=H260</f>
        <v>1</v>
      </c>
    </row>
    <row r="539" spans="1:9" hidden="1" x14ac:dyDescent="0.25">
      <c r="A539" s="119">
        <v>1000</v>
      </c>
      <c r="B539" s="118"/>
      <c r="H539" s="122">
        <f ca="1">SUM(H540,H547)</f>
        <v>249.19</v>
      </c>
    </row>
    <row r="540" spans="1:9" hidden="1" x14ac:dyDescent="0.25">
      <c r="A540" s="134">
        <v>1100</v>
      </c>
      <c r="B540" s="118"/>
      <c r="H540" s="121">
        <f ca="1">SUM(H541:H546)</f>
        <v>193.37</v>
      </c>
    </row>
    <row r="541" spans="1:9" hidden="1" x14ac:dyDescent="0.25">
      <c r="A541" s="1">
        <v>1116</v>
      </c>
      <c r="B541" s="118"/>
      <c r="H541" s="120">
        <f t="shared" ref="H541:H546" ca="1" si="71">SUMIF($A$14:$H$260,A541,$H$14:$H$260)</f>
        <v>138.71</v>
      </c>
    </row>
    <row r="542" spans="1:9" hidden="1" x14ac:dyDescent="0.25">
      <c r="A542" s="1">
        <v>1119</v>
      </c>
      <c r="B542" s="118"/>
      <c r="H542" s="120">
        <f t="shared" ca="1" si="71"/>
        <v>15.33</v>
      </c>
    </row>
    <row r="543" spans="1:9" hidden="1" x14ac:dyDescent="0.25">
      <c r="A543" s="1">
        <v>1143</v>
      </c>
      <c r="B543" s="118"/>
      <c r="H543" s="120">
        <f t="shared" ca="1" si="71"/>
        <v>8.4700000000000006</v>
      </c>
    </row>
    <row r="544" spans="1:9" hidden="1" x14ac:dyDescent="0.25">
      <c r="A544" s="1">
        <v>1146</v>
      </c>
      <c r="B544" s="118"/>
      <c r="H544" s="120">
        <f t="shared" ca="1" si="71"/>
        <v>7.7199999999999989</v>
      </c>
    </row>
    <row r="545" spans="1:8" hidden="1" x14ac:dyDescent="0.25">
      <c r="A545" s="1">
        <v>1147</v>
      </c>
      <c r="B545" s="118"/>
      <c r="H545" s="120">
        <f t="shared" ca="1" si="71"/>
        <v>7.7199999999999989</v>
      </c>
    </row>
    <row r="546" spans="1:8" hidden="1" x14ac:dyDescent="0.25">
      <c r="A546" s="1">
        <v>1148</v>
      </c>
      <c r="B546" s="118"/>
      <c r="H546" s="120">
        <f t="shared" ca="1" si="71"/>
        <v>15.419999999999998</v>
      </c>
    </row>
    <row r="547" spans="1:8" hidden="1" x14ac:dyDescent="0.25">
      <c r="A547" s="134">
        <v>1200</v>
      </c>
      <c r="B547" s="118"/>
      <c r="H547" s="121">
        <f ca="1">SUM(H548:H550)</f>
        <v>55.82</v>
      </c>
    </row>
    <row r="548" spans="1:8" hidden="1" x14ac:dyDescent="0.25">
      <c r="A548" s="1">
        <v>1210</v>
      </c>
      <c r="B548" s="118"/>
      <c r="H548" s="120">
        <f ca="1">SUMIF($A$14:$H$260,A548,$H$14:$H$260)</f>
        <v>48.08</v>
      </c>
    </row>
    <row r="549" spans="1:8" hidden="1" x14ac:dyDescent="0.25">
      <c r="A549" s="1">
        <v>1221</v>
      </c>
      <c r="B549" s="118"/>
      <c r="H549" s="120">
        <f ca="1">SUMIF($A$14:$H$260,A549,$H$14:$H$260)</f>
        <v>6.18</v>
      </c>
    </row>
    <row r="550" spans="1:8" hidden="1" x14ac:dyDescent="0.25">
      <c r="A550" s="1">
        <v>1228</v>
      </c>
      <c r="B550" s="118"/>
      <c r="H550" s="120">
        <f ca="1">SUMIF($A$14:$H$260,A550,$H$14:$H$260)</f>
        <v>1.56</v>
      </c>
    </row>
    <row r="551" spans="1:8" hidden="1" x14ac:dyDescent="0.25">
      <c r="A551" s="119">
        <v>2000</v>
      </c>
      <c r="B551" s="118"/>
      <c r="H551" s="123"/>
    </row>
    <row r="552" spans="1:8" hidden="1" x14ac:dyDescent="0.25">
      <c r="A552" s="134">
        <v>2100</v>
      </c>
      <c r="B552" s="118"/>
      <c r="H552" s="124"/>
    </row>
    <row r="553" spans="1:8" hidden="1" x14ac:dyDescent="0.25">
      <c r="A553" s="1">
        <v>2111</v>
      </c>
      <c r="B553" s="118"/>
      <c r="H553" s="120">
        <f ca="1">SUMIF($A$14:$H$260,A553,$H$14:$H$260)</f>
        <v>0</v>
      </c>
    </row>
    <row r="554" spans="1:8" hidden="1" x14ac:dyDescent="0.25">
      <c r="A554" s="1">
        <v>2112</v>
      </c>
      <c r="B554" s="118"/>
      <c r="H554" s="120">
        <f ca="1">SUMIF($A$14:$H$260,A554,$H$14:$H$260)</f>
        <v>0</v>
      </c>
    </row>
    <row r="555" spans="1:8" hidden="1" x14ac:dyDescent="0.25">
      <c r="A555" s="134">
        <v>2200</v>
      </c>
      <c r="B555" s="118"/>
      <c r="H555" s="124"/>
    </row>
    <row r="556" spans="1:8" hidden="1" x14ac:dyDescent="0.25">
      <c r="A556" s="1">
        <v>2220</v>
      </c>
      <c r="B556" s="118"/>
      <c r="H556" s="120">
        <f ca="1">SUMIF($A$14:$H$260,A556,$H$14:$H$260)</f>
        <v>0</v>
      </c>
    </row>
    <row r="557" spans="1:8" hidden="1" x14ac:dyDescent="0.25">
      <c r="A557" s="134">
        <v>2300</v>
      </c>
      <c r="B557" s="118"/>
      <c r="H557" s="124"/>
    </row>
    <row r="558" spans="1:8" hidden="1" x14ac:dyDescent="0.25">
      <c r="A558" s="1">
        <v>2311</v>
      </c>
      <c r="B558" s="118"/>
      <c r="H558" s="120">
        <f ca="1">SUMIF($A$14:$H$260,A558,$H$14:$H$260)</f>
        <v>0</v>
      </c>
    </row>
    <row r="559" spans="1:8" hidden="1" x14ac:dyDescent="0.25">
      <c r="A559" s="1">
        <v>2322</v>
      </c>
      <c r="B559" s="118"/>
      <c r="H559" s="120">
        <f ca="1">SUMIF($A$14:$H$260,A559,$H$14:$H$260)</f>
        <v>0</v>
      </c>
    </row>
    <row r="560" spans="1:8" hidden="1" x14ac:dyDescent="0.25">
      <c r="A560" s="1">
        <v>2329</v>
      </c>
      <c r="B560" s="118"/>
      <c r="H560" s="120">
        <f ca="1">SUMIF($A$14:$H$260,A560,$H$14:$H$260)</f>
        <v>0</v>
      </c>
    </row>
    <row r="561" spans="1:9" hidden="1" x14ac:dyDescent="0.25">
      <c r="A561" s="1">
        <v>2350</v>
      </c>
      <c r="B561" s="118"/>
      <c r="H561" s="120">
        <f ca="1">SUMIF($A$14:$H$260,A561,$H$14:$H$260)</f>
        <v>0</v>
      </c>
    </row>
    <row r="562" spans="1:9" hidden="1" x14ac:dyDescent="0.25">
      <c r="A562" s="119">
        <v>5000</v>
      </c>
      <c r="B562" s="118"/>
      <c r="H562" s="123"/>
    </row>
    <row r="563" spans="1:9" hidden="1" x14ac:dyDescent="0.25">
      <c r="A563" s="134">
        <v>5200</v>
      </c>
      <c r="B563" s="118"/>
      <c r="H563" s="124"/>
    </row>
    <row r="564" spans="1:9" hidden="1" x14ac:dyDescent="0.25">
      <c r="A564" s="1">
        <v>5231</v>
      </c>
      <c r="B564" s="118"/>
      <c r="H564" s="120">
        <f ca="1">SUMIF(A37:H216,A564,H37:H189)</f>
        <v>0</v>
      </c>
    </row>
    <row r="565" spans="1:9" hidden="1" x14ac:dyDescent="0.25">
      <c r="B565" s="118"/>
    </row>
    <row r="566" spans="1:9" hidden="1" x14ac:dyDescent="0.25">
      <c r="B566" s="118"/>
    </row>
    <row r="567" spans="1:9" hidden="1" x14ac:dyDescent="0.25">
      <c r="B567" s="118"/>
    </row>
    <row r="568" spans="1:9" s="127" customFormat="1" ht="15.75" hidden="1" x14ac:dyDescent="0.25">
      <c r="A568" s="125" t="s">
        <v>19</v>
      </c>
      <c r="B568" s="125"/>
      <c r="C568" s="125"/>
      <c r="D568" s="125"/>
      <c r="E568" s="125"/>
      <c r="F568" s="125"/>
      <c r="G568" s="125"/>
      <c r="H568" s="126">
        <f ca="1">H569+H581+H593</f>
        <v>4.75</v>
      </c>
      <c r="I568" s="127" t="b">
        <f ca="1">H568=H499</f>
        <v>1</v>
      </c>
    </row>
    <row r="569" spans="1:9" hidden="1" x14ac:dyDescent="0.25">
      <c r="A569" s="119">
        <v>1000</v>
      </c>
      <c r="B569" s="118"/>
      <c r="H569" s="122">
        <f ca="1">SUM(H570,H577)</f>
        <v>1.99</v>
      </c>
    </row>
    <row r="570" spans="1:9" hidden="1" x14ac:dyDescent="0.25">
      <c r="A570" s="143">
        <v>1100</v>
      </c>
      <c r="B570" s="118"/>
      <c r="H570" s="121">
        <f ca="1">SUM(H571:H576)</f>
        <v>1.52</v>
      </c>
    </row>
    <row r="571" spans="1:9" hidden="1" x14ac:dyDescent="0.25">
      <c r="A571" s="1">
        <v>1116</v>
      </c>
      <c r="B571" s="118"/>
      <c r="H571" s="120">
        <f t="shared" ref="H571:H576" ca="1" si="72">SUMIF($A$265:$H$515,A571,$H$265:$H$515)</f>
        <v>0</v>
      </c>
    </row>
    <row r="572" spans="1:9" hidden="1" x14ac:dyDescent="0.25">
      <c r="A572" s="1">
        <v>1119</v>
      </c>
      <c r="B572" s="118"/>
      <c r="H572" s="120">
        <f t="shared" ca="1" si="72"/>
        <v>1.25</v>
      </c>
    </row>
    <row r="573" spans="1:9" hidden="1" x14ac:dyDescent="0.25">
      <c r="A573" s="1">
        <v>1143</v>
      </c>
      <c r="B573" s="118"/>
      <c r="H573" s="120">
        <f t="shared" ca="1" si="72"/>
        <v>0</v>
      </c>
    </row>
    <row r="574" spans="1:9" hidden="1" x14ac:dyDescent="0.25">
      <c r="A574" s="1">
        <v>1146</v>
      </c>
      <c r="B574" s="118"/>
      <c r="H574" s="120">
        <f t="shared" ca="1" si="72"/>
        <v>7.0000000000000007E-2</v>
      </c>
    </row>
    <row r="575" spans="1:9" hidden="1" x14ac:dyDescent="0.25">
      <c r="A575" s="1">
        <v>1147</v>
      </c>
      <c r="B575" s="118"/>
      <c r="H575" s="120">
        <f t="shared" ca="1" si="72"/>
        <v>7.0000000000000007E-2</v>
      </c>
    </row>
    <row r="576" spans="1:9" hidden="1" x14ac:dyDescent="0.25">
      <c r="A576" s="1">
        <v>1148</v>
      </c>
      <c r="B576" s="118"/>
      <c r="H576" s="120">
        <f t="shared" ca="1" si="72"/>
        <v>0.13</v>
      </c>
    </row>
    <row r="577" spans="1:8" hidden="1" x14ac:dyDescent="0.25">
      <c r="A577" s="143">
        <v>1200</v>
      </c>
      <c r="B577" s="118"/>
      <c r="H577" s="121">
        <f ca="1">SUM(H578:H580)</f>
        <v>0.47000000000000003</v>
      </c>
    </row>
    <row r="578" spans="1:8" hidden="1" x14ac:dyDescent="0.25">
      <c r="A578" s="1">
        <v>1210</v>
      </c>
      <c r="B578" s="118"/>
      <c r="H578" s="120">
        <f ca="1">SUMIF($A$265:$H$515,A578,$H$265:$H$515)</f>
        <v>0.39</v>
      </c>
    </row>
    <row r="579" spans="1:8" hidden="1" x14ac:dyDescent="0.25">
      <c r="A579" s="1">
        <v>1221</v>
      </c>
      <c r="B579" s="118"/>
      <c r="H579" s="120">
        <f ca="1">SUMIF($A$265:$H$515,A579,$H$265:$H$515)</f>
        <v>0.06</v>
      </c>
    </row>
    <row r="580" spans="1:8" hidden="1" x14ac:dyDescent="0.25">
      <c r="A580" s="1">
        <v>1228</v>
      </c>
      <c r="B580" s="118"/>
      <c r="H580" s="120">
        <f ca="1">SUMIF($A$265:$H$515,A580,$H$265:$H$515)</f>
        <v>0.02</v>
      </c>
    </row>
    <row r="581" spans="1:8" hidden="1" x14ac:dyDescent="0.25">
      <c r="A581" s="119">
        <v>2000</v>
      </c>
      <c r="B581" s="118"/>
      <c r="H581" s="122">
        <f ca="1">H582+H585+H587</f>
        <v>2.5</v>
      </c>
    </row>
    <row r="582" spans="1:8" hidden="1" x14ac:dyDescent="0.25">
      <c r="A582" s="143">
        <v>2100</v>
      </c>
      <c r="B582" s="118"/>
      <c r="H582" s="124">
        <f ca="1">SUM(H583:H584)</f>
        <v>0</v>
      </c>
    </row>
    <row r="583" spans="1:8" hidden="1" x14ac:dyDescent="0.25">
      <c r="A583" s="1">
        <v>2111</v>
      </c>
      <c r="B583" s="118"/>
      <c r="H583" s="2">
        <f ca="1">SUMIF($A$265:$H$515,A583,$H$265:$H$515)</f>
        <v>0</v>
      </c>
    </row>
    <row r="584" spans="1:8" hidden="1" x14ac:dyDescent="0.25">
      <c r="A584" s="1">
        <v>2112</v>
      </c>
      <c r="B584" s="118"/>
      <c r="H584" s="2">
        <f ca="1">SUMIF($A$265:$H$515,A584,$H$265:$H$515)</f>
        <v>0</v>
      </c>
    </row>
    <row r="585" spans="1:8" hidden="1" x14ac:dyDescent="0.25">
      <c r="A585" s="143">
        <v>2200</v>
      </c>
      <c r="B585" s="118"/>
      <c r="H585" s="121">
        <f ca="1">SUM(H586)</f>
        <v>0.51</v>
      </c>
    </row>
    <row r="586" spans="1:8" hidden="1" x14ac:dyDescent="0.25">
      <c r="A586" s="1">
        <v>2220</v>
      </c>
      <c r="B586" s="118"/>
      <c r="H586" s="120">
        <f ca="1">SUMIF($A$265:$H$515,A586,$H$265:$H$515)</f>
        <v>0.51</v>
      </c>
    </row>
    <row r="587" spans="1:8" hidden="1" x14ac:dyDescent="0.25">
      <c r="A587" s="143">
        <v>2300</v>
      </c>
      <c r="B587" s="118"/>
      <c r="H587" s="121">
        <f ca="1">SUM(H588:H592)</f>
        <v>1.9900000000000002</v>
      </c>
    </row>
    <row r="588" spans="1:8" hidden="1" x14ac:dyDescent="0.25">
      <c r="A588" s="1">
        <v>2311</v>
      </c>
      <c r="B588" s="118"/>
      <c r="H588" s="120">
        <f ca="1">SUMIF($A$265:$H$515,A588,$H$265:$H$515)</f>
        <v>0.3</v>
      </c>
    </row>
    <row r="589" spans="1:8" hidden="1" x14ac:dyDescent="0.25">
      <c r="A589" s="1">
        <v>2312</v>
      </c>
      <c r="B589" s="118"/>
      <c r="H589" s="120">
        <f ca="1">SUMIF($A$265:$H$515,A589,$H$265:$H$515)</f>
        <v>0.08</v>
      </c>
    </row>
    <row r="590" spans="1:8" hidden="1" x14ac:dyDescent="0.25">
      <c r="A590" s="1">
        <v>2322</v>
      </c>
      <c r="B590" s="118"/>
      <c r="H590" s="2">
        <f ca="1">SUMIF($A$265:$H$515,A590,$H$265:$H$515)</f>
        <v>0</v>
      </c>
    </row>
    <row r="591" spans="1:8" hidden="1" x14ac:dyDescent="0.25">
      <c r="A591" s="1">
        <v>2329</v>
      </c>
      <c r="B591" s="118"/>
      <c r="H591" s="2">
        <f ca="1">SUMIF($A$265:$H$515,A591,$H$265:$H$515)</f>
        <v>0</v>
      </c>
    </row>
    <row r="592" spans="1:8" hidden="1" x14ac:dyDescent="0.25">
      <c r="A592" s="1">
        <v>2350</v>
      </c>
      <c r="B592" s="118"/>
      <c r="H592" s="120">
        <f ca="1">SUMIF($A$265:$H$515,A592,$H$265:$H$515)</f>
        <v>1.61</v>
      </c>
    </row>
    <row r="593" spans="1:9" hidden="1" x14ac:dyDescent="0.25">
      <c r="A593" s="119">
        <v>5000</v>
      </c>
      <c r="B593" s="118"/>
      <c r="H593" s="122">
        <f ca="1">H594+H596</f>
        <v>0.26</v>
      </c>
    </row>
    <row r="594" spans="1:9" hidden="1" x14ac:dyDescent="0.25">
      <c r="A594" s="143">
        <v>5100</v>
      </c>
      <c r="B594" s="118"/>
      <c r="H594" s="121">
        <f ca="1">SUM(H595)</f>
        <v>0</v>
      </c>
    </row>
    <row r="595" spans="1:9" hidden="1" x14ac:dyDescent="0.25">
      <c r="A595" s="1">
        <v>5121</v>
      </c>
      <c r="B595" s="118"/>
      <c r="H595" s="120">
        <f ca="1">SUMIF($A$265:$H$515,A595,$H$265:$H$515)</f>
        <v>0</v>
      </c>
    </row>
    <row r="596" spans="1:9" hidden="1" x14ac:dyDescent="0.25">
      <c r="A596" s="143">
        <v>5200</v>
      </c>
      <c r="B596" s="118"/>
      <c r="H596" s="121">
        <f ca="1">SUM(H597:H598)</f>
        <v>0.26</v>
      </c>
    </row>
    <row r="597" spans="1:9" hidden="1" x14ac:dyDescent="0.25">
      <c r="A597" s="1">
        <v>5238</v>
      </c>
      <c r="B597" s="118"/>
      <c r="H597" s="120">
        <f ca="1">SUMIF($A$265:$H$515,A597,$H$265:$H$515)</f>
        <v>0.26</v>
      </c>
    </row>
    <row r="598" spans="1:9" hidden="1" x14ac:dyDescent="0.25">
      <c r="A598" s="1">
        <v>5239</v>
      </c>
      <c r="B598" s="118"/>
      <c r="H598" s="120">
        <f ca="1">SUMIF($A$265:$H$515,A598,$H$265:$H$515)</f>
        <v>0</v>
      </c>
    </row>
    <row r="599" spans="1:9" s="127" customFormat="1" ht="15.75" hidden="1" x14ac:dyDescent="0.25">
      <c r="A599" s="125" t="s">
        <v>340</v>
      </c>
      <c r="B599" s="125"/>
      <c r="C599" s="125"/>
      <c r="D599" s="125"/>
      <c r="E599" s="125"/>
      <c r="F599" s="125"/>
      <c r="G599" s="125"/>
      <c r="H599" s="126">
        <f ca="1">H568+H538</f>
        <v>253.94</v>
      </c>
      <c r="I599" s="127" t="b">
        <f ca="1">H599=H500</f>
        <v>1</v>
      </c>
    </row>
    <row r="600" spans="1:9" hidden="1" x14ac:dyDescent="0.25"/>
    <row r="601" spans="1:9" hidden="1" x14ac:dyDescent="0.25"/>
    <row r="602" spans="1:9" hidden="1" x14ac:dyDescent="0.25"/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</sheetData>
  <mergeCells count="547">
    <mergeCell ref="A1:C1"/>
    <mergeCell ref="D1:H1"/>
    <mergeCell ref="A488:A498"/>
    <mergeCell ref="B488:B498"/>
    <mergeCell ref="A452:A462"/>
    <mergeCell ref="I9:I10"/>
    <mergeCell ref="A465:A475"/>
    <mergeCell ref="B465:B475"/>
    <mergeCell ref="B476:G476"/>
    <mergeCell ref="A477:A487"/>
    <mergeCell ref="B477:B487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B452:B462"/>
    <mergeCell ref="C452:E452"/>
    <mergeCell ref="C453:E453"/>
    <mergeCell ref="C454:E454"/>
    <mergeCell ref="C461:E461"/>
    <mergeCell ref="C462:E462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B429:G429"/>
    <mergeCell ref="A430:A440"/>
    <mergeCell ref="B430:B440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A319:A339"/>
    <mergeCell ref="B319:B339"/>
    <mergeCell ref="C319:D319"/>
    <mergeCell ref="C320:D320"/>
    <mergeCell ref="C355:D355"/>
    <mergeCell ref="C356:D356"/>
    <mergeCell ref="C357:D357"/>
    <mergeCell ref="C358:D358"/>
    <mergeCell ref="C359:D359"/>
    <mergeCell ref="C360:D360"/>
    <mergeCell ref="E320:E339"/>
    <mergeCell ref="C321:D321"/>
    <mergeCell ref="C322:D322"/>
    <mergeCell ref="C323:D323"/>
    <mergeCell ref="C324:D324"/>
    <mergeCell ref="C325:D325"/>
    <mergeCell ref="E299:E318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8:D338"/>
    <mergeCell ref="C339:D339"/>
    <mergeCell ref="C285:D285"/>
    <mergeCell ref="C286:D286"/>
    <mergeCell ref="C305:D305"/>
    <mergeCell ref="C306:D306"/>
    <mergeCell ref="C307:D307"/>
    <mergeCell ref="C308:D308"/>
    <mergeCell ref="C309:D309"/>
    <mergeCell ref="C310:D310"/>
    <mergeCell ref="A298:A318"/>
    <mergeCell ref="B298:B318"/>
    <mergeCell ref="C298:D298"/>
    <mergeCell ref="C299:D299"/>
    <mergeCell ref="C300:D300"/>
    <mergeCell ref="C301:D301"/>
    <mergeCell ref="C302:D302"/>
    <mergeCell ref="C303:D303"/>
    <mergeCell ref="C304:D304"/>
    <mergeCell ref="C318:D318"/>
    <mergeCell ref="C311:D311"/>
    <mergeCell ref="C312:D312"/>
    <mergeCell ref="C313:D313"/>
    <mergeCell ref="C314:D314"/>
    <mergeCell ref="C315:D315"/>
    <mergeCell ref="C316:D316"/>
    <mergeCell ref="A287:A297"/>
    <mergeCell ref="B287:B297"/>
    <mergeCell ref="C287:E287"/>
    <mergeCell ref="C288:E288"/>
    <mergeCell ref="C289:E289"/>
    <mergeCell ref="C290:E290"/>
    <mergeCell ref="C291:E291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92:E292"/>
    <mergeCell ref="C293:E293"/>
    <mergeCell ref="C294:E294"/>
    <mergeCell ref="C295:E295"/>
    <mergeCell ref="C296:E296"/>
    <mergeCell ref="C297:E297"/>
    <mergeCell ref="C284:D284"/>
    <mergeCell ref="C270:D270"/>
    <mergeCell ref="C271:D271"/>
    <mergeCell ref="C272:D272"/>
    <mergeCell ref="C273:D273"/>
    <mergeCell ref="C274:D274"/>
    <mergeCell ref="C275:D275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12:E212"/>
    <mergeCell ref="C213:E213"/>
    <mergeCell ref="C220:E220"/>
    <mergeCell ref="C221:E221"/>
    <mergeCell ref="C222:E222"/>
    <mergeCell ref="C223:E223"/>
    <mergeCell ref="A260:G260"/>
    <mergeCell ref="A261:H261"/>
    <mergeCell ref="A226:A236"/>
    <mergeCell ref="B226:B236"/>
    <mergeCell ref="D227:D236"/>
    <mergeCell ref="G227:G236"/>
    <mergeCell ref="B237:G237"/>
    <mergeCell ref="A238:A248"/>
    <mergeCell ref="B238:B248"/>
    <mergeCell ref="D239:D248"/>
    <mergeCell ref="G239:G248"/>
    <mergeCell ref="B224:G224"/>
    <mergeCell ref="B225:G225"/>
    <mergeCell ref="C214:E214"/>
    <mergeCell ref="C215:E215"/>
    <mergeCell ref="C216:E216"/>
    <mergeCell ref="C217:E217"/>
    <mergeCell ref="C218:E218"/>
    <mergeCell ref="C219:E219"/>
    <mergeCell ref="A249:A259"/>
    <mergeCell ref="B249:B259"/>
    <mergeCell ref="D250:D259"/>
    <mergeCell ref="G250:G259"/>
    <mergeCell ref="A156:A166"/>
    <mergeCell ref="C198:E198"/>
    <mergeCell ref="C200:E200"/>
    <mergeCell ref="C202:E202"/>
    <mergeCell ref="C203:E203"/>
    <mergeCell ref="C204:E204"/>
    <mergeCell ref="C205:E205"/>
    <mergeCell ref="C206:E206"/>
    <mergeCell ref="C207:E207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60:E160"/>
    <mergeCell ref="B154:G154"/>
    <mergeCell ref="C179:E179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58:E158"/>
    <mergeCell ref="C159:E159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79:D79"/>
    <mergeCell ref="C87:D87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97:E197"/>
    <mergeCell ref="C199:E199"/>
    <mergeCell ref="B201:G201"/>
    <mergeCell ref="A202:A212"/>
    <mergeCell ref="B202:B212"/>
    <mergeCell ref="A213:A223"/>
    <mergeCell ref="B213:B223"/>
    <mergeCell ref="B178:G178"/>
    <mergeCell ref="A179:A189"/>
    <mergeCell ref="B179:B18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208:E208"/>
    <mergeCell ref="C209:E209"/>
    <mergeCell ref="C210:E210"/>
    <mergeCell ref="C211:E211"/>
    <mergeCell ref="A499:G499"/>
    <mergeCell ref="A500:G500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E489:E498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65:D465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</mergeCells>
  <conditionalFormatting sqref="G38:H46 F311:H318 C314">
    <cfRule type="cellIs" dxfId="1911" priority="101" operator="equal">
      <formula>0</formula>
    </cfRule>
  </conditionalFormatting>
  <conditionalFormatting sqref="F49:H67">
    <cfRule type="cellIs" dxfId="1910" priority="100" operator="equal">
      <formula>0</formula>
    </cfRule>
  </conditionalFormatting>
  <conditionalFormatting sqref="F69:H88">
    <cfRule type="cellIs" dxfId="1909" priority="99" operator="equal">
      <formula>0</formula>
    </cfRule>
  </conditionalFormatting>
  <conditionalFormatting sqref="G288:H297">
    <cfRule type="cellIs" dxfId="1908" priority="96" operator="equal">
      <formula>0</formula>
    </cfRule>
  </conditionalFormatting>
  <conditionalFormatting sqref="H277:H286">
    <cfRule type="cellIs" dxfId="1907" priority="97" operator="equal">
      <formula>0</formula>
    </cfRule>
  </conditionalFormatting>
  <conditionalFormatting sqref="C309 C299:C300">
    <cfRule type="cellIs" dxfId="1906" priority="95" operator="equal">
      <formula>0</formula>
    </cfRule>
  </conditionalFormatting>
  <conditionalFormatting sqref="H266:H275">
    <cfRule type="cellIs" dxfId="1905" priority="98" operator="equal">
      <formula>0</formula>
    </cfRule>
  </conditionalFormatting>
  <conditionalFormatting sqref="F299:H310">
    <cfRule type="cellIs" dxfId="1904" priority="94" operator="equal">
      <formula>0</formula>
    </cfRule>
  </conditionalFormatting>
  <conditionalFormatting sqref="F320:G320">
    <cfRule type="cellIs" dxfId="1903" priority="93" operator="equal">
      <formula>0</formula>
    </cfRule>
  </conditionalFormatting>
  <conditionalFormatting sqref="H320">
    <cfRule type="cellIs" dxfId="1902" priority="92" operator="equal">
      <formula>0</formula>
    </cfRule>
  </conditionalFormatting>
  <conditionalFormatting sqref="F320:H339">
    <cfRule type="cellIs" dxfId="1901" priority="91" operator="equal">
      <formula>0</formula>
    </cfRule>
  </conditionalFormatting>
  <conditionalFormatting sqref="H341">
    <cfRule type="cellIs" dxfId="1900" priority="90" operator="equal">
      <formula>0</formula>
    </cfRule>
  </conditionalFormatting>
  <conditionalFormatting sqref="H341">
    <cfRule type="cellIs" dxfId="1899" priority="89" operator="equal">
      <formula>0</formula>
    </cfRule>
  </conditionalFormatting>
  <conditionalFormatting sqref="G341:G360">
    <cfRule type="cellIs" dxfId="1898" priority="88" operator="equal">
      <formula>0</formula>
    </cfRule>
  </conditionalFormatting>
  <conditionalFormatting sqref="C351:C352 C341:C342">
    <cfRule type="cellIs" dxfId="1897" priority="87" operator="equal">
      <formula>0</formula>
    </cfRule>
  </conditionalFormatting>
  <conditionalFormatting sqref="F341:H360">
    <cfRule type="cellIs" dxfId="1896" priority="86" operator="equal">
      <formula>0</formula>
    </cfRule>
  </conditionalFormatting>
  <conditionalFormatting sqref="H364:H383">
    <cfRule type="cellIs" dxfId="1895" priority="85" operator="equal">
      <formula>0</formula>
    </cfRule>
  </conditionalFormatting>
  <conditionalFormatting sqref="H364:H383">
    <cfRule type="cellIs" dxfId="1894" priority="84" operator="equal">
      <formula>0</formula>
    </cfRule>
  </conditionalFormatting>
  <conditionalFormatting sqref="H364:H383">
    <cfRule type="cellIs" dxfId="1893" priority="83" operator="equal">
      <formula>0</formula>
    </cfRule>
  </conditionalFormatting>
  <conditionalFormatting sqref="H385:H404">
    <cfRule type="cellIs" dxfId="1892" priority="82" operator="equal">
      <formula>0</formula>
    </cfRule>
  </conditionalFormatting>
  <conditionalFormatting sqref="H385:H404">
    <cfRule type="cellIs" dxfId="1891" priority="81" operator="equal">
      <formula>0</formula>
    </cfRule>
  </conditionalFormatting>
  <conditionalFormatting sqref="H385:H404">
    <cfRule type="cellIs" dxfId="1890" priority="80" operator="equal">
      <formula>0</formula>
    </cfRule>
  </conditionalFormatting>
  <conditionalFormatting sqref="G374:G383 G385:G396">
    <cfRule type="cellIs" dxfId="1889" priority="79" operator="equal">
      <formula>0</formula>
    </cfRule>
  </conditionalFormatting>
  <conditionalFormatting sqref="G374:G383 G385:G396">
    <cfRule type="cellIs" dxfId="1888" priority="78" operator="equal">
      <formula>0</formula>
    </cfRule>
  </conditionalFormatting>
  <conditionalFormatting sqref="H431:H440">
    <cfRule type="cellIs" dxfId="1887" priority="77" operator="equal">
      <formula>0</formula>
    </cfRule>
  </conditionalFormatting>
  <conditionalFormatting sqref="H26:H35">
    <cfRule type="cellIs" dxfId="1886" priority="73" operator="equal">
      <formula>0</formula>
    </cfRule>
  </conditionalFormatting>
  <conditionalFormatting sqref="H453:H462">
    <cfRule type="cellIs" dxfId="1885" priority="75" operator="equal">
      <formula>0</formula>
    </cfRule>
  </conditionalFormatting>
  <conditionalFormatting sqref="H15:H24">
    <cfRule type="cellIs" dxfId="1884" priority="72" operator="equal">
      <formula>0</formula>
    </cfRule>
  </conditionalFormatting>
  <conditionalFormatting sqref="C47:D56 C67:D67">
    <cfRule type="cellIs" dxfId="1883" priority="71" operator="equal">
      <formula>0</formula>
    </cfRule>
  </conditionalFormatting>
  <conditionalFormatting sqref="C57:D66">
    <cfRule type="cellIs" dxfId="1882" priority="70" operator="equal">
      <formula>0</formula>
    </cfRule>
  </conditionalFormatting>
  <conditionalFormatting sqref="C69:D88">
    <cfRule type="cellIs" dxfId="1881" priority="67" operator="equal">
      <formula>0</formula>
    </cfRule>
  </conditionalFormatting>
  <conditionalFormatting sqref="C68:D68">
    <cfRule type="cellIs" dxfId="1880" priority="69" operator="equal">
      <formula>0</formula>
    </cfRule>
  </conditionalFormatting>
  <conditionalFormatting sqref="F90:H90 H91:H97 F91:G109">
    <cfRule type="cellIs" dxfId="1879" priority="66" operator="equal">
      <formula>0</formula>
    </cfRule>
  </conditionalFormatting>
  <conditionalFormatting sqref="C90:D109">
    <cfRule type="cellIs" dxfId="1878" priority="64" operator="equal">
      <formula>0</formula>
    </cfRule>
  </conditionalFormatting>
  <conditionalFormatting sqref="H98:H109">
    <cfRule type="cellIs" dxfId="1877" priority="65" operator="equal">
      <formula>0</formula>
    </cfRule>
  </conditionalFormatting>
  <conditionalFormatting sqref="C89:D89">
    <cfRule type="cellIs" dxfId="1876" priority="63" operator="equal">
      <formula>0</formula>
    </cfRule>
  </conditionalFormatting>
  <conditionalFormatting sqref="C112:D112">
    <cfRule type="cellIs" dxfId="1875" priority="62" operator="equal">
      <formula>0</formula>
    </cfRule>
  </conditionalFormatting>
  <conditionalFormatting sqref="F113:H113 H114:H120 F114:G132">
    <cfRule type="cellIs" dxfId="1874" priority="61" operator="equal">
      <formula>0</formula>
    </cfRule>
  </conditionalFormatting>
  <conditionalFormatting sqref="C113:D132">
    <cfRule type="cellIs" dxfId="1873" priority="59" operator="equal">
      <formula>0</formula>
    </cfRule>
  </conditionalFormatting>
  <conditionalFormatting sqref="H121:H132">
    <cfRule type="cellIs" dxfId="1872" priority="60" operator="equal">
      <formula>0</formula>
    </cfRule>
  </conditionalFormatting>
  <conditionalFormatting sqref="F134:H134 H135:H141 F135:G153">
    <cfRule type="cellIs" dxfId="1871" priority="58" operator="equal">
      <formula>0</formula>
    </cfRule>
  </conditionalFormatting>
  <conditionalFormatting sqref="C134:D153">
    <cfRule type="cellIs" dxfId="1870" priority="56" operator="equal">
      <formula>0</formula>
    </cfRule>
  </conditionalFormatting>
  <conditionalFormatting sqref="H142:H153">
    <cfRule type="cellIs" dxfId="1869" priority="57" operator="equal">
      <formula>0</formula>
    </cfRule>
  </conditionalFormatting>
  <conditionalFormatting sqref="C133:D133">
    <cfRule type="cellIs" dxfId="1868" priority="55" operator="equal">
      <formula>0</formula>
    </cfRule>
  </conditionalFormatting>
  <conditionalFormatting sqref="C343:C350">
    <cfRule type="cellIs" dxfId="1867" priority="35" operator="equal">
      <formula>0</formula>
    </cfRule>
  </conditionalFormatting>
  <conditionalFormatting sqref="C310:C313 C315:C318">
    <cfRule type="cellIs" dxfId="1866" priority="52" operator="equal">
      <formula>0</formula>
    </cfRule>
  </conditionalFormatting>
  <conditionalFormatting sqref="C330 C320:C321">
    <cfRule type="cellIs" dxfId="1865" priority="51" operator="equal">
      <formula>0</formula>
    </cfRule>
  </conditionalFormatting>
  <conditionalFormatting sqref="C331">
    <cfRule type="cellIs" dxfId="1864" priority="50" operator="equal">
      <formula>0</formula>
    </cfRule>
  </conditionalFormatting>
  <conditionalFormatting sqref="C374:D383">
    <cfRule type="cellIs" dxfId="1863" priority="49" operator="equal">
      <formula>0</formula>
    </cfRule>
  </conditionalFormatting>
  <conditionalFormatting sqref="F376:H383">
    <cfRule type="cellIs" dxfId="1862" priority="48" operator="equal">
      <formula>0</formula>
    </cfRule>
  </conditionalFormatting>
  <conditionalFormatting sqref="C385:D385">
    <cfRule type="cellIs" dxfId="1861" priority="47" operator="equal">
      <formula>0</formula>
    </cfRule>
  </conditionalFormatting>
  <conditionalFormatting sqref="C386:D404">
    <cfRule type="cellIs" dxfId="1860" priority="46" operator="equal">
      <formula>0</formula>
    </cfRule>
  </conditionalFormatting>
  <conditionalFormatting sqref="F385:H404">
    <cfRule type="cellIs" dxfId="1859" priority="45" operator="equal">
      <formula>0</formula>
    </cfRule>
  </conditionalFormatting>
  <conditionalFormatting sqref="C364:D373">
    <cfRule type="cellIs" dxfId="1858" priority="44" operator="equal">
      <formula>0</formula>
    </cfRule>
  </conditionalFormatting>
  <conditionalFormatting sqref="F364:H373">
    <cfRule type="cellIs" dxfId="1857" priority="43" operator="equal">
      <formula>0</formula>
    </cfRule>
  </conditionalFormatting>
  <conditionalFormatting sqref="C353:C360">
    <cfRule type="cellIs" dxfId="1856" priority="34" operator="equal">
      <formula>0</formula>
    </cfRule>
  </conditionalFormatting>
  <conditionalFormatting sqref="C301:C308">
    <cfRule type="cellIs" dxfId="1855" priority="38" operator="equal">
      <formula>0</formula>
    </cfRule>
  </conditionalFormatting>
  <conditionalFormatting sqref="C322:C329">
    <cfRule type="cellIs" dxfId="1854" priority="37" operator="equal">
      <formula>0</formula>
    </cfRule>
  </conditionalFormatting>
  <conditionalFormatting sqref="C332:C339">
    <cfRule type="cellIs" dxfId="1853" priority="36" operator="equal">
      <formula>0</formula>
    </cfRule>
  </conditionalFormatting>
  <conditionalFormatting sqref="I538:I567">
    <cfRule type="cellIs" dxfId="1852" priority="27" operator="equal">
      <formula>TRUE</formula>
    </cfRule>
  </conditionalFormatting>
  <conditionalFormatting sqref="H227:H236 H239:H248 H250:H259">
    <cfRule type="cellIs" dxfId="1851" priority="18" operator="equal">
      <formula>0</formula>
    </cfRule>
  </conditionalFormatting>
  <conditionalFormatting sqref="H203:H212">
    <cfRule type="cellIs" dxfId="1850" priority="20" operator="equal">
      <formula>0</formula>
    </cfRule>
  </conditionalFormatting>
  <conditionalFormatting sqref="H214:H223">
    <cfRule type="cellIs" dxfId="1849" priority="19" operator="equal">
      <formula>0</formula>
    </cfRule>
  </conditionalFormatting>
  <conditionalFormatting sqref="H180:H189">
    <cfRule type="cellIs" dxfId="1848" priority="17" operator="equal">
      <formula>0</formula>
    </cfRule>
  </conditionalFormatting>
  <conditionalFormatting sqref="H191:H200">
    <cfRule type="cellIs" dxfId="1847" priority="16" operator="equal">
      <formula>0</formula>
    </cfRule>
  </conditionalFormatting>
  <conditionalFormatting sqref="H157:H166">
    <cfRule type="cellIs" dxfId="1846" priority="15" operator="equal">
      <formula>0</formula>
    </cfRule>
  </conditionalFormatting>
  <conditionalFormatting sqref="H168:H177">
    <cfRule type="cellIs" dxfId="1845" priority="14" operator="equal">
      <formula>0</formula>
    </cfRule>
  </conditionalFormatting>
  <conditionalFormatting sqref="I569:I592 I595 I597:I598">
    <cfRule type="cellIs" dxfId="1844" priority="13" operator="equal">
      <formula>TRUE</formula>
    </cfRule>
  </conditionalFormatting>
  <conditionalFormatting sqref="I568">
    <cfRule type="cellIs" dxfId="1843" priority="12" operator="equal">
      <formula>TRUE</formula>
    </cfRule>
  </conditionalFormatting>
  <conditionalFormatting sqref="I593">
    <cfRule type="cellIs" dxfId="1842" priority="11" operator="equal">
      <formula>TRUE</formula>
    </cfRule>
  </conditionalFormatting>
  <conditionalFormatting sqref="I594">
    <cfRule type="cellIs" dxfId="1841" priority="10" operator="equal">
      <formula>TRUE</formula>
    </cfRule>
  </conditionalFormatting>
  <conditionalFormatting sqref="I596">
    <cfRule type="cellIs" dxfId="1840" priority="9" operator="equal">
      <formula>TRUE</formula>
    </cfRule>
  </conditionalFormatting>
  <conditionalFormatting sqref="I599">
    <cfRule type="cellIs" dxfId="1839" priority="8" operator="equal">
      <formula>TRUE</formula>
    </cfRule>
  </conditionalFormatting>
  <conditionalFormatting sqref="H419:H428">
    <cfRule type="cellIs" dxfId="1838" priority="6" operator="equal">
      <formula>0</formula>
    </cfRule>
  </conditionalFormatting>
  <conditionalFormatting sqref="H408:H417">
    <cfRule type="cellIs" dxfId="1837" priority="7" operator="equal">
      <formula>0</formula>
    </cfRule>
  </conditionalFormatting>
  <conditionalFormatting sqref="C26:D26">
    <cfRule type="cellIs" dxfId="1836" priority="5" operator="equal">
      <formula>0</formula>
    </cfRule>
  </conditionalFormatting>
  <conditionalFormatting sqref="H442:H451">
    <cfRule type="cellIs" dxfId="1835" priority="4" operator="equal">
      <formula>0</formula>
    </cfRule>
  </conditionalFormatting>
  <conditionalFormatting sqref="H478:H487">
    <cfRule type="cellIs" dxfId="1834" priority="3" operator="equal">
      <formula>0</formula>
    </cfRule>
  </conditionalFormatting>
  <conditionalFormatting sqref="H489:H498">
    <cfRule type="cellIs" dxfId="1833" priority="2" operator="equal">
      <formula>0</formula>
    </cfRule>
  </conditionalFormatting>
  <conditionalFormatting sqref="H466:H475">
    <cfRule type="cellIs" dxfId="1832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5"/>
  <sheetViews>
    <sheetView zoomScaleNormal="100" workbookViewId="0">
      <pane ySplit="10" topLeftCell="A113" activePane="bottomLeft" state="frozen"/>
      <selection pane="bottomLeft" activeCell="H363" sqref="H363"/>
    </sheetView>
  </sheetViews>
  <sheetFormatPr defaultRowHeight="15" x14ac:dyDescent="0.25"/>
  <cols>
    <col min="1" max="1" width="9.28515625" style="1" customWidth="1"/>
    <col min="2" max="2" width="50.5703125" style="1" customWidth="1"/>
    <col min="3" max="3" width="45.85546875" style="1" customWidth="1"/>
    <col min="4" max="4" width="10.42578125" style="1" customWidth="1"/>
    <col min="5" max="5" width="8.140625" style="1" customWidth="1"/>
    <col min="6" max="6" width="8.7109375" style="1" bestFit="1" customWidth="1"/>
    <col min="7" max="7" width="8.42578125" style="1" bestFit="1" customWidth="1"/>
    <col min="8" max="8" width="9" style="2" bestFit="1" customWidth="1"/>
    <col min="9" max="9" width="62.85546875" style="1" hidden="1" customWidth="1"/>
    <col min="10" max="16384" width="9.140625" style="1"/>
  </cols>
  <sheetData>
    <row r="1" spans="1:9" ht="52.5" customHeight="1" x14ac:dyDescent="0.3">
      <c r="A1" s="337" t="s">
        <v>35</v>
      </c>
      <c r="B1" s="337"/>
      <c r="C1" s="337"/>
      <c r="D1" s="338" t="s">
        <v>450</v>
      </c>
      <c r="E1" s="339"/>
      <c r="F1" s="339"/>
      <c r="G1" s="339"/>
      <c r="H1" s="339"/>
    </row>
    <row r="2" spans="1:9" ht="11.25" customHeight="1" x14ac:dyDescent="0.25"/>
    <row r="3" spans="1:9" x14ac:dyDescent="0.25">
      <c r="A3" s="239" t="s">
        <v>188</v>
      </c>
      <c r="B3" s="239"/>
      <c r="C3" s="239"/>
      <c r="D3" s="239"/>
      <c r="E3" s="239"/>
      <c r="F3" s="239"/>
      <c r="G3" s="239"/>
      <c r="H3" s="239"/>
    </row>
    <row r="4" spans="1:9" x14ac:dyDescent="0.25">
      <c r="A4" s="31"/>
    </row>
    <row r="5" spans="1:9" x14ac:dyDescent="0.25">
      <c r="A5" s="238" t="s">
        <v>441</v>
      </c>
      <c r="B5" s="238"/>
    </row>
    <row r="6" spans="1:9" ht="7.5" customHeight="1" x14ac:dyDescent="0.25"/>
    <row r="7" spans="1:9" ht="7.5" hidden="1" customHeight="1" x14ac:dyDescent="0.25"/>
    <row r="8" spans="1:9" ht="7.5" hidden="1" customHeight="1" x14ac:dyDescent="0.25"/>
    <row r="9" spans="1:9" s="3" customFormat="1" ht="36" customHeight="1" x14ac:dyDescent="0.25">
      <c r="A9" s="44" t="s">
        <v>165</v>
      </c>
      <c r="B9" s="44" t="s">
        <v>28</v>
      </c>
      <c r="C9" s="244" t="s">
        <v>445</v>
      </c>
      <c r="D9" s="244"/>
      <c r="E9" s="244"/>
      <c r="F9" s="244"/>
      <c r="G9" s="244"/>
      <c r="H9" s="244"/>
      <c r="I9" s="336" t="s">
        <v>241</v>
      </c>
    </row>
    <row r="10" spans="1:9" s="13" customFormat="1" ht="12" x14ac:dyDescent="0.25">
      <c r="A10" s="45">
        <v>1</v>
      </c>
      <c r="B10" s="45">
        <v>2</v>
      </c>
      <c r="C10" s="245">
        <v>3</v>
      </c>
      <c r="D10" s="245"/>
      <c r="E10" s="245"/>
      <c r="F10" s="245"/>
      <c r="G10" s="245"/>
      <c r="H10" s="245"/>
      <c r="I10" s="336"/>
    </row>
    <row r="11" spans="1:9" s="2" customFormat="1" ht="12" x14ac:dyDescent="0.2">
      <c r="A11" s="246" t="s">
        <v>14</v>
      </c>
      <c r="B11" s="247"/>
      <c r="C11" s="247"/>
      <c r="D11" s="247"/>
      <c r="E11" s="247"/>
      <c r="F11" s="247"/>
      <c r="G11" s="247"/>
      <c r="H11" s="248"/>
    </row>
    <row r="12" spans="1:9" s="5" customFormat="1" ht="15" customHeight="1" x14ac:dyDescent="0.2">
      <c r="A12" s="46" t="s">
        <v>37</v>
      </c>
      <c r="B12" s="271" t="s">
        <v>15</v>
      </c>
      <c r="C12" s="271"/>
      <c r="D12" s="271"/>
      <c r="E12" s="271"/>
      <c r="F12" s="271"/>
      <c r="G12" s="271"/>
      <c r="H12" s="47">
        <f>SUM(H13,H110)</f>
        <v>23.450000000000003</v>
      </c>
    </row>
    <row r="13" spans="1:9" s="5" customFormat="1" ht="15" customHeight="1" x14ac:dyDescent="0.2">
      <c r="A13" s="58" t="s">
        <v>38</v>
      </c>
      <c r="B13" s="271" t="s">
        <v>39</v>
      </c>
      <c r="C13" s="271"/>
      <c r="D13" s="271"/>
      <c r="E13" s="271"/>
      <c r="F13" s="271"/>
      <c r="G13" s="271"/>
      <c r="H13" s="47">
        <f>SUM(H14,H25,H36,H47,H68,H89)</f>
        <v>18.200000000000003</v>
      </c>
    </row>
    <row r="14" spans="1:9" s="2" customFormat="1" ht="25.5" x14ac:dyDescent="0.2">
      <c r="A14" s="290" t="s">
        <v>43</v>
      </c>
      <c r="B14" s="259" t="s">
        <v>44</v>
      </c>
      <c r="C14" s="303" t="s">
        <v>438</v>
      </c>
      <c r="D14" s="304"/>
      <c r="E14" s="53" t="s">
        <v>164</v>
      </c>
      <c r="F14" s="49" t="s">
        <v>40</v>
      </c>
      <c r="G14" s="53" t="s">
        <v>158</v>
      </c>
      <c r="H14" s="135">
        <f>SUM(H15:H24)</f>
        <v>14.14</v>
      </c>
    </row>
    <row r="15" spans="1:9" s="2" customFormat="1" ht="12.75" x14ac:dyDescent="0.2">
      <c r="A15" s="290"/>
      <c r="B15" s="260"/>
      <c r="C15" s="305" t="s">
        <v>187</v>
      </c>
      <c r="D15" s="306"/>
      <c r="E15" s="78">
        <v>9</v>
      </c>
      <c r="F15" s="73">
        <v>1397</v>
      </c>
      <c r="G15" s="72">
        <v>34</v>
      </c>
      <c r="H15" s="63">
        <f>ROUNDUP((F15/168*G15/20),2)</f>
        <v>14.14</v>
      </c>
    </row>
    <row r="16" spans="1:9" s="2" customFormat="1" ht="12.75" hidden="1" customHeight="1" x14ac:dyDescent="0.2">
      <c r="A16" s="290"/>
      <c r="B16" s="260"/>
      <c r="C16" s="291"/>
      <c r="D16" s="292"/>
      <c r="E16" s="79"/>
      <c r="F16" s="75"/>
      <c r="G16" s="74"/>
      <c r="H16" s="65">
        <f t="shared" ref="H16:H24" si="0">ROUNDUP((F16/168*G16),2)</f>
        <v>0</v>
      </c>
    </row>
    <row r="17" spans="1:8" s="2" customFormat="1" ht="12.75" hidden="1" customHeight="1" x14ac:dyDescent="0.2">
      <c r="A17" s="290"/>
      <c r="B17" s="260"/>
      <c r="C17" s="291"/>
      <c r="D17" s="292"/>
      <c r="E17" s="79"/>
      <c r="F17" s="75"/>
      <c r="G17" s="74"/>
      <c r="H17" s="65">
        <f t="shared" si="0"/>
        <v>0</v>
      </c>
    </row>
    <row r="18" spans="1:8" s="2" customFormat="1" ht="12.75" hidden="1" customHeight="1" x14ac:dyDescent="0.2">
      <c r="A18" s="290"/>
      <c r="B18" s="260"/>
      <c r="C18" s="291"/>
      <c r="D18" s="292"/>
      <c r="E18" s="79"/>
      <c r="F18" s="75"/>
      <c r="G18" s="74"/>
      <c r="H18" s="65">
        <f t="shared" si="0"/>
        <v>0</v>
      </c>
    </row>
    <row r="19" spans="1:8" s="2" customFormat="1" ht="12.75" hidden="1" customHeight="1" x14ac:dyDescent="0.2">
      <c r="A19" s="290"/>
      <c r="B19" s="260"/>
      <c r="C19" s="291"/>
      <c r="D19" s="292"/>
      <c r="E19" s="79"/>
      <c r="F19" s="75"/>
      <c r="G19" s="74"/>
      <c r="H19" s="65">
        <f t="shared" si="0"/>
        <v>0</v>
      </c>
    </row>
    <row r="20" spans="1:8" s="2" customFormat="1" ht="12.75" hidden="1" customHeight="1" x14ac:dyDescent="0.2">
      <c r="A20" s="290"/>
      <c r="B20" s="260"/>
      <c r="C20" s="291"/>
      <c r="D20" s="292"/>
      <c r="E20" s="79"/>
      <c r="F20" s="75"/>
      <c r="G20" s="74"/>
      <c r="H20" s="65">
        <f t="shared" si="0"/>
        <v>0</v>
      </c>
    </row>
    <row r="21" spans="1:8" s="2" customFormat="1" ht="12.75" hidden="1" customHeight="1" x14ac:dyDescent="0.2">
      <c r="A21" s="290"/>
      <c r="B21" s="260"/>
      <c r="C21" s="291"/>
      <c r="D21" s="292"/>
      <c r="E21" s="79"/>
      <c r="F21" s="75"/>
      <c r="G21" s="74"/>
      <c r="H21" s="65">
        <f t="shared" si="0"/>
        <v>0</v>
      </c>
    </row>
    <row r="22" spans="1:8" s="2" customFormat="1" ht="12.75" hidden="1" customHeight="1" x14ac:dyDescent="0.2">
      <c r="A22" s="290"/>
      <c r="B22" s="260"/>
      <c r="C22" s="291"/>
      <c r="D22" s="292"/>
      <c r="E22" s="79"/>
      <c r="F22" s="75"/>
      <c r="G22" s="74"/>
      <c r="H22" s="65">
        <f t="shared" si="0"/>
        <v>0</v>
      </c>
    </row>
    <row r="23" spans="1:8" s="2" customFormat="1" ht="12.75" hidden="1" customHeight="1" x14ac:dyDescent="0.2">
      <c r="A23" s="290"/>
      <c r="B23" s="260"/>
      <c r="C23" s="291"/>
      <c r="D23" s="292"/>
      <c r="E23" s="79"/>
      <c r="F23" s="75"/>
      <c r="G23" s="74"/>
      <c r="H23" s="65">
        <f t="shared" si="0"/>
        <v>0</v>
      </c>
    </row>
    <row r="24" spans="1:8" s="2" customFormat="1" ht="12.75" hidden="1" customHeight="1" x14ac:dyDescent="0.2">
      <c r="A24" s="290"/>
      <c r="B24" s="261"/>
      <c r="C24" s="301"/>
      <c r="D24" s="302"/>
      <c r="E24" s="80"/>
      <c r="F24" s="77"/>
      <c r="G24" s="76"/>
      <c r="H24" s="67">
        <f t="shared" si="0"/>
        <v>0</v>
      </c>
    </row>
    <row r="25" spans="1:8" s="2" customFormat="1" ht="25.5" hidden="1" x14ac:dyDescent="0.2">
      <c r="A25" s="290" t="s">
        <v>45</v>
      </c>
      <c r="B25" s="285" t="s">
        <v>46</v>
      </c>
      <c r="C25" s="303" t="s">
        <v>157</v>
      </c>
      <c r="D25" s="304"/>
      <c r="E25" s="53" t="s">
        <v>164</v>
      </c>
      <c r="F25" s="49" t="s">
        <v>40</v>
      </c>
      <c r="G25" s="53" t="s">
        <v>158</v>
      </c>
      <c r="H25" s="59">
        <f>SUM(H26:H35)</f>
        <v>0</v>
      </c>
    </row>
    <row r="26" spans="1:8" s="2" customFormat="1" ht="12.75" hidden="1" x14ac:dyDescent="0.2">
      <c r="A26" s="290"/>
      <c r="B26" s="285"/>
      <c r="C26" s="305"/>
      <c r="D26" s="306"/>
      <c r="E26" s="78"/>
      <c r="F26" s="73"/>
      <c r="G26" s="72"/>
      <c r="H26" s="63">
        <f>ROUNDUP((F26/168*G26),2)</f>
        <v>0</v>
      </c>
    </row>
    <row r="27" spans="1:8" s="2" customFormat="1" ht="12.75" hidden="1" x14ac:dyDescent="0.2">
      <c r="A27" s="290"/>
      <c r="B27" s="285"/>
      <c r="C27" s="291"/>
      <c r="D27" s="292"/>
      <c r="E27" s="79"/>
      <c r="F27" s="75"/>
      <c r="G27" s="74"/>
      <c r="H27" s="65">
        <f t="shared" ref="H27:H35" si="1">ROUNDUP((F27/168*G27),2)</f>
        <v>0</v>
      </c>
    </row>
    <row r="28" spans="1:8" s="2" customFormat="1" ht="12.75" hidden="1" x14ac:dyDescent="0.2">
      <c r="A28" s="290"/>
      <c r="B28" s="285"/>
      <c r="C28" s="291"/>
      <c r="D28" s="292"/>
      <c r="E28" s="79"/>
      <c r="F28" s="75"/>
      <c r="G28" s="74"/>
      <c r="H28" s="65">
        <f t="shared" si="1"/>
        <v>0</v>
      </c>
    </row>
    <row r="29" spans="1:8" s="2" customFormat="1" ht="12.75" hidden="1" x14ac:dyDescent="0.2">
      <c r="A29" s="290"/>
      <c r="B29" s="285"/>
      <c r="C29" s="291"/>
      <c r="D29" s="292"/>
      <c r="E29" s="79"/>
      <c r="F29" s="75"/>
      <c r="G29" s="74"/>
      <c r="H29" s="65">
        <f t="shared" si="1"/>
        <v>0</v>
      </c>
    </row>
    <row r="30" spans="1:8" s="2" customFormat="1" ht="12.75" hidden="1" x14ac:dyDescent="0.2">
      <c r="A30" s="290"/>
      <c r="B30" s="285"/>
      <c r="C30" s="291"/>
      <c r="D30" s="292"/>
      <c r="E30" s="79"/>
      <c r="F30" s="75"/>
      <c r="G30" s="74"/>
      <c r="H30" s="65">
        <f t="shared" si="1"/>
        <v>0</v>
      </c>
    </row>
    <row r="31" spans="1:8" s="2" customFormat="1" ht="12.75" hidden="1" x14ac:dyDescent="0.2">
      <c r="A31" s="290"/>
      <c r="B31" s="285"/>
      <c r="C31" s="291"/>
      <c r="D31" s="292"/>
      <c r="E31" s="79"/>
      <c r="F31" s="75"/>
      <c r="G31" s="74"/>
      <c r="H31" s="65">
        <f t="shared" si="1"/>
        <v>0</v>
      </c>
    </row>
    <row r="32" spans="1:8" s="2" customFormat="1" ht="12.75" hidden="1" x14ac:dyDescent="0.2">
      <c r="A32" s="290"/>
      <c r="B32" s="285"/>
      <c r="C32" s="291"/>
      <c r="D32" s="292"/>
      <c r="E32" s="79"/>
      <c r="F32" s="75"/>
      <c r="G32" s="74"/>
      <c r="H32" s="65">
        <f t="shared" si="1"/>
        <v>0</v>
      </c>
    </row>
    <row r="33" spans="1:8" s="2" customFormat="1" ht="12.75" hidden="1" x14ac:dyDescent="0.2">
      <c r="A33" s="290"/>
      <c r="B33" s="285"/>
      <c r="C33" s="291"/>
      <c r="D33" s="292"/>
      <c r="E33" s="79"/>
      <c r="F33" s="75"/>
      <c r="G33" s="74"/>
      <c r="H33" s="65">
        <f t="shared" si="1"/>
        <v>0</v>
      </c>
    </row>
    <row r="34" spans="1:8" s="2" customFormat="1" ht="12.75" hidden="1" x14ac:dyDescent="0.2">
      <c r="A34" s="290"/>
      <c r="B34" s="285"/>
      <c r="C34" s="291"/>
      <c r="D34" s="292"/>
      <c r="E34" s="79"/>
      <c r="F34" s="75"/>
      <c r="G34" s="74"/>
      <c r="H34" s="65">
        <f t="shared" si="1"/>
        <v>0</v>
      </c>
    </row>
    <row r="35" spans="1:8" s="2" customFormat="1" ht="12.75" hidden="1" x14ac:dyDescent="0.2">
      <c r="A35" s="290"/>
      <c r="B35" s="285"/>
      <c r="C35" s="301"/>
      <c r="D35" s="302"/>
      <c r="E35" s="80"/>
      <c r="F35" s="77"/>
      <c r="G35" s="76"/>
      <c r="H35" s="67">
        <f t="shared" si="1"/>
        <v>0</v>
      </c>
    </row>
    <row r="36" spans="1:8" s="2" customFormat="1" ht="25.5" x14ac:dyDescent="0.2">
      <c r="A36" s="290" t="s">
        <v>52</v>
      </c>
      <c r="B36" s="285" t="s">
        <v>16</v>
      </c>
      <c r="C36" s="266" t="s">
        <v>159</v>
      </c>
      <c r="D36" s="267"/>
      <c r="E36" s="307"/>
      <c r="F36" s="60" t="s">
        <v>160</v>
      </c>
      <c r="G36" s="53" t="s">
        <v>158</v>
      </c>
      <c r="H36" s="135">
        <f>SUM(H37:H46)</f>
        <v>1.22</v>
      </c>
    </row>
    <row r="37" spans="1:8" s="2" customFormat="1" ht="12.75" x14ac:dyDescent="0.2">
      <c r="A37" s="290"/>
      <c r="B37" s="285"/>
      <c r="C37" s="308" t="s">
        <v>161</v>
      </c>
      <c r="D37" s="309"/>
      <c r="E37" s="310"/>
      <c r="F37" s="61">
        <v>120</v>
      </c>
      <c r="G37" s="61">
        <f t="shared" ref="G37:G46" si="2">G15</f>
        <v>34</v>
      </c>
      <c r="H37" s="63">
        <f>ROUNDUP((F37/168*G37/20),2)</f>
        <v>1.22</v>
      </c>
    </row>
    <row r="38" spans="1:8" s="2" customFormat="1" ht="12.75" hidden="1" customHeight="1" x14ac:dyDescent="0.2">
      <c r="A38" s="290"/>
      <c r="B38" s="285"/>
      <c r="C38" s="283"/>
      <c r="D38" s="311"/>
      <c r="E38" s="284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">
      <c r="A39" s="290"/>
      <c r="B39" s="285"/>
      <c r="C39" s="283"/>
      <c r="D39" s="311"/>
      <c r="E39" s="284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">
      <c r="A40" s="290"/>
      <c r="B40" s="285"/>
      <c r="C40" s="283"/>
      <c r="D40" s="311"/>
      <c r="E40" s="284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">
      <c r="A41" s="290"/>
      <c r="B41" s="285"/>
      <c r="C41" s="283"/>
      <c r="D41" s="311"/>
      <c r="E41" s="284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">
      <c r="A42" s="290"/>
      <c r="B42" s="285"/>
      <c r="C42" s="283"/>
      <c r="D42" s="311"/>
      <c r="E42" s="284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">
      <c r="A43" s="290"/>
      <c r="B43" s="285"/>
      <c r="C43" s="283"/>
      <c r="D43" s="311"/>
      <c r="E43" s="284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">
      <c r="A44" s="290"/>
      <c r="B44" s="285"/>
      <c r="C44" s="283"/>
      <c r="D44" s="311"/>
      <c r="E44" s="284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">
      <c r="A45" s="290"/>
      <c r="B45" s="285"/>
      <c r="C45" s="283"/>
      <c r="D45" s="311"/>
      <c r="E45" s="284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">
      <c r="A46" s="290"/>
      <c r="B46" s="285"/>
      <c r="C46" s="322"/>
      <c r="D46" s="323"/>
      <c r="E46" s="324"/>
      <c r="F46" s="66"/>
      <c r="G46" s="66">
        <f t="shared" si="2"/>
        <v>0</v>
      </c>
      <c r="H46" s="67">
        <f t="shared" si="3"/>
        <v>0</v>
      </c>
    </row>
    <row r="47" spans="1:8" s="2" customFormat="1" ht="25.5" x14ac:dyDescent="0.2">
      <c r="A47" s="290" t="s">
        <v>54</v>
      </c>
      <c r="B47" s="340" t="s">
        <v>55</v>
      </c>
      <c r="C47" s="303" t="s">
        <v>438</v>
      </c>
      <c r="D47" s="304"/>
      <c r="E47" s="53" t="s">
        <v>162</v>
      </c>
      <c r="F47" s="49" t="s">
        <v>40</v>
      </c>
      <c r="G47" s="53" t="s">
        <v>158</v>
      </c>
      <c r="H47" s="135">
        <f>SUM(H48:H67)</f>
        <v>0.71</v>
      </c>
    </row>
    <row r="48" spans="1:8" s="2" customFormat="1" ht="12.75" x14ac:dyDescent="0.2">
      <c r="A48" s="290"/>
      <c r="B48" s="340"/>
      <c r="C48" s="305" t="str">
        <f t="shared" ref="C48:C57" si="4">C15</f>
        <v>Lektors (ar SDP) vidēji 20 personas mācību grupā</v>
      </c>
      <c r="D48" s="306"/>
      <c r="E48" s="298">
        <v>5</v>
      </c>
      <c r="F48" s="61">
        <f>F15</f>
        <v>1397</v>
      </c>
      <c r="G48" s="61">
        <f>G15</f>
        <v>34</v>
      </c>
      <c r="H48" s="63">
        <f>ROUNDUP((F48*$E$48%)/168*G48/20,2)</f>
        <v>0.71</v>
      </c>
    </row>
    <row r="49" spans="1:8" s="2" customFormat="1" ht="12.75" hidden="1" x14ac:dyDescent="0.2">
      <c r="A49" s="290"/>
      <c r="B49" s="340"/>
      <c r="C49" s="291">
        <f t="shared" si="4"/>
        <v>0</v>
      </c>
      <c r="D49" s="292"/>
      <c r="E49" s="299"/>
      <c r="F49" s="70">
        <f t="shared" ref="F49:G57" si="5">F16</f>
        <v>0</v>
      </c>
      <c r="G49" s="87">
        <f t="shared" si="5"/>
        <v>0</v>
      </c>
      <c r="H49" s="65">
        <f t="shared" ref="H49:H67" si="6">ROUNDUP((F49*$E$48%)/168*G49,2)</f>
        <v>0</v>
      </c>
    </row>
    <row r="50" spans="1:8" s="2" customFormat="1" ht="12.75" hidden="1" x14ac:dyDescent="0.2">
      <c r="A50" s="290"/>
      <c r="B50" s="340"/>
      <c r="C50" s="291">
        <f t="shared" si="4"/>
        <v>0</v>
      </c>
      <c r="D50" s="292"/>
      <c r="E50" s="299"/>
      <c r="F50" s="70">
        <f t="shared" si="5"/>
        <v>0</v>
      </c>
      <c r="G50" s="87">
        <f t="shared" si="5"/>
        <v>0</v>
      </c>
      <c r="H50" s="65">
        <f t="shared" si="6"/>
        <v>0</v>
      </c>
    </row>
    <row r="51" spans="1:8" s="2" customFormat="1" ht="12.75" hidden="1" x14ac:dyDescent="0.2">
      <c r="A51" s="290"/>
      <c r="B51" s="340"/>
      <c r="C51" s="291">
        <f t="shared" si="4"/>
        <v>0</v>
      </c>
      <c r="D51" s="292"/>
      <c r="E51" s="299"/>
      <c r="F51" s="70">
        <f t="shared" si="5"/>
        <v>0</v>
      </c>
      <c r="G51" s="87">
        <f t="shared" si="5"/>
        <v>0</v>
      </c>
      <c r="H51" s="65">
        <f t="shared" si="6"/>
        <v>0</v>
      </c>
    </row>
    <row r="52" spans="1:8" s="2" customFormat="1" ht="12.75" hidden="1" x14ac:dyDescent="0.2">
      <c r="A52" s="290"/>
      <c r="B52" s="340"/>
      <c r="C52" s="291">
        <f t="shared" si="4"/>
        <v>0</v>
      </c>
      <c r="D52" s="292"/>
      <c r="E52" s="299"/>
      <c r="F52" s="70">
        <f t="shared" si="5"/>
        <v>0</v>
      </c>
      <c r="G52" s="87">
        <f t="shared" si="5"/>
        <v>0</v>
      </c>
      <c r="H52" s="65">
        <f t="shared" si="6"/>
        <v>0</v>
      </c>
    </row>
    <row r="53" spans="1:8" s="2" customFormat="1" ht="12.75" hidden="1" x14ac:dyDescent="0.2">
      <c r="A53" s="290"/>
      <c r="B53" s="340"/>
      <c r="C53" s="291">
        <f t="shared" si="4"/>
        <v>0</v>
      </c>
      <c r="D53" s="292"/>
      <c r="E53" s="299"/>
      <c r="F53" s="70">
        <f t="shared" si="5"/>
        <v>0</v>
      </c>
      <c r="G53" s="87">
        <f t="shared" si="5"/>
        <v>0</v>
      </c>
      <c r="H53" s="65">
        <f t="shared" si="6"/>
        <v>0</v>
      </c>
    </row>
    <row r="54" spans="1:8" s="2" customFormat="1" ht="12.75" hidden="1" x14ac:dyDescent="0.2">
      <c r="A54" s="290"/>
      <c r="B54" s="340"/>
      <c r="C54" s="291">
        <f t="shared" si="4"/>
        <v>0</v>
      </c>
      <c r="D54" s="292"/>
      <c r="E54" s="299"/>
      <c r="F54" s="70">
        <f t="shared" si="5"/>
        <v>0</v>
      </c>
      <c r="G54" s="87">
        <f t="shared" si="5"/>
        <v>0</v>
      </c>
      <c r="H54" s="65">
        <f t="shared" si="6"/>
        <v>0</v>
      </c>
    </row>
    <row r="55" spans="1:8" s="2" customFormat="1" ht="12.75" hidden="1" x14ac:dyDescent="0.2">
      <c r="A55" s="290"/>
      <c r="B55" s="340"/>
      <c r="C55" s="291">
        <f t="shared" si="4"/>
        <v>0</v>
      </c>
      <c r="D55" s="292"/>
      <c r="E55" s="299"/>
      <c r="F55" s="70">
        <f t="shared" si="5"/>
        <v>0</v>
      </c>
      <c r="G55" s="87">
        <f t="shared" si="5"/>
        <v>0</v>
      </c>
      <c r="H55" s="65">
        <f t="shared" si="6"/>
        <v>0</v>
      </c>
    </row>
    <row r="56" spans="1:8" s="2" customFormat="1" ht="12.75" hidden="1" x14ac:dyDescent="0.2">
      <c r="A56" s="290"/>
      <c r="B56" s="340"/>
      <c r="C56" s="291">
        <f t="shared" si="4"/>
        <v>0</v>
      </c>
      <c r="D56" s="292"/>
      <c r="E56" s="299"/>
      <c r="F56" s="70">
        <f t="shared" si="5"/>
        <v>0</v>
      </c>
      <c r="G56" s="87">
        <f t="shared" si="5"/>
        <v>0</v>
      </c>
      <c r="H56" s="65">
        <f t="shared" si="6"/>
        <v>0</v>
      </c>
    </row>
    <row r="57" spans="1:8" s="2" customFormat="1" ht="12.75" hidden="1" x14ac:dyDescent="0.2">
      <c r="A57" s="290"/>
      <c r="B57" s="340"/>
      <c r="C57" s="291">
        <f t="shared" si="4"/>
        <v>0</v>
      </c>
      <c r="D57" s="292"/>
      <c r="E57" s="299"/>
      <c r="F57" s="70">
        <f t="shared" si="5"/>
        <v>0</v>
      </c>
      <c r="G57" s="87">
        <f t="shared" si="5"/>
        <v>0</v>
      </c>
      <c r="H57" s="65">
        <f t="shared" si="6"/>
        <v>0</v>
      </c>
    </row>
    <row r="58" spans="1:8" s="2" customFormat="1" ht="12.75" hidden="1" x14ac:dyDescent="0.2">
      <c r="A58" s="290"/>
      <c r="B58" s="340"/>
      <c r="C58" s="291">
        <f>C26</f>
        <v>0</v>
      </c>
      <c r="D58" s="292"/>
      <c r="E58" s="299"/>
      <c r="F58" s="70">
        <f>F26</f>
        <v>0</v>
      </c>
      <c r="G58" s="87">
        <f>G26</f>
        <v>0</v>
      </c>
      <c r="H58" s="65">
        <f t="shared" si="6"/>
        <v>0</v>
      </c>
    </row>
    <row r="59" spans="1:8" s="2" customFormat="1" ht="12.75" hidden="1" x14ac:dyDescent="0.2">
      <c r="A59" s="290"/>
      <c r="B59" s="340"/>
      <c r="C59" s="291">
        <f t="shared" ref="C59:C67" si="7">C27</f>
        <v>0</v>
      </c>
      <c r="D59" s="292"/>
      <c r="E59" s="299"/>
      <c r="F59" s="70">
        <f t="shared" ref="F59:G67" si="8">F27</f>
        <v>0</v>
      </c>
      <c r="G59" s="87">
        <f t="shared" si="8"/>
        <v>0</v>
      </c>
      <c r="H59" s="65">
        <f t="shared" si="6"/>
        <v>0</v>
      </c>
    </row>
    <row r="60" spans="1:8" s="2" customFormat="1" ht="12.75" hidden="1" x14ac:dyDescent="0.2">
      <c r="A60" s="290"/>
      <c r="B60" s="340"/>
      <c r="C60" s="291">
        <f t="shared" si="7"/>
        <v>0</v>
      </c>
      <c r="D60" s="292"/>
      <c r="E60" s="299"/>
      <c r="F60" s="70">
        <f t="shared" si="8"/>
        <v>0</v>
      </c>
      <c r="G60" s="87">
        <f t="shared" si="8"/>
        <v>0</v>
      </c>
      <c r="H60" s="65">
        <f t="shared" si="6"/>
        <v>0</v>
      </c>
    </row>
    <row r="61" spans="1:8" s="2" customFormat="1" ht="12.75" hidden="1" x14ac:dyDescent="0.2">
      <c r="A61" s="290"/>
      <c r="B61" s="340"/>
      <c r="C61" s="291">
        <f t="shared" si="7"/>
        <v>0</v>
      </c>
      <c r="D61" s="292"/>
      <c r="E61" s="299"/>
      <c r="F61" s="70">
        <f t="shared" si="8"/>
        <v>0</v>
      </c>
      <c r="G61" s="87">
        <f t="shared" si="8"/>
        <v>0</v>
      </c>
      <c r="H61" s="65">
        <f t="shared" si="6"/>
        <v>0</v>
      </c>
    </row>
    <row r="62" spans="1:8" s="2" customFormat="1" ht="12.75" hidden="1" x14ac:dyDescent="0.2">
      <c r="A62" s="290"/>
      <c r="B62" s="340"/>
      <c r="C62" s="291">
        <f t="shared" si="7"/>
        <v>0</v>
      </c>
      <c r="D62" s="292"/>
      <c r="E62" s="299"/>
      <c r="F62" s="70">
        <f t="shared" si="8"/>
        <v>0</v>
      </c>
      <c r="G62" s="87">
        <f t="shared" si="8"/>
        <v>0</v>
      </c>
      <c r="H62" s="65">
        <f t="shared" si="6"/>
        <v>0</v>
      </c>
    </row>
    <row r="63" spans="1:8" s="2" customFormat="1" ht="12.75" hidden="1" x14ac:dyDescent="0.2">
      <c r="A63" s="290"/>
      <c r="B63" s="340"/>
      <c r="C63" s="291">
        <f t="shared" si="7"/>
        <v>0</v>
      </c>
      <c r="D63" s="292"/>
      <c r="E63" s="299"/>
      <c r="F63" s="70">
        <f t="shared" si="8"/>
        <v>0</v>
      </c>
      <c r="G63" s="87">
        <f t="shared" si="8"/>
        <v>0</v>
      </c>
      <c r="H63" s="65">
        <f t="shared" si="6"/>
        <v>0</v>
      </c>
    </row>
    <row r="64" spans="1:8" s="2" customFormat="1" ht="12.75" hidden="1" x14ac:dyDescent="0.2">
      <c r="A64" s="290"/>
      <c r="B64" s="340"/>
      <c r="C64" s="291">
        <f t="shared" si="7"/>
        <v>0</v>
      </c>
      <c r="D64" s="292"/>
      <c r="E64" s="299"/>
      <c r="F64" s="70">
        <f t="shared" si="8"/>
        <v>0</v>
      </c>
      <c r="G64" s="87">
        <f t="shared" si="8"/>
        <v>0</v>
      </c>
      <c r="H64" s="65">
        <f t="shared" si="6"/>
        <v>0</v>
      </c>
    </row>
    <row r="65" spans="1:8" s="2" customFormat="1" ht="12.75" hidden="1" x14ac:dyDescent="0.2">
      <c r="A65" s="290"/>
      <c r="B65" s="340"/>
      <c r="C65" s="291">
        <f t="shared" si="7"/>
        <v>0</v>
      </c>
      <c r="D65" s="292"/>
      <c r="E65" s="299"/>
      <c r="F65" s="70">
        <f t="shared" si="8"/>
        <v>0</v>
      </c>
      <c r="G65" s="87">
        <f t="shared" si="8"/>
        <v>0</v>
      </c>
      <c r="H65" s="65">
        <f t="shared" si="6"/>
        <v>0</v>
      </c>
    </row>
    <row r="66" spans="1:8" s="2" customFormat="1" ht="12.75" hidden="1" x14ac:dyDescent="0.2">
      <c r="A66" s="290"/>
      <c r="B66" s="340"/>
      <c r="C66" s="291">
        <f t="shared" si="7"/>
        <v>0</v>
      </c>
      <c r="D66" s="292"/>
      <c r="E66" s="299"/>
      <c r="F66" s="70">
        <f t="shared" si="8"/>
        <v>0</v>
      </c>
      <c r="G66" s="87">
        <f t="shared" si="8"/>
        <v>0</v>
      </c>
      <c r="H66" s="65">
        <f t="shared" si="6"/>
        <v>0</v>
      </c>
    </row>
    <row r="67" spans="1:8" s="2" customFormat="1" ht="12.75" hidden="1" x14ac:dyDescent="0.2">
      <c r="A67" s="290"/>
      <c r="B67" s="340"/>
      <c r="C67" s="301">
        <f t="shared" si="7"/>
        <v>0</v>
      </c>
      <c r="D67" s="302"/>
      <c r="E67" s="300"/>
      <c r="F67" s="70">
        <f t="shared" si="8"/>
        <v>0</v>
      </c>
      <c r="G67" s="87">
        <f t="shared" si="8"/>
        <v>0</v>
      </c>
      <c r="H67" s="65">
        <f t="shared" si="6"/>
        <v>0</v>
      </c>
    </row>
    <row r="68" spans="1:8" s="2" customFormat="1" ht="25.5" x14ac:dyDescent="0.2">
      <c r="A68" s="290" t="s">
        <v>56</v>
      </c>
      <c r="B68" s="285" t="s">
        <v>57</v>
      </c>
      <c r="C68" s="303" t="s">
        <v>438</v>
      </c>
      <c r="D68" s="304"/>
      <c r="E68" s="53" t="s">
        <v>162</v>
      </c>
      <c r="F68" s="49" t="s">
        <v>40</v>
      </c>
      <c r="G68" s="53" t="s">
        <v>158</v>
      </c>
      <c r="H68" s="135">
        <f>SUM(H69:H88)</f>
        <v>0.71</v>
      </c>
    </row>
    <row r="69" spans="1:8" s="2" customFormat="1" ht="12.75" x14ac:dyDescent="0.2">
      <c r="A69" s="290"/>
      <c r="B69" s="285"/>
      <c r="C69" s="291" t="str">
        <f>C15</f>
        <v>Lektors (ar SDP) vidēji 20 personas mācību grupā</v>
      </c>
      <c r="D69" s="292"/>
      <c r="E69" s="298">
        <v>5</v>
      </c>
      <c r="F69" s="70">
        <f t="shared" ref="F69:G78" si="9">F15</f>
        <v>1397</v>
      </c>
      <c r="G69" s="70">
        <f t="shared" si="9"/>
        <v>34</v>
      </c>
      <c r="H69" s="65">
        <f>ROUNDUP((F69*$E$69%)/168*G69/20,2)</f>
        <v>0.71</v>
      </c>
    </row>
    <row r="70" spans="1:8" s="2" customFormat="1" ht="12.75" hidden="1" x14ac:dyDescent="0.2">
      <c r="A70" s="290"/>
      <c r="B70" s="285"/>
      <c r="C70" s="291">
        <f>C16</f>
        <v>0</v>
      </c>
      <c r="D70" s="292"/>
      <c r="E70" s="299"/>
      <c r="F70" s="70">
        <f t="shared" si="9"/>
        <v>0</v>
      </c>
      <c r="G70" s="70">
        <f t="shared" si="9"/>
        <v>0</v>
      </c>
      <c r="H70" s="65">
        <f t="shared" ref="H70:H88" si="10">ROUNDUP((F70*$E$69%)/168*G70,2)</f>
        <v>0</v>
      </c>
    </row>
    <row r="71" spans="1:8" s="2" customFormat="1" ht="12.75" hidden="1" x14ac:dyDescent="0.2">
      <c r="A71" s="290"/>
      <c r="B71" s="285"/>
      <c r="C71" s="291">
        <f t="shared" ref="C71:C80" si="11">C17</f>
        <v>0</v>
      </c>
      <c r="D71" s="292"/>
      <c r="E71" s="299"/>
      <c r="F71" s="70">
        <f t="shared" si="9"/>
        <v>0</v>
      </c>
      <c r="G71" s="70">
        <f t="shared" si="9"/>
        <v>0</v>
      </c>
      <c r="H71" s="65">
        <f t="shared" si="10"/>
        <v>0</v>
      </c>
    </row>
    <row r="72" spans="1:8" s="2" customFormat="1" ht="12.75" hidden="1" x14ac:dyDescent="0.2">
      <c r="A72" s="290"/>
      <c r="B72" s="285"/>
      <c r="C72" s="291">
        <f t="shared" si="11"/>
        <v>0</v>
      </c>
      <c r="D72" s="292"/>
      <c r="E72" s="299"/>
      <c r="F72" s="70">
        <f t="shared" si="9"/>
        <v>0</v>
      </c>
      <c r="G72" s="70">
        <f t="shared" si="9"/>
        <v>0</v>
      </c>
      <c r="H72" s="65">
        <f t="shared" si="10"/>
        <v>0</v>
      </c>
    </row>
    <row r="73" spans="1:8" s="2" customFormat="1" ht="12.75" hidden="1" x14ac:dyDescent="0.2">
      <c r="A73" s="290"/>
      <c r="B73" s="285"/>
      <c r="C73" s="291">
        <f t="shared" si="11"/>
        <v>0</v>
      </c>
      <c r="D73" s="292"/>
      <c r="E73" s="299"/>
      <c r="F73" s="70">
        <f t="shared" si="9"/>
        <v>0</v>
      </c>
      <c r="G73" s="70">
        <f t="shared" si="9"/>
        <v>0</v>
      </c>
      <c r="H73" s="65">
        <f t="shared" si="10"/>
        <v>0</v>
      </c>
    </row>
    <row r="74" spans="1:8" s="2" customFormat="1" ht="12.75" hidden="1" x14ac:dyDescent="0.2">
      <c r="A74" s="290"/>
      <c r="B74" s="285"/>
      <c r="C74" s="291">
        <f t="shared" si="11"/>
        <v>0</v>
      </c>
      <c r="D74" s="292"/>
      <c r="E74" s="299"/>
      <c r="F74" s="70">
        <f t="shared" si="9"/>
        <v>0</v>
      </c>
      <c r="G74" s="70">
        <f t="shared" si="9"/>
        <v>0</v>
      </c>
      <c r="H74" s="65">
        <f t="shared" si="10"/>
        <v>0</v>
      </c>
    </row>
    <row r="75" spans="1:8" s="2" customFormat="1" ht="12.75" hidden="1" x14ac:dyDescent="0.2">
      <c r="A75" s="290"/>
      <c r="B75" s="285"/>
      <c r="C75" s="291">
        <f t="shared" si="11"/>
        <v>0</v>
      </c>
      <c r="D75" s="292"/>
      <c r="E75" s="299"/>
      <c r="F75" s="70">
        <f t="shared" si="9"/>
        <v>0</v>
      </c>
      <c r="G75" s="70">
        <f t="shared" si="9"/>
        <v>0</v>
      </c>
      <c r="H75" s="65">
        <f t="shared" si="10"/>
        <v>0</v>
      </c>
    </row>
    <row r="76" spans="1:8" s="2" customFormat="1" ht="12.75" hidden="1" x14ac:dyDescent="0.2">
      <c r="A76" s="290"/>
      <c r="B76" s="285"/>
      <c r="C76" s="291">
        <f t="shared" si="11"/>
        <v>0</v>
      </c>
      <c r="D76" s="292"/>
      <c r="E76" s="299"/>
      <c r="F76" s="70">
        <f t="shared" si="9"/>
        <v>0</v>
      </c>
      <c r="G76" s="70">
        <f t="shared" si="9"/>
        <v>0</v>
      </c>
      <c r="H76" s="65">
        <f t="shared" si="10"/>
        <v>0</v>
      </c>
    </row>
    <row r="77" spans="1:8" s="2" customFormat="1" ht="12.75" hidden="1" x14ac:dyDescent="0.2">
      <c r="A77" s="290"/>
      <c r="B77" s="285"/>
      <c r="C77" s="291">
        <f t="shared" si="11"/>
        <v>0</v>
      </c>
      <c r="D77" s="292"/>
      <c r="E77" s="299"/>
      <c r="F77" s="70">
        <f t="shared" si="9"/>
        <v>0</v>
      </c>
      <c r="G77" s="70">
        <f t="shared" si="9"/>
        <v>0</v>
      </c>
      <c r="H77" s="65">
        <f t="shared" si="10"/>
        <v>0</v>
      </c>
    </row>
    <row r="78" spans="1:8" s="2" customFormat="1" ht="12.75" hidden="1" x14ac:dyDescent="0.2">
      <c r="A78" s="290"/>
      <c r="B78" s="285"/>
      <c r="C78" s="291">
        <f t="shared" si="11"/>
        <v>0</v>
      </c>
      <c r="D78" s="292"/>
      <c r="E78" s="299"/>
      <c r="F78" s="70">
        <f t="shared" si="9"/>
        <v>0</v>
      </c>
      <c r="G78" s="70">
        <f t="shared" si="9"/>
        <v>0</v>
      </c>
      <c r="H78" s="65">
        <f t="shared" si="10"/>
        <v>0</v>
      </c>
    </row>
    <row r="79" spans="1:8" s="2" customFormat="1" ht="12.75" hidden="1" x14ac:dyDescent="0.2">
      <c r="A79" s="290"/>
      <c r="B79" s="285"/>
      <c r="C79" s="291">
        <f>C26</f>
        <v>0</v>
      </c>
      <c r="D79" s="292"/>
      <c r="E79" s="299"/>
      <c r="F79" s="70">
        <f t="shared" ref="F79:G88" si="12">F26</f>
        <v>0</v>
      </c>
      <c r="G79" s="70">
        <f t="shared" si="12"/>
        <v>0</v>
      </c>
      <c r="H79" s="65">
        <f t="shared" si="10"/>
        <v>0</v>
      </c>
    </row>
    <row r="80" spans="1:8" s="2" customFormat="1" ht="12.75" hidden="1" x14ac:dyDescent="0.2">
      <c r="A80" s="290"/>
      <c r="B80" s="285"/>
      <c r="C80" s="291">
        <f t="shared" si="11"/>
        <v>0</v>
      </c>
      <c r="D80" s="292"/>
      <c r="E80" s="299"/>
      <c r="F80" s="70">
        <f t="shared" si="12"/>
        <v>0</v>
      </c>
      <c r="G80" s="70">
        <f t="shared" si="12"/>
        <v>0</v>
      </c>
      <c r="H80" s="65">
        <f t="shared" si="10"/>
        <v>0</v>
      </c>
    </row>
    <row r="81" spans="1:8" s="2" customFormat="1" ht="12.75" hidden="1" x14ac:dyDescent="0.2">
      <c r="A81" s="290"/>
      <c r="B81" s="285"/>
      <c r="C81" s="291">
        <f>C29</f>
        <v>0</v>
      </c>
      <c r="D81" s="292"/>
      <c r="E81" s="299"/>
      <c r="F81" s="70">
        <f t="shared" si="12"/>
        <v>0</v>
      </c>
      <c r="G81" s="70">
        <f t="shared" si="12"/>
        <v>0</v>
      </c>
      <c r="H81" s="65">
        <f t="shared" si="10"/>
        <v>0</v>
      </c>
    </row>
    <row r="82" spans="1:8" s="2" customFormat="1" ht="12.75" hidden="1" x14ac:dyDescent="0.2">
      <c r="A82" s="290"/>
      <c r="B82" s="285"/>
      <c r="C82" s="291">
        <f>C30</f>
        <v>0</v>
      </c>
      <c r="D82" s="292"/>
      <c r="E82" s="299"/>
      <c r="F82" s="70">
        <f t="shared" si="12"/>
        <v>0</v>
      </c>
      <c r="G82" s="70">
        <f t="shared" si="12"/>
        <v>0</v>
      </c>
      <c r="H82" s="65">
        <f t="shared" si="10"/>
        <v>0</v>
      </c>
    </row>
    <row r="83" spans="1:8" s="2" customFormat="1" ht="12.75" hidden="1" x14ac:dyDescent="0.2">
      <c r="A83" s="290"/>
      <c r="B83" s="285"/>
      <c r="C83" s="291">
        <f>C31</f>
        <v>0</v>
      </c>
      <c r="D83" s="292"/>
      <c r="E83" s="299"/>
      <c r="F83" s="70">
        <f t="shared" si="12"/>
        <v>0</v>
      </c>
      <c r="G83" s="70">
        <f t="shared" si="12"/>
        <v>0</v>
      </c>
      <c r="H83" s="65">
        <f t="shared" si="10"/>
        <v>0</v>
      </c>
    </row>
    <row r="84" spans="1:8" s="2" customFormat="1" ht="12.75" hidden="1" x14ac:dyDescent="0.2">
      <c r="A84" s="290"/>
      <c r="B84" s="285"/>
      <c r="C84" s="291">
        <f>C32</f>
        <v>0</v>
      </c>
      <c r="D84" s="292"/>
      <c r="E84" s="299"/>
      <c r="F84" s="70">
        <f t="shared" si="12"/>
        <v>0</v>
      </c>
      <c r="G84" s="70">
        <f t="shared" si="12"/>
        <v>0</v>
      </c>
      <c r="H84" s="65">
        <f t="shared" si="10"/>
        <v>0</v>
      </c>
    </row>
    <row r="85" spans="1:8" s="2" customFormat="1" ht="12.75" hidden="1" x14ac:dyDescent="0.2">
      <c r="A85" s="290"/>
      <c r="B85" s="285"/>
      <c r="C85" s="291">
        <f>C33</f>
        <v>0</v>
      </c>
      <c r="D85" s="292"/>
      <c r="E85" s="299"/>
      <c r="F85" s="70">
        <f t="shared" si="12"/>
        <v>0</v>
      </c>
      <c r="G85" s="70">
        <f t="shared" si="12"/>
        <v>0</v>
      </c>
      <c r="H85" s="65">
        <f t="shared" si="10"/>
        <v>0</v>
      </c>
    </row>
    <row r="86" spans="1:8" s="2" customFormat="1" ht="12.75" hidden="1" x14ac:dyDescent="0.2">
      <c r="A86" s="290"/>
      <c r="B86" s="285"/>
      <c r="C86" s="96"/>
      <c r="D86" s="97"/>
      <c r="E86" s="299"/>
      <c r="F86" s="70">
        <f t="shared" si="12"/>
        <v>0</v>
      </c>
      <c r="G86" s="70">
        <f t="shared" si="12"/>
        <v>0</v>
      </c>
      <c r="H86" s="65">
        <f t="shared" si="10"/>
        <v>0</v>
      </c>
    </row>
    <row r="87" spans="1:8" s="2" customFormat="1" ht="12.75" hidden="1" x14ac:dyDescent="0.2">
      <c r="A87" s="290"/>
      <c r="B87" s="285"/>
      <c r="C87" s="291">
        <f>C34</f>
        <v>0</v>
      </c>
      <c r="D87" s="292"/>
      <c r="E87" s="299"/>
      <c r="F87" s="70">
        <f t="shared" si="12"/>
        <v>0</v>
      </c>
      <c r="G87" s="70">
        <f t="shared" si="12"/>
        <v>0</v>
      </c>
      <c r="H87" s="65">
        <f t="shared" si="10"/>
        <v>0</v>
      </c>
    </row>
    <row r="88" spans="1:8" s="2" customFormat="1" ht="12.75" hidden="1" x14ac:dyDescent="0.2">
      <c r="A88" s="290"/>
      <c r="B88" s="285"/>
      <c r="C88" s="291">
        <f>C35</f>
        <v>0</v>
      </c>
      <c r="D88" s="292"/>
      <c r="E88" s="299"/>
      <c r="F88" s="70">
        <f t="shared" si="12"/>
        <v>0</v>
      </c>
      <c r="G88" s="70">
        <f t="shared" si="12"/>
        <v>0</v>
      </c>
      <c r="H88" s="65">
        <f t="shared" si="10"/>
        <v>0</v>
      </c>
    </row>
    <row r="89" spans="1:8" s="2" customFormat="1" ht="25.5" x14ac:dyDescent="0.2">
      <c r="A89" s="290" t="s">
        <v>58</v>
      </c>
      <c r="B89" s="285" t="s">
        <v>59</v>
      </c>
      <c r="C89" s="303" t="s">
        <v>438</v>
      </c>
      <c r="D89" s="304"/>
      <c r="E89" s="53" t="s">
        <v>162</v>
      </c>
      <c r="F89" s="49" t="s">
        <v>40</v>
      </c>
      <c r="G89" s="53" t="s">
        <v>158</v>
      </c>
      <c r="H89" s="135">
        <f>SUM(H90:H109)</f>
        <v>1.42</v>
      </c>
    </row>
    <row r="90" spans="1:8" s="2" customFormat="1" ht="12.75" x14ac:dyDescent="0.2">
      <c r="A90" s="290"/>
      <c r="B90" s="285"/>
      <c r="C90" s="291" t="str">
        <f t="shared" ref="C90:C99" si="13">C15</f>
        <v>Lektors (ar SDP) vidēji 20 personas mācību grupā</v>
      </c>
      <c r="D90" s="292"/>
      <c r="E90" s="298">
        <v>10</v>
      </c>
      <c r="F90" s="70">
        <f t="shared" ref="F90:G99" si="14">F15</f>
        <v>1397</v>
      </c>
      <c r="G90" s="70">
        <f t="shared" si="14"/>
        <v>34</v>
      </c>
      <c r="H90" s="65">
        <f>ROUNDUP((F90*$E$90%)/168*$G$90/20,2)</f>
        <v>1.42</v>
      </c>
    </row>
    <row r="91" spans="1:8" s="2" customFormat="1" ht="12.75" hidden="1" x14ac:dyDescent="0.2">
      <c r="A91" s="290"/>
      <c r="B91" s="285"/>
      <c r="C91" s="291">
        <f t="shared" si="13"/>
        <v>0</v>
      </c>
      <c r="D91" s="292"/>
      <c r="E91" s="299"/>
      <c r="F91" s="70">
        <f t="shared" si="14"/>
        <v>0</v>
      </c>
      <c r="G91" s="87">
        <f t="shared" si="14"/>
        <v>0</v>
      </c>
      <c r="H91" s="65">
        <f t="shared" ref="H91:H109" si="15">ROUNDUP((F91*$E$90%)/168*$G$90,2)</f>
        <v>0</v>
      </c>
    </row>
    <row r="92" spans="1:8" s="2" customFormat="1" ht="12.75" hidden="1" x14ac:dyDescent="0.2">
      <c r="A92" s="290"/>
      <c r="B92" s="285"/>
      <c r="C92" s="291">
        <f t="shared" si="13"/>
        <v>0</v>
      </c>
      <c r="D92" s="292"/>
      <c r="E92" s="299"/>
      <c r="F92" s="70">
        <f t="shared" si="14"/>
        <v>0</v>
      </c>
      <c r="G92" s="87">
        <f t="shared" si="14"/>
        <v>0</v>
      </c>
      <c r="H92" s="65">
        <f t="shared" si="15"/>
        <v>0</v>
      </c>
    </row>
    <row r="93" spans="1:8" s="2" customFormat="1" ht="12.75" hidden="1" x14ac:dyDescent="0.2">
      <c r="A93" s="290"/>
      <c r="B93" s="285"/>
      <c r="C93" s="291">
        <f t="shared" si="13"/>
        <v>0</v>
      </c>
      <c r="D93" s="292"/>
      <c r="E93" s="299"/>
      <c r="F93" s="70">
        <f t="shared" si="14"/>
        <v>0</v>
      </c>
      <c r="G93" s="87">
        <f t="shared" si="14"/>
        <v>0</v>
      </c>
      <c r="H93" s="65">
        <f t="shared" si="15"/>
        <v>0</v>
      </c>
    </row>
    <row r="94" spans="1:8" s="2" customFormat="1" ht="12.75" hidden="1" x14ac:dyDescent="0.2">
      <c r="A94" s="290"/>
      <c r="B94" s="285"/>
      <c r="C94" s="291">
        <f t="shared" si="13"/>
        <v>0</v>
      </c>
      <c r="D94" s="292"/>
      <c r="E94" s="299"/>
      <c r="F94" s="70">
        <f t="shared" si="14"/>
        <v>0</v>
      </c>
      <c r="G94" s="87">
        <f t="shared" si="14"/>
        <v>0</v>
      </c>
      <c r="H94" s="65">
        <f t="shared" si="15"/>
        <v>0</v>
      </c>
    </row>
    <row r="95" spans="1:8" s="2" customFormat="1" ht="12.75" hidden="1" x14ac:dyDescent="0.2">
      <c r="A95" s="290"/>
      <c r="B95" s="285"/>
      <c r="C95" s="291">
        <f t="shared" si="13"/>
        <v>0</v>
      </c>
      <c r="D95" s="292"/>
      <c r="E95" s="299"/>
      <c r="F95" s="70">
        <f t="shared" si="14"/>
        <v>0</v>
      </c>
      <c r="G95" s="87">
        <f t="shared" si="14"/>
        <v>0</v>
      </c>
      <c r="H95" s="65">
        <f t="shared" si="15"/>
        <v>0</v>
      </c>
    </row>
    <row r="96" spans="1:8" s="2" customFormat="1" ht="12.75" hidden="1" x14ac:dyDescent="0.2">
      <c r="A96" s="290"/>
      <c r="B96" s="285"/>
      <c r="C96" s="291">
        <f t="shared" si="13"/>
        <v>0</v>
      </c>
      <c r="D96" s="292"/>
      <c r="E96" s="299"/>
      <c r="F96" s="70">
        <f t="shared" si="14"/>
        <v>0</v>
      </c>
      <c r="G96" s="87">
        <f t="shared" si="14"/>
        <v>0</v>
      </c>
      <c r="H96" s="65">
        <f t="shared" si="15"/>
        <v>0</v>
      </c>
    </row>
    <row r="97" spans="1:8" s="2" customFormat="1" ht="12.75" hidden="1" x14ac:dyDescent="0.2">
      <c r="A97" s="290"/>
      <c r="B97" s="285"/>
      <c r="C97" s="291">
        <f t="shared" si="13"/>
        <v>0</v>
      </c>
      <c r="D97" s="292"/>
      <c r="E97" s="299"/>
      <c r="F97" s="70">
        <f t="shared" si="14"/>
        <v>0</v>
      </c>
      <c r="G97" s="87">
        <f t="shared" si="14"/>
        <v>0</v>
      </c>
      <c r="H97" s="65">
        <f t="shared" si="15"/>
        <v>0</v>
      </c>
    </row>
    <row r="98" spans="1:8" s="2" customFormat="1" ht="12.75" hidden="1" x14ac:dyDescent="0.2">
      <c r="A98" s="290"/>
      <c r="B98" s="285"/>
      <c r="C98" s="291">
        <f t="shared" si="13"/>
        <v>0</v>
      </c>
      <c r="D98" s="292"/>
      <c r="E98" s="299"/>
      <c r="F98" s="70">
        <f t="shared" si="14"/>
        <v>0</v>
      </c>
      <c r="G98" s="87">
        <f t="shared" si="14"/>
        <v>0</v>
      </c>
      <c r="H98" s="65">
        <f t="shared" si="15"/>
        <v>0</v>
      </c>
    </row>
    <row r="99" spans="1:8" s="2" customFormat="1" ht="12.75" hidden="1" x14ac:dyDescent="0.2">
      <c r="A99" s="290"/>
      <c r="B99" s="285"/>
      <c r="C99" s="291">
        <f t="shared" si="13"/>
        <v>0</v>
      </c>
      <c r="D99" s="292"/>
      <c r="E99" s="299"/>
      <c r="F99" s="70">
        <f t="shared" si="14"/>
        <v>0</v>
      </c>
      <c r="G99" s="87">
        <f t="shared" si="14"/>
        <v>0</v>
      </c>
      <c r="H99" s="65">
        <f t="shared" si="15"/>
        <v>0</v>
      </c>
    </row>
    <row r="100" spans="1:8" s="2" customFormat="1" ht="12.75" hidden="1" x14ac:dyDescent="0.2">
      <c r="A100" s="290"/>
      <c r="B100" s="285"/>
      <c r="C100" s="291">
        <f t="shared" ref="C100:C109" si="16">C26</f>
        <v>0</v>
      </c>
      <c r="D100" s="292"/>
      <c r="E100" s="299"/>
      <c r="F100" s="70">
        <f t="shared" ref="F100:G109" si="17">F26</f>
        <v>0</v>
      </c>
      <c r="G100" s="70">
        <f t="shared" si="17"/>
        <v>0</v>
      </c>
      <c r="H100" s="65">
        <f t="shared" si="15"/>
        <v>0</v>
      </c>
    </row>
    <row r="101" spans="1:8" s="2" customFormat="1" ht="12.75" hidden="1" x14ac:dyDescent="0.2">
      <c r="A101" s="290"/>
      <c r="B101" s="285"/>
      <c r="C101" s="291">
        <f t="shared" si="16"/>
        <v>0</v>
      </c>
      <c r="D101" s="292"/>
      <c r="E101" s="299"/>
      <c r="F101" s="70">
        <f t="shared" si="17"/>
        <v>0</v>
      </c>
      <c r="G101" s="70">
        <f t="shared" si="17"/>
        <v>0</v>
      </c>
      <c r="H101" s="65">
        <f t="shared" si="15"/>
        <v>0</v>
      </c>
    </row>
    <row r="102" spans="1:8" s="2" customFormat="1" ht="12.75" hidden="1" x14ac:dyDescent="0.2">
      <c r="A102" s="290"/>
      <c r="B102" s="285"/>
      <c r="C102" s="291">
        <f t="shared" si="16"/>
        <v>0</v>
      </c>
      <c r="D102" s="292"/>
      <c r="E102" s="299"/>
      <c r="F102" s="70">
        <f t="shared" si="17"/>
        <v>0</v>
      </c>
      <c r="G102" s="70">
        <f t="shared" si="17"/>
        <v>0</v>
      </c>
      <c r="H102" s="65">
        <f t="shared" si="15"/>
        <v>0</v>
      </c>
    </row>
    <row r="103" spans="1:8" s="2" customFormat="1" ht="12.75" hidden="1" x14ac:dyDescent="0.2">
      <c r="A103" s="290"/>
      <c r="B103" s="285"/>
      <c r="C103" s="291">
        <f t="shared" si="16"/>
        <v>0</v>
      </c>
      <c r="D103" s="292"/>
      <c r="E103" s="299"/>
      <c r="F103" s="70">
        <f t="shared" si="17"/>
        <v>0</v>
      </c>
      <c r="G103" s="70">
        <f t="shared" si="17"/>
        <v>0</v>
      </c>
      <c r="H103" s="65">
        <f t="shared" si="15"/>
        <v>0</v>
      </c>
    </row>
    <row r="104" spans="1:8" s="2" customFormat="1" ht="12.75" hidden="1" x14ac:dyDescent="0.2">
      <c r="A104" s="290"/>
      <c r="B104" s="285"/>
      <c r="C104" s="291">
        <f t="shared" si="16"/>
        <v>0</v>
      </c>
      <c r="D104" s="292"/>
      <c r="E104" s="299"/>
      <c r="F104" s="70">
        <f t="shared" si="17"/>
        <v>0</v>
      </c>
      <c r="G104" s="70">
        <f t="shared" si="17"/>
        <v>0</v>
      </c>
      <c r="H104" s="65">
        <f t="shared" si="15"/>
        <v>0</v>
      </c>
    </row>
    <row r="105" spans="1:8" s="2" customFormat="1" ht="12.75" hidden="1" x14ac:dyDescent="0.2">
      <c r="A105" s="290"/>
      <c r="B105" s="285"/>
      <c r="C105" s="291">
        <f t="shared" si="16"/>
        <v>0</v>
      </c>
      <c r="D105" s="292"/>
      <c r="E105" s="299"/>
      <c r="F105" s="70">
        <f t="shared" si="17"/>
        <v>0</v>
      </c>
      <c r="G105" s="70">
        <f t="shared" si="17"/>
        <v>0</v>
      </c>
      <c r="H105" s="65">
        <f t="shared" si="15"/>
        <v>0</v>
      </c>
    </row>
    <row r="106" spans="1:8" s="2" customFormat="1" ht="12.75" hidden="1" x14ac:dyDescent="0.2">
      <c r="A106" s="290"/>
      <c r="B106" s="285"/>
      <c r="C106" s="291">
        <f t="shared" si="16"/>
        <v>0</v>
      </c>
      <c r="D106" s="292"/>
      <c r="E106" s="299"/>
      <c r="F106" s="70">
        <f t="shared" si="17"/>
        <v>0</v>
      </c>
      <c r="G106" s="70">
        <f t="shared" si="17"/>
        <v>0</v>
      </c>
      <c r="H106" s="65">
        <f t="shared" si="15"/>
        <v>0</v>
      </c>
    </row>
    <row r="107" spans="1:8" s="2" customFormat="1" ht="12.75" hidden="1" x14ac:dyDescent="0.2">
      <c r="A107" s="290"/>
      <c r="B107" s="285"/>
      <c r="C107" s="291">
        <f t="shared" si="16"/>
        <v>0</v>
      </c>
      <c r="D107" s="292"/>
      <c r="E107" s="299"/>
      <c r="F107" s="70">
        <f t="shared" si="17"/>
        <v>0</v>
      </c>
      <c r="G107" s="70">
        <f t="shared" si="17"/>
        <v>0</v>
      </c>
      <c r="H107" s="65">
        <f t="shared" si="15"/>
        <v>0</v>
      </c>
    </row>
    <row r="108" spans="1:8" s="2" customFormat="1" ht="12.75" hidden="1" x14ac:dyDescent="0.2">
      <c r="A108" s="290"/>
      <c r="B108" s="285"/>
      <c r="C108" s="291">
        <f t="shared" si="16"/>
        <v>0</v>
      </c>
      <c r="D108" s="292"/>
      <c r="E108" s="299"/>
      <c r="F108" s="70">
        <f t="shared" si="17"/>
        <v>0</v>
      </c>
      <c r="G108" s="70">
        <f t="shared" si="17"/>
        <v>0</v>
      </c>
      <c r="H108" s="65">
        <f t="shared" si="15"/>
        <v>0</v>
      </c>
    </row>
    <row r="109" spans="1:8" s="2" customFormat="1" ht="12.75" hidden="1" x14ac:dyDescent="0.2">
      <c r="A109" s="290"/>
      <c r="B109" s="285"/>
      <c r="C109" s="291">
        <f t="shared" si="16"/>
        <v>0</v>
      </c>
      <c r="D109" s="292"/>
      <c r="E109" s="300"/>
      <c r="F109" s="70">
        <f t="shared" si="17"/>
        <v>0</v>
      </c>
      <c r="G109" s="70">
        <f t="shared" si="17"/>
        <v>0</v>
      </c>
      <c r="H109" s="65">
        <f t="shared" si="15"/>
        <v>0</v>
      </c>
    </row>
    <row r="110" spans="1:8" s="5" customFormat="1" ht="12.75" x14ac:dyDescent="0.2">
      <c r="A110" s="58" t="s">
        <v>66</v>
      </c>
      <c r="B110" s="271" t="s">
        <v>67</v>
      </c>
      <c r="C110" s="271"/>
      <c r="D110" s="271"/>
      <c r="E110" s="271"/>
      <c r="F110" s="271"/>
      <c r="G110" s="271"/>
      <c r="H110" s="47">
        <f>SUM(H111,H112,H133)</f>
        <v>5.25</v>
      </c>
    </row>
    <row r="111" spans="1:8" s="2" customFormat="1" ht="12.75" x14ac:dyDescent="0.2">
      <c r="A111" s="51" t="s">
        <v>68</v>
      </c>
      <c r="B111" s="285" t="s">
        <v>471</v>
      </c>
      <c r="C111" s="285"/>
      <c r="D111" s="285"/>
      <c r="E111" s="285"/>
      <c r="F111" s="285"/>
      <c r="G111" s="285"/>
      <c r="H111" s="48">
        <f>ROUNDUP((H13+H112)*0.2409,2)</f>
        <v>4.5299999999999994</v>
      </c>
    </row>
    <row r="112" spans="1:8" s="2" customFormat="1" ht="25.5" x14ac:dyDescent="0.2">
      <c r="A112" s="290" t="s">
        <v>71</v>
      </c>
      <c r="B112" s="285" t="s">
        <v>72</v>
      </c>
      <c r="C112" s="303" t="s">
        <v>438</v>
      </c>
      <c r="D112" s="304"/>
      <c r="E112" s="53" t="s">
        <v>162</v>
      </c>
      <c r="F112" s="49" t="s">
        <v>40</v>
      </c>
      <c r="G112" s="53" t="s">
        <v>158</v>
      </c>
      <c r="H112" s="135">
        <f>SUM(H113:H132)</f>
        <v>0.57000000000000006</v>
      </c>
    </row>
    <row r="113" spans="1:8" s="2" customFormat="1" ht="12.75" x14ac:dyDescent="0.2">
      <c r="A113" s="290"/>
      <c r="B113" s="285"/>
      <c r="C113" s="291" t="str">
        <f t="shared" ref="C113:C122" si="18">C15</f>
        <v>Lektors (ar SDP) vidēji 20 personas mācību grupā</v>
      </c>
      <c r="D113" s="292"/>
      <c r="E113" s="298">
        <v>4</v>
      </c>
      <c r="F113" s="70">
        <f t="shared" ref="F113:G122" si="19">F15</f>
        <v>1397</v>
      </c>
      <c r="G113" s="70">
        <f t="shared" si="19"/>
        <v>34</v>
      </c>
      <c r="H113" s="65">
        <f>ROUNDUP((F113*$E$113%)/168*G113/20,2)</f>
        <v>0.57000000000000006</v>
      </c>
    </row>
    <row r="114" spans="1:8" s="2" customFormat="1" ht="12.75" hidden="1" x14ac:dyDescent="0.2">
      <c r="A114" s="290"/>
      <c r="B114" s="285"/>
      <c r="C114" s="291">
        <f t="shared" si="18"/>
        <v>0</v>
      </c>
      <c r="D114" s="292"/>
      <c r="E114" s="299"/>
      <c r="F114" s="70">
        <f t="shared" si="19"/>
        <v>0</v>
      </c>
      <c r="G114" s="87">
        <f t="shared" si="19"/>
        <v>0</v>
      </c>
      <c r="H114" s="65">
        <f t="shared" ref="H114:H132" si="20">ROUNDUP((F114*$E$113%)/168*G114,2)</f>
        <v>0</v>
      </c>
    </row>
    <row r="115" spans="1:8" s="2" customFormat="1" ht="12.75" hidden="1" x14ac:dyDescent="0.2">
      <c r="A115" s="290"/>
      <c r="B115" s="285"/>
      <c r="C115" s="291">
        <f t="shared" si="18"/>
        <v>0</v>
      </c>
      <c r="D115" s="292"/>
      <c r="E115" s="299"/>
      <c r="F115" s="70">
        <f t="shared" si="19"/>
        <v>0</v>
      </c>
      <c r="G115" s="87">
        <f t="shared" si="19"/>
        <v>0</v>
      </c>
      <c r="H115" s="65">
        <f t="shared" si="20"/>
        <v>0</v>
      </c>
    </row>
    <row r="116" spans="1:8" s="2" customFormat="1" ht="12.75" hidden="1" x14ac:dyDescent="0.2">
      <c r="A116" s="290"/>
      <c r="B116" s="285"/>
      <c r="C116" s="291">
        <f t="shared" si="18"/>
        <v>0</v>
      </c>
      <c r="D116" s="292"/>
      <c r="E116" s="299"/>
      <c r="F116" s="70">
        <f t="shared" si="19"/>
        <v>0</v>
      </c>
      <c r="G116" s="87">
        <f t="shared" si="19"/>
        <v>0</v>
      </c>
      <c r="H116" s="65">
        <f t="shared" si="20"/>
        <v>0</v>
      </c>
    </row>
    <row r="117" spans="1:8" s="2" customFormat="1" ht="12.75" hidden="1" x14ac:dyDescent="0.2">
      <c r="A117" s="290"/>
      <c r="B117" s="285"/>
      <c r="C117" s="291">
        <f t="shared" si="18"/>
        <v>0</v>
      </c>
      <c r="D117" s="292"/>
      <c r="E117" s="299"/>
      <c r="F117" s="70">
        <f t="shared" si="19"/>
        <v>0</v>
      </c>
      <c r="G117" s="87">
        <f t="shared" si="19"/>
        <v>0</v>
      </c>
      <c r="H117" s="65">
        <f t="shared" si="20"/>
        <v>0</v>
      </c>
    </row>
    <row r="118" spans="1:8" s="2" customFormat="1" ht="12.75" hidden="1" x14ac:dyDescent="0.2">
      <c r="A118" s="290"/>
      <c r="B118" s="285"/>
      <c r="C118" s="291">
        <f t="shared" si="18"/>
        <v>0</v>
      </c>
      <c r="D118" s="292"/>
      <c r="E118" s="299"/>
      <c r="F118" s="70">
        <f t="shared" si="19"/>
        <v>0</v>
      </c>
      <c r="G118" s="87">
        <f t="shared" si="19"/>
        <v>0</v>
      </c>
      <c r="H118" s="65">
        <f t="shared" si="20"/>
        <v>0</v>
      </c>
    </row>
    <row r="119" spans="1:8" s="2" customFormat="1" ht="12.75" hidden="1" x14ac:dyDescent="0.2">
      <c r="A119" s="290"/>
      <c r="B119" s="285"/>
      <c r="C119" s="291">
        <f t="shared" si="18"/>
        <v>0</v>
      </c>
      <c r="D119" s="292"/>
      <c r="E119" s="299"/>
      <c r="F119" s="70">
        <f t="shared" si="19"/>
        <v>0</v>
      </c>
      <c r="G119" s="87">
        <f t="shared" si="19"/>
        <v>0</v>
      </c>
      <c r="H119" s="65">
        <f t="shared" si="20"/>
        <v>0</v>
      </c>
    </row>
    <row r="120" spans="1:8" s="2" customFormat="1" ht="12.75" hidden="1" x14ac:dyDescent="0.2">
      <c r="A120" s="290"/>
      <c r="B120" s="285"/>
      <c r="C120" s="291">
        <f t="shared" si="18"/>
        <v>0</v>
      </c>
      <c r="D120" s="292"/>
      <c r="E120" s="299"/>
      <c r="F120" s="70">
        <f t="shared" si="19"/>
        <v>0</v>
      </c>
      <c r="G120" s="87">
        <f t="shared" si="19"/>
        <v>0</v>
      </c>
      <c r="H120" s="65">
        <f t="shared" si="20"/>
        <v>0</v>
      </c>
    </row>
    <row r="121" spans="1:8" s="2" customFormat="1" ht="12.75" hidden="1" x14ac:dyDescent="0.2">
      <c r="A121" s="290"/>
      <c r="B121" s="285"/>
      <c r="C121" s="291">
        <f t="shared" si="18"/>
        <v>0</v>
      </c>
      <c r="D121" s="292"/>
      <c r="E121" s="299"/>
      <c r="F121" s="70">
        <f t="shared" si="19"/>
        <v>0</v>
      </c>
      <c r="G121" s="87">
        <f t="shared" si="19"/>
        <v>0</v>
      </c>
      <c r="H121" s="65">
        <f t="shared" si="20"/>
        <v>0</v>
      </c>
    </row>
    <row r="122" spans="1:8" s="2" customFormat="1" ht="12.75" hidden="1" x14ac:dyDescent="0.2">
      <c r="A122" s="290"/>
      <c r="B122" s="285"/>
      <c r="C122" s="291">
        <f t="shared" si="18"/>
        <v>0</v>
      </c>
      <c r="D122" s="292"/>
      <c r="E122" s="299"/>
      <c r="F122" s="70">
        <f t="shared" si="19"/>
        <v>0</v>
      </c>
      <c r="G122" s="87">
        <f t="shared" si="19"/>
        <v>0</v>
      </c>
      <c r="H122" s="65">
        <f t="shared" si="20"/>
        <v>0</v>
      </c>
    </row>
    <row r="123" spans="1:8" s="2" customFormat="1" ht="12.75" hidden="1" x14ac:dyDescent="0.2">
      <c r="A123" s="290"/>
      <c r="B123" s="285"/>
      <c r="C123" s="291">
        <f t="shared" ref="C123:C132" si="21">C26</f>
        <v>0</v>
      </c>
      <c r="D123" s="292"/>
      <c r="E123" s="299"/>
      <c r="F123" s="70">
        <f t="shared" ref="F123:G132" si="22">F26</f>
        <v>0</v>
      </c>
      <c r="G123" s="70">
        <f t="shared" si="22"/>
        <v>0</v>
      </c>
      <c r="H123" s="65">
        <f t="shared" si="20"/>
        <v>0</v>
      </c>
    </row>
    <row r="124" spans="1:8" s="2" customFormat="1" ht="12.75" hidden="1" x14ac:dyDescent="0.2">
      <c r="A124" s="290"/>
      <c r="B124" s="285"/>
      <c r="C124" s="291">
        <f t="shared" si="21"/>
        <v>0</v>
      </c>
      <c r="D124" s="292"/>
      <c r="E124" s="299"/>
      <c r="F124" s="70">
        <f t="shared" si="22"/>
        <v>0</v>
      </c>
      <c r="G124" s="70">
        <f t="shared" si="22"/>
        <v>0</v>
      </c>
      <c r="H124" s="65">
        <f t="shared" si="20"/>
        <v>0</v>
      </c>
    </row>
    <row r="125" spans="1:8" s="2" customFormat="1" ht="12.75" hidden="1" x14ac:dyDescent="0.2">
      <c r="A125" s="290"/>
      <c r="B125" s="285"/>
      <c r="C125" s="291">
        <f t="shared" si="21"/>
        <v>0</v>
      </c>
      <c r="D125" s="292"/>
      <c r="E125" s="299"/>
      <c r="F125" s="70">
        <f t="shared" si="22"/>
        <v>0</v>
      </c>
      <c r="G125" s="70">
        <f t="shared" si="22"/>
        <v>0</v>
      </c>
      <c r="H125" s="65">
        <f t="shared" si="20"/>
        <v>0</v>
      </c>
    </row>
    <row r="126" spans="1:8" s="2" customFormat="1" ht="12.75" hidden="1" x14ac:dyDescent="0.2">
      <c r="A126" s="290"/>
      <c r="B126" s="285"/>
      <c r="C126" s="291">
        <f t="shared" si="21"/>
        <v>0</v>
      </c>
      <c r="D126" s="292"/>
      <c r="E126" s="299"/>
      <c r="F126" s="70">
        <f t="shared" si="22"/>
        <v>0</v>
      </c>
      <c r="G126" s="70">
        <f t="shared" si="22"/>
        <v>0</v>
      </c>
      <c r="H126" s="65">
        <f t="shared" si="20"/>
        <v>0</v>
      </c>
    </row>
    <row r="127" spans="1:8" s="2" customFormat="1" ht="12.75" hidden="1" x14ac:dyDescent="0.2">
      <c r="A127" s="290"/>
      <c r="B127" s="285"/>
      <c r="C127" s="291">
        <f t="shared" si="21"/>
        <v>0</v>
      </c>
      <c r="D127" s="292"/>
      <c r="E127" s="299"/>
      <c r="F127" s="70">
        <f t="shared" si="22"/>
        <v>0</v>
      </c>
      <c r="G127" s="70">
        <f t="shared" si="22"/>
        <v>0</v>
      </c>
      <c r="H127" s="65">
        <f t="shared" si="20"/>
        <v>0</v>
      </c>
    </row>
    <row r="128" spans="1:8" s="2" customFormat="1" ht="12.75" hidden="1" x14ac:dyDescent="0.2">
      <c r="A128" s="290"/>
      <c r="B128" s="285"/>
      <c r="C128" s="291">
        <f t="shared" si="21"/>
        <v>0</v>
      </c>
      <c r="D128" s="292"/>
      <c r="E128" s="299"/>
      <c r="F128" s="70">
        <f t="shared" si="22"/>
        <v>0</v>
      </c>
      <c r="G128" s="70">
        <f t="shared" si="22"/>
        <v>0</v>
      </c>
      <c r="H128" s="65">
        <f t="shared" si="20"/>
        <v>0</v>
      </c>
    </row>
    <row r="129" spans="1:8" s="2" customFormat="1" ht="12.75" hidden="1" x14ac:dyDescent="0.2">
      <c r="A129" s="290"/>
      <c r="B129" s="285"/>
      <c r="C129" s="291">
        <f t="shared" si="21"/>
        <v>0</v>
      </c>
      <c r="D129" s="292"/>
      <c r="E129" s="299"/>
      <c r="F129" s="70">
        <f t="shared" si="22"/>
        <v>0</v>
      </c>
      <c r="G129" s="70">
        <f t="shared" si="22"/>
        <v>0</v>
      </c>
      <c r="H129" s="65">
        <f t="shared" si="20"/>
        <v>0</v>
      </c>
    </row>
    <row r="130" spans="1:8" s="2" customFormat="1" ht="12.75" hidden="1" x14ac:dyDescent="0.2">
      <c r="A130" s="290"/>
      <c r="B130" s="285"/>
      <c r="C130" s="291">
        <f t="shared" si="21"/>
        <v>0</v>
      </c>
      <c r="D130" s="292"/>
      <c r="E130" s="299"/>
      <c r="F130" s="70">
        <f t="shared" si="22"/>
        <v>0</v>
      </c>
      <c r="G130" s="70">
        <f t="shared" si="22"/>
        <v>0</v>
      </c>
      <c r="H130" s="65">
        <f t="shared" si="20"/>
        <v>0</v>
      </c>
    </row>
    <row r="131" spans="1:8" s="2" customFormat="1" ht="12.75" hidden="1" x14ac:dyDescent="0.2">
      <c r="A131" s="290"/>
      <c r="B131" s="285"/>
      <c r="C131" s="291">
        <f t="shared" si="21"/>
        <v>0</v>
      </c>
      <c r="D131" s="292"/>
      <c r="E131" s="299"/>
      <c r="F131" s="70">
        <f t="shared" si="22"/>
        <v>0</v>
      </c>
      <c r="G131" s="70">
        <f t="shared" si="22"/>
        <v>0</v>
      </c>
      <c r="H131" s="65">
        <f t="shared" si="20"/>
        <v>0</v>
      </c>
    </row>
    <row r="132" spans="1:8" s="2" customFormat="1" ht="12.75" hidden="1" x14ac:dyDescent="0.2">
      <c r="A132" s="290"/>
      <c r="B132" s="285"/>
      <c r="C132" s="291">
        <f t="shared" si="21"/>
        <v>0</v>
      </c>
      <c r="D132" s="292"/>
      <c r="E132" s="300"/>
      <c r="F132" s="70">
        <f t="shared" si="22"/>
        <v>0</v>
      </c>
      <c r="G132" s="70">
        <f t="shared" si="22"/>
        <v>0</v>
      </c>
      <c r="H132" s="65">
        <f t="shared" si="20"/>
        <v>0</v>
      </c>
    </row>
    <row r="133" spans="1:8" s="2" customFormat="1" ht="25.5" x14ac:dyDescent="0.2">
      <c r="A133" s="290" t="s">
        <v>83</v>
      </c>
      <c r="B133" s="285" t="s">
        <v>84</v>
      </c>
      <c r="C133" s="303" t="s">
        <v>438</v>
      </c>
      <c r="D133" s="304"/>
      <c r="E133" s="53" t="s">
        <v>162</v>
      </c>
      <c r="F133" s="49" t="s">
        <v>40</v>
      </c>
      <c r="G133" s="53" t="s">
        <v>158</v>
      </c>
      <c r="H133" s="135">
        <f>SUM(H134:H153)</f>
        <v>0.15000000000000002</v>
      </c>
    </row>
    <row r="134" spans="1:8" s="2" customFormat="1" ht="12.75" x14ac:dyDescent="0.2">
      <c r="A134" s="290"/>
      <c r="B134" s="285"/>
      <c r="C134" s="291" t="str">
        <f t="shared" ref="C134:C143" si="23">C15</f>
        <v>Lektors (ar SDP) vidēji 20 personas mācību grupā</v>
      </c>
      <c r="D134" s="292"/>
      <c r="E134" s="298">
        <v>1</v>
      </c>
      <c r="F134" s="70">
        <f t="shared" ref="F134:G143" si="24">F15</f>
        <v>1397</v>
      </c>
      <c r="G134" s="70">
        <f t="shared" si="24"/>
        <v>34</v>
      </c>
      <c r="H134" s="65">
        <f>ROUNDUP((F134*$E$134%)/168*G134/20,2)</f>
        <v>0.15000000000000002</v>
      </c>
    </row>
    <row r="135" spans="1:8" s="2" customFormat="1" ht="12.75" hidden="1" x14ac:dyDescent="0.2">
      <c r="A135" s="290"/>
      <c r="B135" s="285"/>
      <c r="C135" s="291">
        <f t="shared" si="23"/>
        <v>0</v>
      </c>
      <c r="D135" s="292"/>
      <c r="E135" s="299"/>
      <c r="F135" s="70">
        <f t="shared" si="24"/>
        <v>0</v>
      </c>
      <c r="G135" s="87">
        <f t="shared" si="24"/>
        <v>0</v>
      </c>
      <c r="H135" s="65">
        <f t="shared" ref="H135:H153" si="25">ROUNDUP((F135*$E$134%)/168*G135,2)</f>
        <v>0</v>
      </c>
    </row>
    <row r="136" spans="1:8" s="2" customFormat="1" ht="12.75" hidden="1" x14ac:dyDescent="0.2">
      <c r="A136" s="290"/>
      <c r="B136" s="285"/>
      <c r="C136" s="291">
        <f t="shared" si="23"/>
        <v>0</v>
      </c>
      <c r="D136" s="292"/>
      <c r="E136" s="299"/>
      <c r="F136" s="70">
        <f t="shared" si="24"/>
        <v>0</v>
      </c>
      <c r="G136" s="87">
        <f t="shared" si="24"/>
        <v>0</v>
      </c>
      <c r="H136" s="65">
        <f t="shared" si="25"/>
        <v>0</v>
      </c>
    </row>
    <row r="137" spans="1:8" s="2" customFormat="1" ht="12.75" hidden="1" x14ac:dyDescent="0.2">
      <c r="A137" s="290"/>
      <c r="B137" s="285"/>
      <c r="C137" s="291">
        <f t="shared" si="23"/>
        <v>0</v>
      </c>
      <c r="D137" s="292"/>
      <c r="E137" s="299"/>
      <c r="F137" s="70">
        <f t="shared" si="24"/>
        <v>0</v>
      </c>
      <c r="G137" s="87">
        <f t="shared" si="24"/>
        <v>0</v>
      </c>
      <c r="H137" s="65">
        <f t="shared" si="25"/>
        <v>0</v>
      </c>
    </row>
    <row r="138" spans="1:8" s="2" customFormat="1" ht="12.75" hidden="1" x14ac:dyDescent="0.2">
      <c r="A138" s="290"/>
      <c r="B138" s="285"/>
      <c r="C138" s="291">
        <f t="shared" si="23"/>
        <v>0</v>
      </c>
      <c r="D138" s="292"/>
      <c r="E138" s="299"/>
      <c r="F138" s="70">
        <f t="shared" si="24"/>
        <v>0</v>
      </c>
      <c r="G138" s="87">
        <f t="shared" si="24"/>
        <v>0</v>
      </c>
      <c r="H138" s="65">
        <f t="shared" si="25"/>
        <v>0</v>
      </c>
    </row>
    <row r="139" spans="1:8" s="2" customFormat="1" ht="12.75" hidden="1" x14ac:dyDescent="0.2">
      <c r="A139" s="290"/>
      <c r="B139" s="285"/>
      <c r="C139" s="291">
        <f t="shared" si="23"/>
        <v>0</v>
      </c>
      <c r="D139" s="292"/>
      <c r="E139" s="299"/>
      <c r="F139" s="70">
        <f t="shared" si="24"/>
        <v>0</v>
      </c>
      <c r="G139" s="87">
        <f t="shared" si="24"/>
        <v>0</v>
      </c>
      <c r="H139" s="65">
        <f t="shared" si="25"/>
        <v>0</v>
      </c>
    </row>
    <row r="140" spans="1:8" s="2" customFormat="1" ht="12.75" hidden="1" x14ac:dyDescent="0.2">
      <c r="A140" s="290"/>
      <c r="B140" s="285"/>
      <c r="C140" s="291">
        <f t="shared" si="23"/>
        <v>0</v>
      </c>
      <c r="D140" s="292"/>
      <c r="E140" s="299"/>
      <c r="F140" s="70">
        <f t="shared" si="24"/>
        <v>0</v>
      </c>
      <c r="G140" s="87">
        <f t="shared" si="24"/>
        <v>0</v>
      </c>
      <c r="H140" s="65">
        <f t="shared" si="25"/>
        <v>0</v>
      </c>
    </row>
    <row r="141" spans="1:8" s="2" customFormat="1" ht="12.75" hidden="1" x14ac:dyDescent="0.2">
      <c r="A141" s="290"/>
      <c r="B141" s="285"/>
      <c r="C141" s="291">
        <f t="shared" si="23"/>
        <v>0</v>
      </c>
      <c r="D141" s="292"/>
      <c r="E141" s="299"/>
      <c r="F141" s="70">
        <f t="shared" si="24"/>
        <v>0</v>
      </c>
      <c r="G141" s="87">
        <f t="shared" si="24"/>
        <v>0</v>
      </c>
      <c r="H141" s="65">
        <f t="shared" si="25"/>
        <v>0</v>
      </c>
    </row>
    <row r="142" spans="1:8" s="2" customFormat="1" ht="12.75" hidden="1" x14ac:dyDescent="0.2">
      <c r="A142" s="290"/>
      <c r="B142" s="285"/>
      <c r="C142" s="291">
        <f t="shared" si="23"/>
        <v>0</v>
      </c>
      <c r="D142" s="292"/>
      <c r="E142" s="299"/>
      <c r="F142" s="70">
        <f t="shared" si="24"/>
        <v>0</v>
      </c>
      <c r="G142" s="87">
        <f t="shared" si="24"/>
        <v>0</v>
      </c>
      <c r="H142" s="65">
        <f t="shared" si="25"/>
        <v>0</v>
      </c>
    </row>
    <row r="143" spans="1:8" s="2" customFormat="1" ht="12.75" hidden="1" x14ac:dyDescent="0.2">
      <c r="A143" s="290"/>
      <c r="B143" s="285"/>
      <c r="C143" s="291">
        <f t="shared" si="23"/>
        <v>0</v>
      </c>
      <c r="D143" s="292"/>
      <c r="E143" s="299"/>
      <c r="F143" s="70">
        <f t="shared" si="24"/>
        <v>0</v>
      </c>
      <c r="G143" s="87">
        <f t="shared" si="24"/>
        <v>0</v>
      </c>
      <c r="H143" s="65">
        <f t="shared" si="25"/>
        <v>0</v>
      </c>
    </row>
    <row r="144" spans="1:8" s="2" customFormat="1" ht="12.75" hidden="1" x14ac:dyDescent="0.2">
      <c r="A144" s="290"/>
      <c r="B144" s="285"/>
      <c r="C144" s="291">
        <f t="shared" ref="C144:C153" si="26">C26</f>
        <v>0</v>
      </c>
      <c r="D144" s="292"/>
      <c r="E144" s="299"/>
      <c r="F144" s="70">
        <f t="shared" ref="F144:G153" si="27">F26</f>
        <v>0</v>
      </c>
      <c r="G144" s="70">
        <f t="shared" si="27"/>
        <v>0</v>
      </c>
      <c r="H144" s="65">
        <f t="shared" si="25"/>
        <v>0</v>
      </c>
    </row>
    <row r="145" spans="1:8" s="2" customFormat="1" ht="12.75" hidden="1" x14ac:dyDescent="0.2">
      <c r="A145" s="290"/>
      <c r="B145" s="285"/>
      <c r="C145" s="291">
        <f t="shared" si="26"/>
        <v>0</v>
      </c>
      <c r="D145" s="292"/>
      <c r="E145" s="299"/>
      <c r="F145" s="70">
        <f t="shared" si="27"/>
        <v>0</v>
      </c>
      <c r="G145" s="70">
        <f t="shared" si="27"/>
        <v>0</v>
      </c>
      <c r="H145" s="65">
        <f t="shared" si="25"/>
        <v>0</v>
      </c>
    </row>
    <row r="146" spans="1:8" s="2" customFormat="1" ht="12.75" hidden="1" x14ac:dyDescent="0.2">
      <c r="A146" s="290"/>
      <c r="B146" s="285"/>
      <c r="C146" s="291">
        <f t="shared" si="26"/>
        <v>0</v>
      </c>
      <c r="D146" s="292"/>
      <c r="E146" s="299"/>
      <c r="F146" s="70">
        <f t="shared" si="27"/>
        <v>0</v>
      </c>
      <c r="G146" s="70">
        <f t="shared" si="27"/>
        <v>0</v>
      </c>
      <c r="H146" s="65">
        <f t="shared" si="25"/>
        <v>0</v>
      </c>
    </row>
    <row r="147" spans="1:8" s="2" customFormat="1" ht="12.75" hidden="1" x14ac:dyDescent="0.2">
      <c r="A147" s="290"/>
      <c r="B147" s="285"/>
      <c r="C147" s="291">
        <f t="shared" si="26"/>
        <v>0</v>
      </c>
      <c r="D147" s="292"/>
      <c r="E147" s="299"/>
      <c r="F147" s="70">
        <f t="shared" si="27"/>
        <v>0</v>
      </c>
      <c r="G147" s="70">
        <f t="shared" si="27"/>
        <v>0</v>
      </c>
      <c r="H147" s="65">
        <f t="shared" si="25"/>
        <v>0</v>
      </c>
    </row>
    <row r="148" spans="1:8" s="2" customFormat="1" ht="12.75" hidden="1" x14ac:dyDescent="0.2">
      <c r="A148" s="290"/>
      <c r="B148" s="285"/>
      <c r="C148" s="291">
        <f t="shared" si="26"/>
        <v>0</v>
      </c>
      <c r="D148" s="292"/>
      <c r="E148" s="299"/>
      <c r="F148" s="70">
        <f t="shared" si="27"/>
        <v>0</v>
      </c>
      <c r="G148" s="70">
        <f t="shared" si="27"/>
        <v>0</v>
      </c>
      <c r="H148" s="65">
        <f t="shared" si="25"/>
        <v>0</v>
      </c>
    </row>
    <row r="149" spans="1:8" s="2" customFormat="1" ht="12.75" hidden="1" x14ac:dyDescent="0.2">
      <c r="A149" s="290"/>
      <c r="B149" s="285"/>
      <c r="C149" s="291">
        <f t="shared" si="26"/>
        <v>0</v>
      </c>
      <c r="D149" s="292"/>
      <c r="E149" s="299"/>
      <c r="F149" s="70">
        <f t="shared" si="27"/>
        <v>0</v>
      </c>
      <c r="G149" s="70">
        <f t="shared" si="27"/>
        <v>0</v>
      </c>
      <c r="H149" s="65">
        <f t="shared" si="25"/>
        <v>0</v>
      </c>
    </row>
    <row r="150" spans="1:8" s="2" customFormat="1" ht="12.75" hidden="1" x14ac:dyDescent="0.2">
      <c r="A150" s="290"/>
      <c r="B150" s="285"/>
      <c r="C150" s="291">
        <f t="shared" si="26"/>
        <v>0</v>
      </c>
      <c r="D150" s="292"/>
      <c r="E150" s="299"/>
      <c r="F150" s="70">
        <f t="shared" si="27"/>
        <v>0</v>
      </c>
      <c r="G150" s="70">
        <f t="shared" si="27"/>
        <v>0</v>
      </c>
      <c r="H150" s="65">
        <f t="shared" si="25"/>
        <v>0</v>
      </c>
    </row>
    <row r="151" spans="1:8" s="2" customFormat="1" ht="12.75" hidden="1" x14ac:dyDescent="0.2">
      <c r="A151" s="290"/>
      <c r="B151" s="285"/>
      <c r="C151" s="291">
        <f t="shared" si="26"/>
        <v>0</v>
      </c>
      <c r="D151" s="292"/>
      <c r="E151" s="299"/>
      <c r="F151" s="70">
        <f t="shared" si="27"/>
        <v>0</v>
      </c>
      <c r="G151" s="70">
        <f t="shared" si="27"/>
        <v>0</v>
      </c>
      <c r="H151" s="65">
        <f t="shared" si="25"/>
        <v>0</v>
      </c>
    </row>
    <row r="152" spans="1:8" s="2" customFormat="1" ht="12.75" hidden="1" x14ac:dyDescent="0.2">
      <c r="A152" s="290"/>
      <c r="B152" s="285"/>
      <c r="C152" s="291">
        <f t="shared" si="26"/>
        <v>0</v>
      </c>
      <c r="D152" s="292"/>
      <c r="E152" s="299"/>
      <c r="F152" s="70">
        <f t="shared" si="27"/>
        <v>0</v>
      </c>
      <c r="G152" s="70">
        <f t="shared" si="27"/>
        <v>0</v>
      </c>
      <c r="H152" s="65">
        <f t="shared" si="25"/>
        <v>0</v>
      </c>
    </row>
    <row r="153" spans="1:8" s="2" customFormat="1" ht="12.75" hidden="1" x14ac:dyDescent="0.2">
      <c r="A153" s="290"/>
      <c r="B153" s="285"/>
      <c r="C153" s="291">
        <f t="shared" si="26"/>
        <v>0</v>
      </c>
      <c r="D153" s="292"/>
      <c r="E153" s="300"/>
      <c r="F153" s="70">
        <f t="shared" si="27"/>
        <v>0</v>
      </c>
      <c r="G153" s="70">
        <f t="shared" si="27"/>
        <v>0</v>
      </c>
      <c r="H153" s="65">
        <f t="shared" si="25"/>
        <v>0</v>
      </c>
    </row>
    <row r="154" spans="1:8" s="2" customFormat="1" ht="12.75" hidden="1" x14ac:dyDescent="0.2">
      <c r="A154" s="58" t="s">
        <v>85</v>
      </c>
      <c r="B154" s="271" t="s">
        <v>18</v>
      </c>
      <c r="C154" s="271"/>
      <c r="D154" s="271"/>
      <c r="E154" s="271"/>
      <c r="F154" s="271"/>
      <c r="G154" s="271"/>
      <c r="H154" s="47">
        <f>SUM(H155,H178,H201)</f>
        <v>0</v>
      </c>
    </row>
    <row r="155" spans="1:8" s="2" customFormat="1" ht="12.75" hidden="1" x14ac:dyDescent="0.2">
      <c r="A155" s="46">
        <v>2100</v>
      </c>
      <c r="B155" s="271" t="s">
        <v>214</v>
      </c>
      <c r="C155" s="271"/>
      <c r="D155" s="271"/>
      <c r="E155" s="271"/>
      <c r="F155" s="271"/>
      <c r="G155" s="271"/>
      <c r="H155" s="47">
        <f>SUM(H156,H167)</f>
        <v>0</v>
      </c>
    </row>
    <row r="156" spans="1:8" s="2" customFormat="1" ht="25.5" hidden="1" x14ac:dyDescent="0.2">
      <c r="A156" s="294"/>
      <c r="B156" s="325"/>
      <c r="C156" s="266"/>
      <c r="D156" s="267"/>
      <c r="E156" s="307"/>
      <c r="F156" s="60" t="s">
        <v>167</v>
      </c>
      <c r="G156" s="53" t="s">
        <v>158</v>
      </c>
      <c r="H156" s="135">
        <f>SUM(H157:H166)</f>
        <v>0</v>
      </c>
    </row>
    <row r="157" spans="1:8" s="2" customFormat="1" ht="12.75" hidden="1" x14ac:dyDescent="0.2">
      <c r="A157" s="295"/>
      <c r="B157" s="326"/>
      <c r="C157" s="262"/>
      <c r="D157" s="263"/>
      <c r="E157" s="297"/>
      <c r="F157" s="88"/>
      <c r="G157" s="88"/>
      <c r="H157" s="89"/>
    </row>
    <row r="158" spans="1:8" s="2" customFormat="1" ht="12.75" hidden="1" x14ac:dyDescent="0.2">
      <c r="A158" s="295"/>
      <c r="B158" s="326"/>
      <c r="C158" s="264"/>
      <c r="D158" s="265"/>
      <c r="E158" s="293"/>
      <c r="F158" s="90"/>
      <c r="G158" s="90"/>
      <c r="H158" s="91"/>
    </row>
    <row r="159" spans="1:8" s="2" customFormat="1" ht="12.75" hidden="1" x14ac:dyDescent="0.2">
      <c r="A159" s="295"/>
      <c r="B159" s="326"/>
      <c r="C159" s="264"/>
      <c r="D159" s="265"/>
      <c r="E159" s="293"/>
      <c r="F159" s="90"/>
      <c r="G159" s="90"/>
      <c r="H159" s="91"/>
    </row>
    <row r="160" spans="1:8" s="2" customFormat="1" ht="12.75" hidden="1" x14ac:dyDescent="0.2">
      <c r="A160" s="295"/>
      <c r="B160" s="326"/>
      <c r="C160" s="264"/>
      <c r="D160" s="265"/>
      <c r="E160" s="293"/>
      <c r="F160" s="90"/>
      <c r="G160" s="90"/>
      <c r="H160" s="91"/>
    </row>
    <row r="161" spans="1:8" s="2" customFormat="1" ht="12.75" hidden="1" x14ac:dyDescent="0.2">
      <c r="A161" s="295"/>
      <c r="B161" s="326"/>
      <c r="C161" s="264"/>
      <c r="D161" s="265"/>
      <c r="E161" s="293"/>
      <c r="F161" s="90"/>
      <c r="G161" s="90"/>
      <c r="H161" s="91"/>
    </row>
    <row r="162" spans="1:8" s="2" customFormat="1" ht="12.75" hidden="1" x14ac:dyDescent="0.2">
      <c r="A162" s="295"/>
      <c r="B162" s="326"/>
      <c r="C162" s="264"/>
      <c r="D162" s="265"/>
      <c r="E162" s="293"/>
      <c r="F162" s="90"/>
      <c r="G162" s="90"/>
      <c r="H162" s="91"/>
    </row>
    <row r="163" spans="1:8" s="2" customFormat="1" ht="12.75" hidden="1" x14ac:dyDescent="0.2">
      <c r="A163" s="295"/>
      <c r="B163" s="326"/>
      <c r="C163" s="264"/>
      <c r="D163" s="265"/>
      <c r="E163" s="293"/>
      <c r="F163" s="90"/>
      <c r="G163" s="90"/>
      <c r="H163" s="91"/>
    </row>
    <row r="164" spans="1:8" s="2" customFormat="1" ht="12.75" hidden="1" x14ac:dyDescent="0.2">
      <c r="A164" s="295"/>
      <c r="B164" s="326"/>
      <c r="C164" s="264"/>
      <c r="D164" s="265"/>
      <c r="E164" s="293"/>
      <c r="F164" s="90"/>
      <c r="G164" s="90"/>
      <c r="H164" s="91"/>
    </row>
    <row r="165" spans="1:8" s="2" customFormat="1" ht="12.75" hidden="1" x14ac:dyDescent="0.2">
      <c r="A165" s="295"/>
      <c r="B165" s="326"/>
      <c r="C165" s="264"/>
      <c r="D165" s="265"/>
      <c r="E165" s="293"/>
      <c r="F165" s="90"/>
      <c r="G165" s="90"/>
      <c r="H165" s="91"/>
    </row>
    <row r="166" spans="1:8" s="2" customFormat="1" ht="12.75" hidden="1" x14ac:dyDescent="0.2">
      <c r="A166" s="296"/>
      <c r="B166" s="327"/>
      <c r="C166" s="268"/>
      <c r="D166" s="269"/>
      <c r="E166" s="270"/>
      <c r="F166" s="92"/>
      <c r="G166" s="92"/>
      <c r="H166" s="93">
        <f>ROUNDUP(F166/168*G166,2)</f>
        <v>0</v>
      </c>
    </row>
    <row r="167" spans="1:8" s="2" customFormat="1" ht="25.5" hidden="1" x14ac:dyDescent="0.2">
      <c r="A167" s="294"/>
      <c r="B167" s="325"/>
      <c r="C167" s="266"/>
      <c r="D167" s="267"/>
      <c r="E167" s="307"/>
      <c r="F167" s="60" t="s">
        <v>167</v>
      </c>
      <c r="G167" s="53" t="s">
        <v>158</v>
      </c>
      <c r="H167" s="135">
        <f>SUM(H168:H177)</f>
        <v>0</v>
      </c>
    </row>
    <row r="168" spans="1:8" s="2" customFormat="1" ht="12.75" hidden="1" x14ac:dyDescent="0.2">
      <c r="A168" s="295"/>
      <c r="B168" s="326"/>
      <c r="C168" s="262"/>
      <c r="D168" s="263"/>
      <c r="E168" s="297"/>
      <c r="F168" s="88"/>
      <c r="G168" s="88"/>
      <c r="H168" s="89"/>
    </row>
    <row r="169" spans="1:8" s="2" customFormat="1" ht="12.75" hidden="1" x14ac:dyDescent="0.2">
      <c r="A169" s="295"/>
      <c r="B169" s="326"/>
      <c r="C169" s="264"/>
      <c r="D169" s="265"/>
      <c r="E169" s="293"/>
      <c r="F169" s="90"/>
      <c r="G169" s="90"/>
      <c r="H169" s="91"/>
    </row>
    <row r="170" spans="1:8" s="2" customFormat="1" ht="12.75" hidden="1" x14ac:dyDescent="0.2">
      <c r="A170" s="295"/>
      <c r="B170" s="326"/>
      <c r="C170" s="264"/>
      <c r="D170" s="265"/>
      <c r="E170" s="293"/>
      <c r="F170" s="90"/>
      <c r="G170" s="90"/>
      <c r="H170" s="91"/>
    </row>
    <row r="171" spans="1:8" s="2" customFormat="1" ht="12.75" hidden="1" x14ac:dyDescent="0.2">
      <c r="A171" s="295"/>
      <c r="B171" s="326"/>
      <c r="C171" s="264"/>
      <c r="D171" s="265"/>
      <c r="E171" s="293"/>
      <c r="F171" s="90"/>
      <c r="G171" s="90"/>
      <c r="H171" s="91"/>
    </row>
    <row r="172" spans="1:8" s="2" customFormat="1" ht="12.75" hidden="1" x14ac:dyDescent="0.2">
      <c r="A172" s="295"/>
      <c r="B172" s="326"/>
      <c r="C172" s="264"/>
      <c r="D172" s="265"/>
      <c r="E172" s="293"/>
      <c r="F172" s="90"/>
      <c r="G172" s="90"/>
      <c r="H172" s="91"/>
    </row>
    <row r="173" spans="1:8" s="2" customFormat="1" ht="12.75" hidden="1" x14ac:dyDescent="0.2">
      <c r="A173" s="295"/>
      <c r="B173" s="326"/>
      <c r="C173" s="264"/>
      <c r="D173" s="265"/>
      <c r="E173" s="293"/>
      <c r="F173" s="90"/>
      <c r="G173" s="90"/>
      <c r="H173" s="91"/>
    </row>
    <row r="174" spans="1:8" s="2" customFormat="1" ht="12.75" hidden="1" x14ac:dyDescent="0.2">
      <c r="A174" s="295"/>
      <c r="B174" s="326"/>
      <c r="C174" s="264"/>
      <c r="D174" s="265"/>
      <c r="E174" s="293"/>
      <c r="F174" s="90"/>
      <c r="G174" s="90"/>
      <c r="H174" s="91"/>
    </row>
    <row r="175" spans="1:8" s="2" customFormat="1" ht="12.75" hidden="1" x14ac:dyDescent="0.2">
      <c r="A175" s="295"/>
      <c r="B175" s="326"/>
      <c r="C175" s="264"/>
      <c r="D175" s="265"/>
      <c r="E175" s="293"/>
      <c r="F175" s="90"/>
      <c r="G175" s="90"/>
      <c r="H175" s="91"/>
    </row>
    <row r="176" spans="1:8" s="2" customFormat="1" ht="12.75" hidden="1" x14ac:dyDescent="0.2">
      <c r="A176" s="295"/>
      <c r="B176" s="326"/>
      <c r="C176" s="264"/>
      <c r="D176" s="265"/>
      <c r="E176" s="293"/>
      <c r="F176" s="90"/>
      <c r="G176" s="90"/>
      <c r="H176" s="91"/>
    </row>
    <row r="177" spans="1:8" s="2" customFormat="1" ht="12.75" hidden="1" x14ac:dyDescent="0.2">
      <c r="A177" s="296"/>
      <c r="B177" s="327"/>
      <c r="C177" s="268"/>
      <c r="D177" s="269"/>
      <c r="E177" s="270"/>
      <c r="F177" s="92"/>
      <c r="G177" s="92"/>
      <c r="H177" s="93">
        <f>ROUNDUP(F177/168*G177,2)</f>
        <v>0</v>
      </c>
    </row>
    <row r="178" spans="1:8" s="2" customFormat="1" ht="12.75" hidden="1" x14ac:dyDescent="0.2">
      <c r="A178" s="57" t="s">
        <v>86</v>
      </c>
      <c r="B178" s="271" t="s">
        <v>87</v>
      </c>
      <c r="C178" s="271"/>
      <c r="D178" s="271"/>
      <c r="E178" s="271"/>
      <c r="F178" s="271"/>
      <c r="G178" s="271"/>
      <c r="H178" s="47">
        <f>SUM(H179)</f>
        <v>0</v>
      </c>
    </row>
    <row r="179" spans="1:8" s="2" customFormat="1" hidden="1" x14ac:dyDescent="0.2">
      <c r="A179" s="256"/>
      <c r="B179" s="259"/>
      <c r="C179" s="266"/>
      <c r="D179" s="267"/>
      <c r="E179" s="307"/>
      <c r="F179" s="53" t="s">
        <v>167</v>
      </c>
      <c r="G179" s="53" t="s">
        <v>166</v>
      </c>
      <c r="H179" s="135">
        <f>SUM(H180:H189)</f>
        <v>0</v>
      </c>
    </row>
    <row r="180" spans="1:8" s="2" customFormat="1" ht="12.75" hidden="1" x14ac:dyDescent="0.2">
      <c r="A180" s="257"/>
      <c r="B180" s="260"/>
      <c r="C180" s="262"/>
      <c r="D180" s="263"/>
      <c r="E180" s="297"/>
      <c r="F180" s="88"/>
      <c r="G180" s="88"/>
      <c r="H180" s="89">
        <f>ROUND(F180*G180,2)</f>
        <v>0</v>
      </c>
    </row>
    <row r="181" spans="1:8" s="2" customFormat="1" ht="12.75" hidden="1" x14ac:dyDescent="0.2">
      <c r="A181" s="257"/>
      <c r="B181" s="260"/>
      <c r="C181" s="264"/>
      <c r="D181" s="265"/>
      <c r="E181" s="293"/>
      <c r="F181" s="90"/>
      <c r="G181" s="90"/>
      <c r="H181" s="91">
        <f>ROUND(F181*G181,2)</f>
        <v>0</v>
      </c>
    </row>
    <row r="182" spans="1:8" s="2" customFormat="1" ht="12.75" hidden="1" x14ac:dyDescent="0.2">
      <c r="A182" s="257"/>
      <c r="B182" s="260"/>
      <c r="C182" s="264"/>
      <c r="D182" s="265"/>
      <c r="E182" s="293"/>
      <c r="F182" s="90"/>
      <c r="G182" s="90"/>
      <c r="H182" s="91">
        <f t="shared" ref="H182:H189" si="28">ROUND(F182*G182,2)</f>
        <v>0</v>
      </c>
    </row>
    <row r="183" spans="1:8" s="2" customFormat="1" ht="12.75" hidden="1" x14ac:dyDescent="0.2">
      <c r="A183" s="257"/>
      <c r="B183" s="260"/>
      <c r="C183" s="264"/>
      <c r="D183" s="265"/>
      <c r="E183" s="293"/>
      <c r="F183" s="90"/>
      <c r="G183" s="90"/>
      <c r="H183" s="91">
        <f t="shared" si="28"/>
        <v>0</v>
      </c>
    </row>
    <row r="184" spans="1:8" s="2" customFormat="1" ht="12.75" hidden="1" x14ac:dyDescent="0.2">
      <c r="A184" s="257"/>
      <c r="B184" s="260"/>
      <c r="C184" s="264"/>
      <c r="D184" s="265"/>
      <c r="E184" s="293"/>
      <c r="F184" s="90"/>
      <c r="G184" s="90"/>
      <c r="H184" s="91">
        <f t="shared" si="28"/>
        <v>0</v>
      </c>
    </row>
    <row r="185" spans="1:8" s="2" customFormat="1" ht="12.75" hidden="1" x14ac:dyDescent="0.2">
      <c r="A185" s="257"/>
      <c r="B185" s="260"/>
      <c r="C185" s="264"/>
      <c r="D185" s="265"/>
      <c r="E185" s="293"/>
      <c r="F185" s="90"/>
      <c r="G185" s="90"/>
      <c r="H185" s="91">
        <f t="shared" si="28"/>
        <v>0</v>
      </c>
    </row>
    <row r="186" spans="1:8" s="2" customFormat="1" ht="12.75" hidden="1" x14ac:dyDescent="0.2">
      <c r="A186" s="257"/>
      <c r="B186" s="260"/>
      <c r="C186" s="264"/>
      <c r="D186" s="265"/>
      <c r="E186" s="293"/>
      <c r="F186" s="90"/>
      <c r="G186" s="90"/>
      <c r="H186" s="91">
        <f t="shared" si="28"/>
        <v>0</v>
      </c>
    </row>
    <row r="187" spans="1:8" s="2" customFormat="1" ht="12.75" hidden="1" x14ac:dyDescent="0.2">
      <c r="A187" s="257"/>
      <c r="B187" s="260"/>
      <c r="C187" s="264"/>
      <c r="D187" s="265"/>
      <c r="E187" s="293"/>
      <c r="F187" s="90"/>
      <c r="G187" s="90"/>
      <c r="H187" s="91">
        <f t="shared" si="28"/>
        <v>0</v>
      </c>
    </row>
    <row r="188" spans="1:8" s="2" customFormat="1" ht="12.75" hidden="1" x14ac:dyDescent="0.2">
      <c r="A188" s="257"/>
      <c r="B188" s="260"/>
      <c r="C188" s="264"/>
      <c r="D188" s="265"/>
      <c r="E188" s="293"/>
      <c r="F188" s="90"/>
      <c r="G188" s="90"/>
      <c r="H188" s="91">
        <f t="shared" si="28"/>
        <v>0</v>
      </c>
    </row>
    <row r="189" spans="1:8" s="2" customFormat="1" ht="12.75" hidden="1" x14ac:dyDescent="0.2">
      <c r="A189" s="258"/>
      <c r="B189" s="261"/>
      <c r="C189" s="268"/>
      <c r="D189" s="269"/>
      <c r="E189" s="270"/>
      <c r="F189" s="92"/>
      <c r="G189" s="92"/>
      <c r="H189" s="93">
        <f t="shared" si="28"/>
        <v>0</v>
      </c>
    </row>
    <row r="190" spans="1:8" s="2" customFormat="1" ht="25.5" hidden="1" x14ac:dyDescent="0.2">
      <c r="A190" s="256"/>
      <c r="B190" s="259"/>
      <c r="C190" s="266"/>
      <c r="D190" s="267"/>
      <c r="E190" s="307"/>
      <c r="F190" s="60" t="s">
        <v>167</v>
      </c>
      <c r="G190" s="53" t="s">
        <v>158</v>
      </c>
      <c r="H190" s="135">
        <f>SUM(H191:H200)</f>
        <v>0</v>
      </c>
    </row>
    <row r="191" spans="1:8" s="2" customFormat="1" ht="12.75" hidden="1" x14ac:dyDescent="0.2">
      <c r="A191" s="257"/>
      <c r="B191" s="260"/>
      <c r="C191" s="262"/>
      <c r="D191" s="263"/>
      <c r="E191" s="297"/>
      <c r="F191" s="88"/>
      <c r="G191" s="88"/>
      <c r="H191" s="89">
        <f>ROUNDUP(F191/168*G191,2)</f>
        <v>0</v>
      </c>
    </row>
    <row r="192" spans="1:8" s="2" customFormat="1" ht="12.75" hidden="1" x14ac:dyDescent="0.2">
      <c r="A192" s="257"/>
      <c r="B192" s="260"/>
      <c r="C192" s="264"/>
      <c r="D192" s="265"/>
      <c r="E192" s="293"/>
      <c r="F192" s="90"/>
      <c r="G192" s="90"/>
      <c r="H192" s="91">
        <f t="shared" ref="H192:H200" si="29">ROUNDUP(F192/168*G192,2)</f>
        <v>0</v>
      </c>
    </row>
    <row r="193" spans="1:8" s="2" customFormat="1" ht="12.75" hidden="1" x14ac:dyDescent="0.2">
      <c r="A193" s="257"/>
      <c r="B193" s="260"/>
      <c r="C193" s="264"/>
      <c r="D193" s="265"/>
      <c r="E193" s="293"/>
      <c r="F193" s="90"/>
      <c r="G193" s="90"/>
      <c r="H193" s="91">
        <f t="shared" si="29"/>
        <v>0</v>
      </c>
    </row>
    <row r="194" spans="1:8" s="2" customFormat="1" ht="12.75" hidden="1" x14ac:dyDescent="0.2">
      <c r="A194" s="257"/>
      <c r="B194" s="260"/>
      <c r="C194" s="264"/>
      <c r="D194" s="265"/>
      <c r="E194" s="293"/>
      <c r="F194" s="90"/>
      <c r="G194" s="90"/>
      <c r="H194" s="91">
        <f t="shared" si="29"/>
        <v>0</v>
      </c>
    </row>
    <row r="195" spans="1:8" s="2" customFormat="1" ht="12.75" hidden="1" x14ac:dyDescent="0.2">
      <c r="A195" s="257"/>
      <c r="B195" s="260"/>
      <c r="C195" s="264"/>
      <c r="D195" s="265"/>
      <c r="E195" s="293"/>
      <c r="F195" s="90"/>
      <c r="G195" s="90"/>
      <c r="H195" s="91">
        <f t="shared" si="29"/>
        <v>0</v>
      </c>
    </row>
    <row r="196" spans="1:8" s="2" customFormat="1" ht="12.75" hidden="1" x14ac:dyDescent="0.2">
      <c r="A196" s="257"/>
      <c r="B196" s="260"/>
      <c r="C196" s="264"/>
      <c r="D196" s="265"/>
      <c r="E196" s="293"/>
      <c r="F196" s="90"/>
      <c r="G196" s="90"/>
      <c r="H196" s="91">
        <f t="shared" si="29"/>
        <v>0</v>
      </c>
    </row>
    <row r="197" spans="1:8" s="2" customFormat="1" ht="12.75" hidden="1" x14ac:dyDescent="0.2">
      <c r="A197" s="257"/>
      <c r="B197" s="260"/>
      <c r="C197" s="264"/>
      <c r="D197" s="265"/>
      <c r="E197" s="293"/>
      <c r="F197" s="90"/>
      <c r="G197" s="90"/>
      <c r="H197" s="91">
        <f t="shared" si="29"/>
        <v>0</v>
      </c>
    </row>
    <row r="198" spans="1:8" s="2" customFormat="1" ht="12.75" hidden="1" x14ac:dyDescent="0.2">
      <c r="A198" s="257"/>
      <c r="B198" s="260"/>
      <c r="C198" s="264"/>
      <c r="D198" s="265"/>
      <c r="E198" s="293"/>
      <c r="F198" s="90"/>
      <c r="G198" s="90"/>
      <c r="H198" s="91">
        <f t="shared" si="29"/>
        <v>0</v>
      </c>
    </row>
    <row r="199" spans="1:8" s="2" customFormat="1" ht="12.75" hidden="1" customHeight="1" x14ac:dyDescent="0.2">
      <c r="A199" s="257"/>
      <c r="B199" s="260"/>
      <c r="C199" s="264"/>
      <c r="D199" s="265"/>
      <c r="E199" s="293"/>
      <c r="F199" s="90"/>
      <c r="G199" s="90"/>
      <c r="H199" s="91">
        <f t="shared" si="29"/>
        <v>0</v>
      </c>
    </row>
    <row r="200" spans="1:8" s="2" customFormat="1" ht="12.75" hidden="1" x14ac:dyDescent="0.2">
      <c r="A200" s="258"/>
      <c r="B200" s="261"/>
      <c r="C200" s="268"/>
      <c r="D200" s="269"/>
      <c r="E200" s="270"/>
      <c r="F200" s="92"/>
      <c r="G200" s="92"/>
      <c r="H200" s="93">
        <f t="shared" si="29"/>
        <v>0</v>
      </c>
    </row>
    <row r="201" spans="1:8" s="2" customFormat="1" ht="12.75" hidden="1" customHeight="1" x14ac:dyDescent="0.2">
      <c r="A201" s="57" t="s">
        <v>94</v>
      </c>
      <c r="B201" s="271" t="s">
        <v>95</v>
      </c>
      <c r="C201" s="271"/>
      <c r="D201" s="271"/>
      <c r="E201" s="271"/>
      <c r="F201" s="271"/>
      <c r="G201" s="271"/>
      <c r="H201" s="47">
        <f>SUM(H202,H213)</f>
        <v>0</v>
      </c>
    </row>
    <row r="202" spans="1:8" s="2" customFormat="1" ht="12.75" hidden="1" customHeight="1" x14ac:dyDescent="0.2">
      <c r="A202" s="256"/>
      <c r="B202" s="259"/>
      <c r="C202" s="266"/>
      <c r="D202" s="267"/>
      <c r="E202" s="307"/>
      <c r="F202" s="53" t="s">
        <v>167</v>
      </c>
      <c r="G202" s="53" t="s">
        <v>166</v>
      </c>
      <c r="H202" s="135">
        <f>SUM(H203:H212)</f>
        <v>0</v>
      </c>
    </row>
    <row r="203" spans="1:8" s="2" customFormat="1" ht="12.75" hidden="1" x14ac:dyDescent="0.2">
      <c r="A203" s="257"/>
      <c r="B203" s="260"/>
      <c r="C203" s="262"/>
      <c r="D203" s="263"/>
      <c r="E203" s="297"/>
      <c r="F203" s="88"/>
      <c r="G203" s="88"/>
      <c r="H203" s="89">
        <f>ROUND(F203*G203,2)</f>
        <v>0</v>
      </c>
    </row>
    <row r="204" spans="1:8" s="2" customFormat="1" ht="12.75" hidden="1" x14ac:dyDescent="0.2">
      <c r="A204" s="257"/>
      <c r="B204" s="260"/>
      <c r="C204" s="264"/>
      <c r="D204" s="265"/>
      <c r="E204" s="293"/>
      <c r="F204" s="90"/>
      <c r="G204" s="90"/>
      <c r="H204" s="91">
        <f>ROUND(F204*G204,2)</f>
        <v>0</v>
      </c>
    </row>
    <row r="205" spans="1:8" s="2" customFormat="1" ht="12.75" hidden="1" x14ac:dyDescent="0.2">
      <c r="A205" s="257"/>
      <c r="B205" s="260"/>
      <c r="C205" s="264"/>
      <c r="D205" s="265"/>
      <c r="E205" s="293"/>
      <c r="F205" s="90"/>
      <c r="G205" s="90"/>
      <c r="H205" s="91">
        <f t="shared" ref="H205:H212" si="30">ROUND(F205*G205,2)</f>
        <v>0</v>
      </c>
    </row>
    <row r="206" spans="1:8" s="2" customFormat="1" ht="12.75" hidden="1" x14ac:dyDescent="0.2">
      <c r="A206" s="257"/>
      <c r="B206" s="260"/>
      <c r="C206" s="264"/>
      <c r="D206" s="265"/>
      <c r="E206" s="293"/>
      <c r="F206" s="90"/>
      <c r="G206" s="90"/>
      <c r="H206" s="91">
        <f t="shared" si="30"/>
        <v>0</v>
      </c>
    </row>
    <row r="207" spans="1:8" s="2" customFormat="1" ht="12.75" hidden="1" x14ac:dyDescent="0.2">
      <c r="A207" s="257"/>
      <c r="B207" s="260"/>
      <c r="C207" s="264"/>
      <c r="D207" s="265"/>
      <c r="E207" s="293"/>
      <c r="F207" s="90"/>
      <c r="G207" s="90"/>
      <c r="H207" s="91">
        <f t="shared" si="30"/>
        <v>0</v>
      </c>
    </row>
    <row r="208" spans="1:8" s="2" customFormat="1" ht="12.75" hidden="1" x14ac:dyDescent="0.2">
      <c r="A208" s="257"/>
      <c r="B208" s="260"/>
      <c r="C208" s="264"/>
      <c r="D208" s="265"/>
      <c r="E208" s="293"/>
      <c r="F208" s="90"/>
      <c r="G208" s="90"/>
      <c r="H208" s="91">
        <f t="shared" si="30"/>
        <v>0</v>
      </c>
    </row>
    <row r="209" spans="1:8" s="2" customFormat="1" ht="12.75" hidden="1" x14ac:dyDescent="0.2">
      <c r="A209" s="257"/>
      <c r="B209" s="260"/>
      <c r="C209" s="264"/>
      <c r="D209" s="265"/>
      <c r="E209" s="293"/>
      <c r="F209" s="90"/>
      <c r="G209" s="90"/>
      <c r="H209" s="91">
        <f t="shared" si="30"/>
        <v>0</v>
      </c>
    </row>
    <row r="210" spans="1:8" s="2" customFormat="1" ht="12.75" hidden="1" x14ac:dyDescent="0.2">
      <c r="A210" s="257"/>
      <c r="B210" s="260"/>
      <c r="C210" s="264"/>
      <c r="D210" s="265"/>
      <c r="E210" s="293"/>
      <c r="F210" s="90"/>
      <c r="G210" s="90"/>
      <c r="H210" s="91">
        <f t="shared" si="30"/>
        <v>0</v>
      </c>
    </row>
    <row r="211" spans="1:8" s="2" customFormat="1" ht="12.75" hidden="1" x14ac:dyDescent="0.2">
      <c r="A211" s="257"/>
      <c r="B211" s="260"/>
      <c r="C211" s="264"/>
      <c r="D211" s="265"/>
      <c r="E211" s="293"/>
      <c r="F211" s="90"/>
      <c r="G211" s="90"/>
      <c r="H211" s="91">
        <f t="shared" si="30"/>
        <v>0</v>
      </c>
    </row>
    <row r="212" spans="1:8" s="2" customFormat="1" ht="12.75" hidden="1" customHeight="1" x14ac:dyDescent="0.2">
      <c r="A212" s="258"/>
      <c r="B212" s="261"/>
      <c r="C212" s="268"/>
      <c r="D212" s="269"/>
      <c r="E212" s="270"/>
      <c r="F212" s="92"/>
      <c r="G212" s="92"/>
      <c r="H212" s="93">
        <f t="shared" si="30"/>
        <v>0</v>
      </c>
    </row>
    <row r="213" spans="1:8" s="2" customFormat="1" ht="25.5" hidden="1" x14ac:dyDescent="0.2">
      <c r="A213" s="256"/>
      <c r="B213" s="259"/>
      <c r="C213" s="266"/>
      <c r="D213" s="267"/>
      <c r="E213" s="307"/>
      <c r="F213" s="60" t="s">
        <v>167</v>
      </c>
      <c r="G213" s="53" t="s">
        <v>158</v>
      </c>
      <c r="H213" s="135">
        <f>SUM(H214:H223)</f>
        <v>0</v>
      </c>
    </row>
    <row r="214" spans="1:8" s="2" customFormat="1" ht="12.75" hidden="1" x14ac:dyDescent="0.2">
      <c r="A214" s="257"/>
      <c r="B214" s="260"/>
      <c r="C214" s="262"/>
      <c r="D214" s="263"/>
      <c r="E214" s="297"/>
      <c r="F214" s="88"/>
      <c r="G214" s="88"/>
      <c r="H214" s="89">
        <f>ROUNDUP(F214/168*G214,2)</f>
        <v>0</v>
      </c>
    </row>
    <row r="215" spans="1:8" s="2" customFormat="1" ht="12.75" hidden="1" x14ac:dyDescent="0.2">
      <c r="A215" s="257"/>
      <c r="B215" s="260"/>
      <c r="C215" s="264"/>
      <c r="D215" s="265"/>
      <c r="E215" s="293"/>
      <c r="F215" s="90"/>
      <c r="G215" s="90"/>
      <c r="H215" s="91">
        <f t="shared" ref="H215:H223" si="31">ROUNDUP(F215/168*G215,2)</f>
        <v>0</v>
      </c>
    </row>
    <row r="216" spans="1:8" s="2" customFormat="1" ht="12.75" hidden="1" x14ac:dyDescent="0.2">
      <c r="A216" s="257"/>
      <c r="B216" s="260"/>
      <c r="C216" s="264"/>
      <c r="D216" s="265"/>
      <c r="E216" s="293"/>
      <c r="F216" s="90"/>
      <c r="G216" s="90"/>
      <c r="H216" s="91">
        <f t="shared" si="31"/>
        <v>0</v>
      </c>
    </row>
    <row r="217" spans="1:8" s="2" customFormat="1" ht="12.75" hidden="1" x14ac:dyDescent="0.2">
      <c r="A217" s="257"/>
      <c r="B217" s="260"/>
      <c r="C217" s="264"/>
      <c r="D217" s="265"/>
      <c r="E217" s="293"/>
      <c r="F217" s="90"/>
      <c r="G217" s="90"/>
      <c r="H217" s="91">
        <f t="shared" si="31"/>
        <v>0</v>
      </c>
    </row>
    <row r="218" spans="1:8" s="2" customFormat="1" ht="12.75" hidden="1" x14ac:dyDescent="0.2">
      <c r="A218" s="257"/>
      <c r="B218" s="260"/>
      <c r="C218" s="264"/>
      <c r="D218" s="265"/>
      <c r="E218" s="293"/>
      <c r="F218" s="90"/>
      <c r="G218" s="90"/>
      <c r="H218" s="91">
        <f t="shared" si="31"/>
        <v>0</v>
      </c>
    </row>
    <row r="219" spans="1:8" s="2" customFormat="1" ht="12.75" hidden="1" x14ac:dyDescent="0.2">
      <c r="A219" s="257"/>
      <c r="B219" s="260"/>
      <c r="C219" s="264"/>
      <c r="D219" s="265"/>
      <c r="E219" s="293"/>
      <c r="F219" s="90"/>
      <c r="G219" s="90"/>
      <c r="H219" s="91">
        <f t="shared" si="31"/>
        <v>0</v>
      </c>
    </row>
    <row r="220" spans="1:8" s="2" customFormat="1" ht="12.75" hidden="1" x14ac:dyDescent="0.2">
      <c r="A220" s="257"/>
      <c r="B220" s="260"/>
      <c r="C220" s="264"/>
      <c r="D220" s="265"/>
      <c r="E220" s="293"/>
      <c r="F220" s="90"/>
      <c r="G220" s="90"/>
      <c r="H220" s="91">
        <f t="shared" si="31"/>
        <v>0</v>
      </c>
    </row>
    <row r="221" spans="1:8" s="2" customFormat="1" ht="12.75" hidden="1" x14ac:dyDescent="0.2">
      <c r="A221" s="257"/>
      <c r="B221" s="260"/>
      <c r="C221" s="264"/>
      <c r="D221" s="265"/>
      <c r="E221" s="293"/>
      <c r="F221" s="90"/>
      <c r="G221" s="90"/>
      <c r="H221" s="91">
        <f t="shared" si="31"/>
        <v>0</v>
      </c>
    </row>
    <row r="222" spans="1:8" s="2" customFormat="1" ht="12.75" hidden="1" x14ac:dyDescent="0.2">
      <c r="A222" s="257"/>
      <c r="B222" s="260"/>
      <c r="C222" s="264"/>
      <c r="D222" s="265"/>
      <c r="E222" s="293"/>
      <c r="F222" s="90"/>
      <c r="G222" s="90"/>
      <c r="H222" s="91">
        <f t="shared" si="31"/>
        <v>0</v>
      </c>
    </row>
    <row r="223" spans="1:8" s="2" customFormat="1" ht="12.75" hidden="1" x14ac:dyDescent="0.2">
      <c r="A223" s="258"/>
      <c r="B223" s="261"/>
      <c r="C223" s="268"/>
      <c r="D223" s="269"/>
      <c r="E223" s="270"/>
      <c r="F223" s="92"/>
      <c r="G223" s="92"/>
      <c r="H223" s="93">
        <f t="shared" si="31"/>
        <v>0</v>
      </c>
    </row>
    <row r="224" spans="1:8" s="2" customFormat="1" ht="12.75" hidden="1" x14ac:dyDescent="0.2">
      <c r="A224" s="58" t="s">
        <v>110</v>
      </c>
      <c r="B224" s="271" t="s">
        <v>26</v>
      </c>
      <c r="C224" s="271"/>
      <c r="D224" s="271"/>
      <c r="E224" s="271"/>
      <c r="F224" s="271"/>
      <c r="G224" s="271"/>
      <c r="H224" s="47">
        <f>SUM(H225,H237)</f>
        <v>0</v>
      </c>
    </row>
    <row r="225" spans="1:8" s="2" customFormat="1" ht="12.75" hidden="1" customHeight="1" x14ac:dyDescent="0.2">
      <c r="A225" s="57">
        <v>5120</v>
      </c>
      <c r="B225" s="271" t="s">
        <v>168</v>
      </c>
      <c r="C225" s="271"/>
      <c r="D225" s="271"/>
      <c r="E225" s="271"/>
      <c r="F225" s="271"/>
      <c r="G225" s="271"/>
      <c r="H225" s="47">
        <f>SUM(H226)</f>
        <v>0</v>
      </c>
    </row>
    <row r="226" spans="1:8" s="2" customFormat="1" ht="25.5" hidden="1" x14ac:dyDescent="0.2">
      <c r="A226" s="272">
        <v>5121</v>
      </c>
      <c r="B226" s="275" t="s">
        <v>169</v>
      </c>
      <c r="C226" s="133" t="s">
        <v>171</v>
      </c>
      <c r="D226" s="53" t="s">
        <v>170</v>
      </c>
      <c r="E226" s="133" t="s">
        <v>166</v>
      </c>
      <c r="F226" s="133" t="s">
        <v>167</v>
      </c>
      <c r="G226" s="53" t="s">
        <v>158</v>
      </c>
      <c r="H226" s="135">
        <f>SUM(H227:H236)</f>
        <v>0</v>
      </c>
    </row>
    <row r="227" spans="1:8" s="2" customFormat="1" ht="12.75" hidden="1" x14ac:dyDescent="0.2">
      <c r="A227" s="273"/>
      <c r="B227" s="276"/>
      <c r="C227" s="81"/>
      <c r="D227" s="278">
        <v>20</v>
      </c>
      <c r="E227" s="81"/>
      <c r="F227" s="81"/>
      <c r="G227" s="278"/>
      <c r="H227" s="63">
        <f>ROUNDUP(F227*$D$227%/12/168*E227*$G$227,2)</f>
        <v>0</v>
      </c>
    </row>
    <row r="228" spans="1:8" s="2" customFormat="1" ht="12.75" hidden="1" x14ac:dyDescent="0.2">
      <c r="A228" s="273"/>
      <c r="B228" s="276"/>
      <c r="C228" s="82"/>
      <c r="D228" s="279"/>
      <c r="E228" s="82"/>
      <c r="F228" s="82"/>
      <c r="G228" s="279"/>
      <c r="H228" s="65">
        <f t="shared" ref="H228:H236" si="32">ROUNDUP(F228*$D$227%/12/168*E228*$G$227,2)</f>
        <v>0</v>
      </c>
    </row>
    <row r="229" spans="1:8" s="2" customFormat="1" ht="12.75" hidden="1" x14ac:dyDescent="0.2">
      <c r="A229" s="273"/>
      <c r="B229" s="276"/>
      <c r="C229" s="82"/>
      <c r="D229" s="279"/>
      <c r="E229" s="82"/>
      <c r="F229" s="82"/>
      <c r="G229" s="279"/>
      <c r="H229" s="65">
        <f t="shared" si="32"/>
        <v>0</v>
      </c>
    </row>
    <row r="230" spans="1:8" s="2" customFormat="1" ht="12.75" hidden="1" x14ac:dyDescent="0.2">
      <c r="A230" s="273"/>
      <c r="B230" s="276"/>
      <c r="C230" s="82"/>
      <c r="D230" s="279"/>
      <c r="E230" s="82"/>
      <c r="F230" s="82"/>
      <c r="G230" s="279"/>
      <c r="H230" s="65">
        <f t="shared" si="32"/>
        <v>0</v>
      </c>
    </row>
    <row r="231" spans="1:8" s="2" customFormat="1" ht="12.75" hidden="1" x14ac:dyDescent="0.2">
      <c r="A231" s="273"/>
      <c r="B231" s="276"/>
      <c r="C231" s="82"/>
      <c r="D231" s="279"/>
      <c r="E231" s="82"/>
      <c r="F231" s="82"/>
      <c r="G231" s="279"/>
      <c r="H231" s="65">
        <f t="shared" si="32"/>
        <v>0</v>
      </c>
    </row>
    <row r="232" spans="1:8" s="2" customFormat="1" ht="12.75" hidden="1" x14ac:dyDescent="0.2">
      <c r="A232" s="273"/>
      <c r="B232" s="276"/>
      <c r="C232" s="82"/>
      <c r="D232" s="279"/>
      <c r="E232" s="82"/>
      <c r="F232" s="82"/>
      <c r="G232" s="279"/>
      <c r="H232" s="65">
        <f t="shared" si="32"/>
        <v>0</v>
      </c>
    </row>
    <row r="233" spans="1:8" s="2" customFormat="1" ht="12.75" hidden="1" x14ac:dyDescent="0.2">
      <c r="A233" s="273"/>
      <c r="B233" s="276"/>
      <c r="C233" s="82"/>
      <c r="D233" s="279"/>
      <c r="E233" s="82"/>
      <c r="F233" s="82"/>
      <c r="G233" s="279"/>
      <c r="H233" s="65">
        <f t="shared" si="32"/>
        <v>0</v>
      </c>
    </row>
    <row r="234" spans="1:8" s="2" customFormat="1" ht="12.75" hidden="1" x14ac:dyDescent="0.2">
      <c r="A234" s="273"/>
      <c r="B234" s="276"/>
      <c r="C234" s="82"/>
      <c r="D234" s="279"/>
      <c r="E234" s="82"/>
      <c r="F234" s="82"/>
      <c r="G234" s="279"/>
      <c r="H234" s="65">
        <f t="shared" si="32"/>
        <v>0</v>
      </c>
    </row>
    <row r="235" spans="1:8" s="2" customFormat="1" ht="12.75" hidden="1" x14ac:dyDescent="0.2">
      <c r="A235" s="273"/>
      <c r="B235" s="276"/>
      <c r="C235" s="82"/>
      <c r="D235" s="279"/>
      <c r="E235" s="82"/>
      <c r="F235" s="82"/>
      <c r="G235" s="279"/>
      <c r="H235" s="65">
        <f t="shared" si="32"/>
        <v>0</v>
      </c>
    </row>
    <row r="236" spans="1:8" s="2" customFormat="1" ht="12.75" hidden="1" x14ac:dyDescent="0.2">
      <c r="A236" s="274"/>
      <c r="B236" s="277"/>
      <c r="C236" s="84"/>
      <c r="D236" s="280"/>
      <c r="E236" s="84"/>
      <c r="F236" s="84"/>
      <c r="G236" s="280"/>
      <c r="H236" s="67">
        <f t="shared" si="32"/>
        <v>0</v>
      </c>
    </row>
    <row r="237" spans="1:8" s="2" customFormat="1" ht="12.75" hidden="1" x14ac:dyDescent="0.2">
      <c r="A237" s="57" t="s">
        <v>111</v>
      </c>
      <c r="B237" s="271" t="s">
        <v>112</v>
      </c>
      <c r="C237" s="271"/>
      <c r="D237" s="271"/>
      <c r="E237" s="271"/>
      <c r="F237" s="271"/>
      <c r="G237" s="271"/>
      <c r="H237" s="47">
        <f>SUM(H238,H249)</f>
        <v>0</v>
      </c>
    </row>
    <row r="238" spans="1:8" s="2" customFormat="1" ht="25.5" hidden="1" x14ac:dyDescent="0.2">
      <c r="A238" s="272" t="s">
        <v>118</v>
      </c>
      <c r="B238" s="275" t="s">
        <v>34</v>
      </c>
      <c r="C238" s="133" t="s">
        <v>171</v>
      </c>
      <c r="D238" s="53" t="s">
        <v>170</v>
      </c>
      <c r="E238" s="133" t="s">
        <v>166</v>
      </c>
      <c r="F238" s="133" t="s">
        <v>167</v>
      </c>
      <c r="G238" s="53" t="s">
        <v>158</v>
      </c>
      <c r="H238" s="135">
        <f>SUM(H239:H248)</f>
        <v>0</v>
      </c>
    </row>
    <row r="239" spans="1:8" s="2" customFormat="1" ht="12.75" hidden="1" x14ac:dyDescent="0.2">
      <c r="A239" s="273"/>
      <c r="B239" s="276"/>
      <c r="C239" s="81"/>
      <c r="D239" s="278">
        <v>20</v>
      </c>
      <c r="E239" s="81"/>
      <c r="F239" s="81"/>
      <c r="G239" s="278"/>
      <c r="H239" s="63">
        <f>ROUNDUP(F239*$D$239%/12/168*E239*$G$239,2)</f>
        <v>0</v>
      </c>
    </row>
    <row r="240" spans="1:8" s="2" customFormat="1" ht="12.75" hidden="1" x14ac:dyDescent="0.2">
      <c r="A240" s="273"/>
      <c r="B240" s="276"/>
      <c r="C240" s="82"/>
      <c r="D240" s="279"/>
      <c r="E240" s="82"/>
      <c r="F240" s="82"/>
      <c r="G240" s="279"/>
      <c r="H240" s="65">
        <f t="shared" ref="H240:H248" si="33">ROUNDUP(F240*$D$239%/12/168*E240*$G$239,2)</f>
        <v>0</v>
      </c>
    </row>
    <row r="241" spans="1:8" s="2" customFormat="1" ht="12.75" hidden="1" x14ac:dyDescent="0.2">
      <c r="A241" s="273"/>
      <c r="B241" s="276"/>
      <c r="C241" s="82"/>
      <c r="D241" s="279"/>
      <c r="E241" s="82"/>
      <c r="F241" s="82"/>
      <c r="G241" s="279"/>
      <c r="H241" s="65">
        <f t="shared" si="33"/>
        <v>0</v>
      </c>
    </row>
    <row r="242" spans="1:8" s="2" customFormat="1" ht="12.75" hidden="1" x14ac:dyDescent="0.2">
      <c r="A242" s="273"/>
      <c r="B242" s="276"/>
      <c r="C242" s="82"/>
      <c r="D242" s="279"/>
      <c r="E242" s="82"/>
      <c r="F242" s="82"/>
      <c r="G242" s="279"/>
      <c r="H242" s="65">
        <f t="shared" si="33"/>
        <v>0</v>
      </c>
    </row>
    <row r="243" spans="1:8" s="2" customFormat="1" ht="12.75" hidden="1" x14ac:dyDescent="0.2">
      <c r="A243" s="273"/>
      <c r="B243" s="276"/>
      <c r="C243" s="82"/>
      <c r="D243" s="279"/>
      <c r="E243" s="82"/>
      <c r="F243" s="82"/>
      <c r="G243" s="279"/>
      <c r="H243" s="65">
        <f t="shared" si="33"/>
        <v>0</v>
      </c>
    </row>
    <row r="244" spans="1:8" s="2" customFormat="1" ht="12.75" hidden="1" x14ac:dyDescent="0.2">
      <c r="A244" s="273"/>
      <c r="B244" s="276"/>
      <c r="C244" s="82"/>
      <c r="D244" s="279"/>
      <c r="E244" s="82"/>
      <c r="F244" s="82"/>
      <c r="G244" s="279"/>
      <c r="H244" s="65">
        <f t="shared" si="33"/>
        <v>0</v>
      </c>
    </row>
    <row r="245" spans="1:8" s="2" customFormat="1" ht="12.75" hidden="1" x14ac:dyDescent="0.2">
      <c r="A245" s="273"/>
      <c r="B245" s="276"/>
      <c r="C245" s="82"/>
      <c r="D245" s="279"/>
      <c r="E245" s="82"/>
      <c r="F245" s="82"/>
      <c r="G245" s="279"/>
      <c r="H245" s="65">
        <f t="shared" si="33"/>
        <v>0</v>
      </c>
    </row>
    <row r="246" spans="1:8" s="2" customFormat="1" ht="12.75" hidden="1" x14ac:dyDescent="0.2">
      <c r="A246" s="273"/>
      <c r="B246" s="276"/>
      <c r="C246" s="82"/>
      <c r="D246" s="279"/>
      <c r="E246" s="82"/>
      <c r="F246" s="82"/>
      <c r="G246" s="279"/>
      <c r="H246" s="65">
        <f t="shared" si="33"/>
        <v>0</v>
      </c>
    </row>
    <row r="247" spans="1:8" s="2" customFormat="1" ht="12.75" hidden="1" x14ac:dyDescent="0.2">
      <c r="A247" s="273"/>
      <c r="B247" s="276"/>
      <c r="C247" s="82"/>
      <c r="D247" s="279"/>
      <c r="E247" s="82"/>
      <c r="F247" s="82"/>
      <c r="G247" s="279"/>
      <c r="H247" s="65">
        <f t="shared" si="33"/>
        <v>0</v>
      </c>
    </row>
    <row r="248" spans="1:8" s="2" customFormat="1" ht="12.75" hidden="1" x14ac:dyDescent="0.2">
      <c r="A248" s="274"/>
      <c r="B248" s="277"/>
      <c r="C248" s="84"/>
      <c r="D248" s="280"/>
      <c r="E248" s="84"/>
      <c r="F248" s="84"/>
      <c r="G248" s="280"/>
      <c r="H248" s="67">
        <f t="shared" si="33"/>
        <v>0</v>
      </c>
    </row>
    <row r="249" spans="1:8" s="2" customFormat="1" ht="25.5" hidden="1" x14ac:dyDescent="0.2">
      <c r="A249" s="272" t="s">
        <v>119</v>
      </c>
      <c r="B249" s="275" t="s">
        <v>32</v>
      </c>
      <c r="C249" s="133" t="s">
        <v>171</v>
      </c>
      <c r="D249" s="53" t="s">
        <v>170</v>
      </c>
      <c r="E249" s="133" t="s">
        <v>166</v>
      </c>
      <c r="F249" s="133" t="s">
        <v>167</v>
      </c>
      <c r="G249" s="53" t="s">
        <v>158</v>
      </c>
      <c r="H249" s="135">
        <f>SUM(H250:H259)</f>
        <v>0</v>
      </c>
    </row>
    <row r="250" spans="1:8" s="2" customFormat="1" ht="12.75" hidden="1" x14ac:dyDescent="0.2">
      <c r="A250" s="273"/>
      <c r="B250" s="276"/>
      <c r="C250" s="81"/>
      <c r="D250" s="278">
        <v>20</v>
      </c>
      <c r="E250" s="81"/>
      <c r="F250" s="81"/>
      <c r="G250" s="294"/>
      <c r="H250" s="63">
        <f>ROUNDUP(F250*$D$250%/12/168*E250*$G$250,2)</f>
        <v>0</v>
      </c>
    </row>
    <row r="251" spans="1:8" s="2" customFormat="1" ht="12.75" hidden="1" x14ac:dyDescent="0.2">
      <c r="A251" s="273"/>
      <c r="B251" s="276"/>
      <c r="C251" s="82"/>
      <c r="D251" s="279"/>
      <c r="E251" s="82"/>
      <c r="F251" s="82"/>
      <c r="G251" s="295"/>
      <c r="H251" s="65">
        <f t="shared" ref="H251:H259" si="34">ROUNDUP(F251*$D$250%/12/168*E251*$G$250,2)</f>
        <v>0</v>
      </c>
    </row>
    <row r="252" spans="1:8" s="2" customFormat="1" ht="12.75" hidden="1" x14ac:dyDescent="0.2">
      <c r="A252" s="273"/>
      <c r="B252" s="276"/>
      <c r="C252" s="82"/>
      <c r="D252" s="279"/>
      <c r="E252" s="82"/>
      <c r="F252" s="82"/>
      <c r="G252" s="295"/>
      <c r="H252" s="65">
        <f t="shared" si="34"/>
        <v>0</v>
      </c>
    </row>
    <row r="253" spans="1:8" s="2" customFormat="1" ht="12.75" hidden="1" x14ac:dyDescent="0.2">
      <c r="A253" s="273"/>
      <c r="B253" s="276"/>
      <c r="C253" s="82"/>
      <c r="D253" s="279"/>
      <c r="E253" s="82"/>
      <c r="F253" s="82"/>
      <c r="G253" s="295"/>
      <c r="H253" s="65">
        <f t="shared" si="34"/>
        <v>0</v>
      </c>
    </row>
    <row r="254" spans="1:8" s="2" customFormat="1" ht="12.75" hidden="1" x14ac:dyDescent="0.2">
      <c r="A254" s="273"/>
      <c r="B254" s="276"/>
      <c r="C254" s="82"/>
      <c r="D254" s="279"/>
      <c r="E254" s="82"/>
      <c r="F254" s="82"/>
      <c r="G254" s="295"/>
      <c r="H254" s="65">
        <f t="shared" si="34"/>
        <v>0</v>
      </c>
    </row>
    <row r="255" spans="1:8" s="2" customFormat="1" ht="12.75" hidden="1" x14ac:dyDescent="0.2">
      <c r="A255" s="273"/>
      <c r="B255" s="276"/>
      <c r="C255" s="82"/>
      <c r="D255" s="279"/>
      <c r="E255" s="82"/>
      <c r="F255" s="82"/>
      <c r="G255" s="295"/>
      <c r="H255" s="65">
        <f t="shared" si="34"/>
        <v>0</v>
      </c>
    </row>
    <row r="256" spans="1:8" s="2" customFormat="1" ht="12.75" hidden="1" x14ac:dyDescent="0.2">
      <c r="A256" s="273"/>
      <c r="B256" s="276"/>
      <c r="C256" s="82"/>
      <c r="D256" s="279"/>
      <c r="E256" s="82"/>
      <c r="F256" s="82"/>
      <c r="G256" s="295"/>
      <c r="H256" s="65">
        <f t="shared" si="34"/>
        <v>0</v>
      </c>
    </row>
    <row r="257" spans="1:8" s="2" customFormat="1" ht="12.75" hidden="1" x14ac:dyDescent="0.2">
      <c r="A257" s="273"/>
      <c r="B257" s="276"/>
      <c r="C257" s="82"/>
      <c r="D257" s="279"/>
      <c r="E257" s="82"/>
      <c r="F257" s="82"/>
      <c r="G257" s="295"/>
      <c r="H257" s="65">
        <f t="shared" si="34"/>
        <v>0</v>
      </c>
    </row>
    <row r="258" spans="1:8" s="2" customFormat="1" ht="12.75" hidden="1" x14ac:dyDescent="0.2">
      <c r="A258" s="273"/>
      <c r="B258" s="276"/>
      <c r="C258" s="82"/>
      <c r="D258" s="279"/>
      <c r="E258" s="82"/>
      <c r="F258" s="82"/>
      <c r="G258" s="295"/>
      <c r="H258" s="65">
        <f t="shared" si="34"/>
        <v>0</v>
      </c>
    </row>
    <row r="259" spans="1:8" s="2" customFormat="1" ht="12.75" hidden="1" x14ac:dyDescent="0.2">
      <c r="A259" s="273"/>
      <c r="B259" s="276"/>
      <c r="C259" s="82"/>
      <c r="D259" s="280"/>
      <c r="E259" s="82"/>
      <c r="F259" s="82"/>
      <c r="G259" s="296"/>
      <c r="H259" s="65">
        <f t="shared" si="34"/>
        <v>0</v>
      </c>
    </row>
    <row r="260" spans="1:8" s="2" customFormat="1" ht="12.75" x14ac:dyDescent="0.2">
      <c r="A260" s="333" t="s">
        <v>121</v>
      </c>
      <c r="B260" s="334"/>
      <c r="C260" s="334"/>
      <c r="D260" s="334"/>
      <c r="E260" s="334"/>
      <c r="F260" s="334"/>
      <c r="G260" s="335"/>
      <c r="H260" s="50">
        <f>SUM(H224,H154,H12)</f>
        <v>23.450000000000003</v>
      </c>
    </row>
    <row r="261" spans="1:8" s="2" customFormat="1" ht="6" customHeight="1" x14ac:dyDescent="0.2">
      <c r="A261" s="286"/>
      <c r="B261" s="286"/>
      <c r="C261" s="286"/>
      <c r="D261" s="286"/>
      <c r="E261" s="286"/>
      <c r="F261" s="286"/>
      <c r="G261" s="286"/>
      <c r="H261" s="286"/>
    </row>
    <row r="262" spans="1:8" s="2" customFormat="1" ht="12.75" x14ac:dyDescent="0.2">
      <c r="A262" s="287" t="s">
        <v>19</v>
      </c>
      <c r="B262" s="288"/>
      <c r="C262" s="288"/>
      <c r="D262" s="288"/>
      <c r="E262" s="288"/>
      <c r="F262" s="288"/>
      <c r="G262" s="288"/>
      <c r="H262" s="289"/>
    </row>
    <row r="263" spans="1:8" s="2" customFormat="1" ht="12.75" x14ac:dyDescent="0.2">
      <c r="A263" s="46" t="s">
        <v>37</v>
      </c>
      <c r="B263" s="271" t="s">
        <v>15</v>
      </c>
      <c r="C263" s="271"/>
      <c r="D263" s="271"/>
      <c r="E263" s="271"/>
      <c r="F263" s="271"/>
      <c r="G263" s="271"/>
      <c r="H263" s="47">
        <f>SUM(H264,H361)</f>
        <v>1.9900000000000002</v>
      </c>
    </row>
    <row r="264" spans="1:8" s="2" customFormat="1" ht="12.75" x14ac:dyDescent="0.2">
      <c r="A264" s="58" t="s">
        <v>38</v>
      </c>
      <c r="B264" s="271" t="s">
        <v>39</v>
      </c>
      <c r="C264" s="271"/>
      <c r="D264" s="271"/>
      <c r="E264" s="271"/>
      <c r="F264" s="271"/>
      <c r="G264" s="271"/>
      <c r="H264" s="47">
        <f>SUM(H265,H276,H287,H298,H340,H319,)</f>
        <v>1.5200000000000002</v>
      </c>
    </row>
    <row r="265" spans="1:8" s="2" customFormat="1" ht="25.5" hidden="1" x14ac:dyDescent="0.2">
      <c r="A265" s="256" t="s">
        <v>43</v>
      </c>
      <c r="B265" s="259" t="s">
        <v>44</v>
      </c>
      <c r="C265" s="303" t="s">
        <v>157</v>
      </c>
      <c r="D265" s="304"/>
      <c r="E265" s="53" t="s">
        <v>164</v>
      </c>
      <c r="F265" s="142" t="s">
        <v>40</v>
      </c>
      <c r="G265" s="53" t="s">
        <v>158</v>
      </c>
      <c r="H265" s="135">
        <f>SUM(H266:H275)</f>
        <v>0</v>
      </c>
    </row>
    <row r="266" spans="1:8" s="2" customFormat="1" ht="12.75" hidden="1" x14ac:dyDescent="0.2">
      <c r="A266" s="257"/>
      <c r="B266" s="260"/>
      <c r="C266" s="305"/>
      <c r="D266" s="306"/>
      <c r="E266" s="160"/>
      <c r="F266" s="73"/>
      <c r="G266" s="72"/>
      <c r="H266" s="63">
        <f>ROUNDUP((F266/168*G266),2)</f>
        <v>0</v>
      </c>
    </row>
    <row r="267" spans="1:8" s="2" customFormat="1" ht="12.75" hidden="1" x14ac:dyDescent="0.2">
      <c r="A267" s="257"/>
      <c r="B267" s="260"/>
      <c r="C267" s="291"/>
      <c r="D267" s="292"/>
      <c r="E267" s="139"/>
      <c r="F267" s="75"/>
      <c r="G267" s="74"/>
      <c r="H267" s="65">
        <f t="shared" ref="H267:H286" si="35">ROUNDUP((F267/168*G267),2)</f>
        <v>0</v>
      </c>
    </row>
    <row r="268" spans="1:8" s="2" customFormat="1" ht="12.75" hidden="1" x14ac:dyDescent="0.2">
      <c r="A268" s="257"/>
      <c r="B268" s="260"/>
      <c r="C268" s="291"/>
      <c r="D268" s="292"/>
      <c r="E268" s="139"/>
      <c r="F268" s="75"/>
      <c r="G268" s="74"/>
      <c r="H268" s="65">
        <f t="shared" si="35"/>
        <v>0</v>
      </c>
    </row>
    <row r="269" spans="1:8" s="2" customFormat="1" ht="12.75" hidden="1" x14ac:dyDescent="0.2">
      <c r="A269" s="257"/>
      <c r="B269" s="260"/>
      <c r="C269" s="291"/>
      <c r="D269" s="292"/>
      <c r="E269" s="139"/>
      <c r="F269" s="75"/>
      <c r="G269" s="74"/>
      <c r="H269" s="65">
        <f t="shared" si="35"/>
        <v>0</v>
      </c>
    </row>
    <row r="270" spans="1:8" s="2" customFormat="1" ht="12.75" hidden="1" x14ac:dyDescent="0.2">
      <c r="A270" s="257"/>
      <c r="B270" s="260"/>
      <c r="C270" s="291"/>
      <c r="D270" s="292"/>
      <c r="E270" s="139"/>
      <c r="F270" s="75"/>
      <c r="G270" s="74"/>
      <c r="H270" s="65">
        <f t="shared" si="35"/>
        <v>0</v>
      </c>
    </row>
    <row r="271" spans="1:8" s="2" customFormat="1" ht="12.75" hidden="1" x14ac:dyDescent="0.2">
      <c r="A271" s="257"/>
      <c r="B271" s="260"/>
      <c r="C271" s="291"/>
      <c r="D271" s="292"/>
      <c r="E271" s="139"/>
      <c r="F271" s="75"/>
      <c r="G271" s="74"/>
      <c r="H271" s="65">
        <f t="shared" si="35"/>
        <v>0</v>
      </c>
    </row>
    <row r="272" spans="1:8" s="2" customFormat="1" ht="12.75" hidden="1" x14ac:dyDescent="0.2">
      <c r="A272" s="257"/>
      <c r="B272" s="260"/>
      <c r="C272" s="291"/>
      <c r="D272" s="292"/>
      <c r="E272" s="139"/>
      <c r="F272" s="75"/>
      <c r="G272" s="74"/>
      <c r="H272" s="65">
        <f t="shared" si="35"/>
        <v>0</v>
      </c>
    </row>
    <row r="273" spans="1:9" s="2" customFormat="1" ht="12.75" hidden="1" x14ac:dyDescent="0.2">
      <c r="A273" s="257"/>
      <c r="B273" s="260"/>
      <c r="C273" s="291"/>
      <c r="D273" s="292"/>
      <c r="E273" s="139"/>
      <c r="F273" s="75"/>
      <c r="G273" s="74"/>
      <c r="H273" s="65">
        <f t="shared" si="35"/>
        <v>0</v>
      </c>
    </row>
    <row r="274" spans="1:9" s="2" customFormat="1" ht="12.75" hidden="1" x14ac:dyDescent="0.2">
      <c r="A274" s="257"/>
      <c r="B274" s="260"/>
      <c r="C274" s="291"/>
      <c r="D274" s="292"/>
      <c r="E274" s="139"/>
      <c r="F274" s="75"/>
      <c r="G274" s="74"/>
      <c r="H274" s="65">
        <f t="shared" si="35"/>
        <v>0</v>
      </c>
    </row>
    <row r="275" spans="1:9" s="2" customFormat="1" ht="12.75" hidden="1" x14ac:dyDescent="0.2">
      <c r="A275" s="258"/>
      <c r="B275" s="261"/>
      <c r="C275" s="301"/>
      <c r="D275" s="302"/>
      <c r="E275" s="140"/>
      <c r="F275" s="77"/>
      <c r="G275" s="76"/>
      <c r="H275" s="67">
        <f t="shared" si="35"/>
        <v>0</v>
      </c>
    </row>
    <row r="276" spans="1:9" s="2" customFormat="1" ht="25.5" x14ac:dyDescent="0.2">
      <c r="A276" s="256" t="s">
        <v>45</v>
      </c>
      <c r="B276" s="259" t="s">
        <v>46</v>
      </c>
      <c r="C276" s="303" t="s">
        <v>157</v>
      </c>
      <c r="D276" s="304"/>
      <c r="E276" s="53" t="s">
        <v>164</v>
      </c>
      <c r="F276" s="142" t="s">
        <v>40</v>
      </c>
      <c r="G276" s="53" t="s">
        <v>158</v>
      </c>
      <c r="H276" s="135">
        <f>SUM(H277:H286)</f>
        <v>1.25</v>
      </c>
    </row>
    <row r="277" spans="1:9" s="2" customFormat="1" ht="12.75" x14ac:dyDescent="0.2">
      <c r="A277" s="257"/>
      <c r="B277" s="260"/>
      <c r="C277" s="291" t="s">
        <v>221</v>
      </c>
      <c r="D277" s="292"/>
      <c r="E277" s="139">
        <v>10</v>
      </c>
      <c r="F277" s="75">
        <v>1287</v>
      </c>
      <c r="G277" s="74">
        <v>8.4000000000000005E-2</v>
      </c>
      <c r="H277" s="63">
        <f t="shared" si="35"/>
        <v>0.65</v>
      </c>
      <c r="I277" s="2" t="s">
        <v>339</v>
      </c>
    </row>
    <row r="278" spans="1:9" s="2" customFormat="1" ht="12.75" x14ac:dyDescent="0.2">
      <c r="A278" s="257"/>
      <c r="B278" s="260"/>
      <c r="C278" s="291" t="s">
        <v>222</v>
      </c>
      <c r="D278" s="292"/>
      <c r="E278" s="139">
        <v>9</v>
      </c>
      <c r="F278" s="75">
        <v>1190</v>
      </c>
      <c r="G278" s="74">
        <v>8.4000000000000005E-2</v>
      </c>
      <c r="H278" s="65">
        <f t="shared" si="35"/>
        <v>0.6</v>
      </c>
      <c r="I278" s="2" t="s">
        <v>223</v>
      </c>
    </row>
    <row r="279" spans="1:9" s="2" customFormat="1" ht="12.75" hidden="1" x14ac:dyDescent="0.2">
      <c r="A279" s="257"/>
      <c r="B279" s="260"/>
      <c r="C279" s="291"/>
      <c r="D279" s="292"/>
      <c r="E279" s="139"/>
      <c r="F279" s="75"/>
      <c r="G279" s="74"/>
      <c r="H279" s="65">
        <f t="shared" si="35"/>
        <v>0</v>
      </c>
    </row>
    <row r="280" spans="1:9" s="2" customFormat="1" ht="12.75" hidden="1" x14ac:dyDescent="0.2">
      <c r="A280" s="257"/>
      <c r="B280" s="260"/>
      <c r="C280" s="291"/>
      <c r="D280" s="292"/>
      <c r="E280" s="139"/>
      <c r="F280" s="75"/>
      <c r="G280" s="74"/>
      <c r="H280" s="65">
        <f t="shared" si="35"/>
        <v>0</v>
      </c>
    </row>
    <row r="281" spans="1:9" s="2" customFormat="1" ht="12.75" hidden="1" x14ac:dyDescent="0.2">
      <c r="A281" s="257"/>
      <c r="B281" s="260"/>
      <c r="C281" s="291"/>
      <c r="D281" s="292"/>
      <c r="E281" s="139"/>
      <c r="F281" s="75"/>
      <c r="G281" s="74"/>
      <c r="H281" s="65">
        <f t="shared" si="35"/>
        <v>0</v>
      </c>
    </row>
    <row r="282" spans="1:9" s="2" customFormat="1" ht="12.75" hidden="1" x14ac:dyDescent="0.2">
      <c r="A282" s="257"/>
      <c r="B282" s="260"/>
      <c r="C282" s="291"/>
      <c r="D282" s="292"/>
      <c r="E282" s="139"/>
      <c r="F282" s="75"/>
      <c r="G282" s="74"/>
      <c r="H282" s="65">
        <f t="shared" si="35"/>
        <v>0</v>
      </c>
    </row>
    <row r="283" spans="1:9" s="2" customFormat="1" ht="12.75" hidden="1" x14ac:dyDescent="0.2">
      <c r="A283" s="257"/>
      <c r="B283" s="260"/>
      <c r="C283" s="291"/>
      <c r="D283" s="292"/>
      <c r="E283" s="139"/>
      <c r="F283" s="75"/>
      <c r="G283" s="74"/>
      <c r="H283" s="65">
        <f t="shared" si="35"/>
        <v>0</v>
      </c>
    </row>
    <row r="284" spans="1:9" s="2" customFormat="1" ht="12.75" hidden="1" x14ac:dyDescent="0.2">
      <c r="A284" s="257"/>
      <c r="B284" s="260"/>
      <c r="C284" s="291"/>
      <c r="D284" s="292"/>
      <c r="E284" s="139"/>
      <c r="F284" s="75"/>
      <c r="G284" s="74"/>
      <c r="H284" s="65">
        <f t="shared" si="35"/>
        <v>0</v>
      </c>
    </row>
    <row r="285" spans="1:9" s="2" customFormat="1" ht="12.75" hidden="1" x14ac:dyDescent="0.2">
      <c r="A285" s="257"/>
      <c r="B285" s="260"/>
      <c r="C285" s="291"/>
      <c r="D285" s="292"/>
      <c r="E285" s="139"/>
      <c r="F285" s="75"/>
      <c r="G285" s="74"/>
      <c r="H285" s="65">
        <f t="shared" si="35"/>
        <v>0</v>
      </c>
    </row>
    <row r="286" spans="1:9" s="2" customFormat="1" ht="12.75" hidden="1" x14ac:dyDescent="0.2">
      <c r="A286" s="258"/>
      <c r="B286" s="261"/>
      <c r="C286" s="301"/>
      <c r="D286" s="302"/>
      <c r="E286" s="140"/>
      <c r="F286" s="77"/>
      <c r="G286" s="76"/>
      <c r="H286" s="67">
        <f t="shared" si="35"/>
        <v>0</v>
      </c>
    </row>
    <row r="287" spans="1:9" s="2" customFormat="1" ht="25.5" hidden="1" x14ac:dyDescent="0.2">
      <c r="A287" s="256" t="s">
        <v>52</v>
      </c>
      <c r="B287" s="259" t="s">
        <v>16</v>
      </c>
      <c r="C287" s="266" t="s">
        <v>159</v>
      </c>
      <c r="D287" s="267"/>
      <c r="E287" s="307"/>
      <c r="F287" s="60" t="s">
        <v>160</v>
      </c>
      <c r="G287" s="53" t="s">
        <v>158</v>
      </c>
      <c r="H287" s="135">
        <f>SUM(H288:H297)</f>
        <v>0</v>
      </c>
    </row>
    <row r="288" spans="1:9" s="2" customFormat="1" ht="12.75" hidden="1" x14ac:dyDescent="0.2">
      <c r="A288" s="257"/>
      <c r="B288" s="260"/>
      <c r="C288" s="305"/>
      <c r="D288" s="330"/>
      <c r="E288" s="306"/>
      <c r="F288" s="73"/>
      <c r="G288" s="72">
        <f>G266</f>
        <v>0</v>
      </c>
      <c r="H288" s="63">
        <f>ROUNDUP((F288/168*G288),2)</f>
        <v>0</v>
      </c>
    </row>
    <row r="289" spans="1:8" s="2" customFormat="1" ht="12.75" hidden="1" x14ac:dyDescent="0.2">
      <c r="A289" s="257"/>
      <c r="B289" s="260"/>
      <c r="C289" s="291"/>
      <c r="D289" s="328"/>
      <c r="E289" s="292"/>
      <c r="F289" s="75"/>
      <c r="G289" s="74">
        <f t="shared" ref="G289:G297" si="36">G267</f>
        <v>0</v>
      </c>
      <c r="H289" s="65">
        <f t="shared" ref="H289:H297" si="37">ROUNDUP((F289/168*G289),2)</f>
        <v>0</v>
      </c>
    </row>
    <row r="290" spans="1:8" s="2" customFormat="1" ht="12.75" hidden="1" x14ac:dyDescent="0.2">
      <c r="A290" s="257"/>
      <c r="B290" s="260"/>
      <c r="C290" s="291"/>
      <c r="D290" s="328"/>
      <c r="E290" s="292"/>
      <c r="F290" s="75"/>
      <c r="G290" s="74">
        <f t="shared" si="36"/>
        <v>0</v>
      </c>
      <c r="H290" s="65">
        <f t="shared" si="37"/>
        <v>0</v>
      </c>
    </row>
    <row r="291" spans="1:8" s="2" customFormat="1" ht="12.75" hidden="1" x14ac:dyDescent="0.2">
      <c r="A291" s="257"/>
      <c r="B291" s="260"/>
      <c r="C291" s="291"/>
      <c r="D291" s="328"/>
      <c r="E291" s="292"/>
      <c r="F291" s="75"/>
      <c r="G291" s="74">
        <f t="shared" si="36"/>
        <v>0</v>
      </c>
      <c r="H291" s="65">
        <f t="shared" si="37"/>
        <v>0</v>
      </c>
    </row>
    <row r="292" spans="1:8" s="2" customFormat="1" ht="12.75" hidden="1" x14ac:dyDescent="0.2">
      <c r="A292" s="257"/>
      <c r="B292" s="260"/>
      <c r="C292" s="291"/>
      <c r="D292" s="328"/>
      <c r="E292" s="292"/>
      <c r="F292" s="75"/>
      <c r="G292" s="74">
        <f t="shared" si="36"/>
        <v>0</v>
      </c>
      <c r="H292" s="65">
        <f t="shared" si="37"/>
        <v>0</v>
      </c>
    </row>
    <row r="293" spans="1:8" s="2" customFormat="1" ht="12.75" hidden="1" x14ac:dyDescent="0.2">
      <c r="A293" s="257"/>
      <c r="B293" s="260"/>
      <c r="C293" s="291"/>
      <c r="D293" s="328"/>
      <c r="E293" s="292"/>
      <c r="F293" s="75"/>
      <c r="G293" s="74">
        <f t="shared" si="36"/>
        <v>0</v>
      </c>
      <c r="H293" s="65">
        <f t="shared" si="37"/>
        <v>0</v>
      </c>
    </row>
    <row r="294" spans="1:8" s="2" customFormat="1" ht="12.75" hidden="1" x14ac:dyDescent="0.2">
      <c r="A294" s="257"/>
      <c r="B294" s="260"/>
      <c r="C294" s="291"/>
      <c r="D294" s="328"/>
      <c r="E294" s="292"/>
      <c r="F294" s="75"/>
      <c r="G294" s="74">
        <f t="shared" si="36"/>
        <v>0</v>
      </c>
      <c r="H294" s="65">
        <f t="shared" si="37"/>
        <v>0</v>
      </c>
    </row>
    <row r="295" spans="1:8" s="2" customFormat="1" ht="12.75" hidden="1" x14ac:dyDescent="0.2">
      <c r="A295" s="257"/>
      <c r="B295" s="260"/>
      <c r="C295" s="291"/>
      <c r="D295" s="328"/>
      <c r="E295" s="292"/>
      <c r="F295" s="75"/>
      <c r="G295" s="74">
        <f t="shared" si="36"/>
        <v>0</v>
      </c>
      <c r="H295" s="65">
        <f t="shared" si="37"/>
        <v>0</v>
      </c>
    </row>
    <row r="296" spans="1:8" s="2" customFormat="1" ht="12.75" hidden="1" x14ac:dyDescent="0.2">
      <c r="A296" s="257"/>
      <c r="B296" s="260"/>
      <c r="C296" s="291"/>
      <c r="D296" s="328"/>
      <c r="E296" s="292"/>
      <c r="F296" s="75"/>
      <c r="G296" s="74">
        <f t="shared" si="36"/>
        <v>0</v>
      </c>
      <c r="H296" s="65">
        <f t="shared" si="37"/>
        <v>0</v>
      </c>
    </row>
    <row r="297" spans="1:8" s="2" customFormat="1" ht="12.75" hidden="1" x14ac:dyDescent="0.2">
      <c r="A297" s="258"/>
      <c r="B297" s="261"/>
      <c r="C297" s="301"/>
      <c r="D297" s="329"/>
      <c r="E297" s="302"/>
      <c r="F297" s="77"/>
      <c r="G297" s="76">
        <f t="shared" si="36"/>
        <v>0</v>
      </c>
      <c r="H297" s="67">
        <f t="shared" si="37"/>
        <v>0</v>
      </c>
    </row>
    <row r="298" spans="1:8" s="2" customFormat="1" ht="25.5" x14ac:dyDescent="0.2">
      <c r="A298" s="290" t="s">
        <v>54</v>
      </c>
      <c r="B298" s="285" t="s">
        <v>55</v>
      </c>
      <c r="C298" s="303" t="s">
        <v>438</v>
      </c>
      <c r="D298" s="304"/>
      <c r="E298" s="53" t="s">
        <v>162</v>
      </c>
      <c r="F298" s="142" t="s">
        <v>40</v>
      </c>
      <c r="G298" s="53" t="s">
        <v>158</v>
      </c>
      <c r="H298" s="135">
        <f>SUM(H299:H318)</f>
        <v>7.0000000000000007E-2</v>
      </c>
    </row>
    <row r="299" spans="1:8" s="2" customFormat="1" ht="12.75" hidden="1" customHeight="1" x14ac:dyDescent="0.2">
      <c r="A299" s="290"/>
      <c r="B299" s="285"/>
      <c r="C299" s="308">
        <f>C266</f>
        <v>0</v>
      </c>
      <c r="D299" s="310"/>
      <c r="E299" s="298">
        <v>5</v>
      </c>
      <c r="F299" s="61">
        <f>F266</f>
        <v>0</v>
      </c>
      <c r="G299" s="62">
        <f>G266</f>
        <v>0</v>
      </c>
      <c r="H299" s="63">
        <f>ROUNDUP((F299*$E$299%)/168*G299,2)</f>
        <v>0</v>
      </c>
    </row>
    <row r="300" spans="1:8" s="2" customFormat="1" ht="12.75" hidden="1" customHeight="1" x14ac:dyDescent="0.2">
      <c r="A300" s="290"/>
      <c r="B300" s="285"/>
      <c r="C300" s="283">
        <f t="shared" ref="C300:G308" si="38">C267</f>
        <v>0</v>
      </c>
      <c r="D300" s="284"/>
      <c r="E300" s="299"/>
      <c r="F300" s="70">
        <f t="shared" si="38"/>
        <v>0</v>
      </c>
      <c r="G300" s="64">
        <f t="shared" si="38"/>
        <v>0</v>
      </c>
      <c r="H300" s="65">
        <f t="shared" ref="H300:H318" si="39">ROUNDUP((F300*$E$299%)/168*G300,2)</f>
        <v>0</v>
      </c>
    </row>
    <row r="301" spans="1:8" s="2" customFormat="1" ht="12.75" hidden="1" customHeight="1" x14ac:dyDescent="0.2">
      <c r="A301" s="290"/>
      <c r="B301" s="285"/>
      <c r="C301" s="283">
        <f t="shared" si="38"/>
        <v>0</v>
      </c>
      <c r="D301" s="284"/>
      <c r="E301" s="299"/>
      <c r="F301" s="70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2.75" hidden="1" customHeight="1" x14ac:dyDescent="0.2">
      <c r="A302" s="290"/>
      <c r="B302" s="285"/>
      <c r="C302" s="283">
        <f t="shared" si="38"/>
        <v>0</v>
      </c>
      <c r="D302" s="284"/>
      <c r="E302" s="299"/>
      <c r="F302" s="70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2.75" hidden="1" customHeight="1" x14ac:dyDescent="0.2">
      <c r="A303" s="290"/>
      <c r="B303" s="285"/>
      <c r="C303" s="283">
        <f t="shared" si="38"/>
        <v>0</v>
      </c>
      <c r="D303" s="284"/>
      <c r="E303" s="299"/>
      <c r="F303" s="70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2.75" hidden="1" customHeight="1" x14ac:dyDescent="0.2">
      <c r="A304" s="290"/>
      <c r="B304" s="285"/>
      <c r="C304" s="283">
        <f t="shared" si="38"/>
        <v>0</v>
      </c>
      <c r="D304" s="284"/>
      <c r="E304" s="299"/>
      <c r="F304" s="70">
        <f t="shared" si="38"/>
        <v>0</v>
      </c>
      <c r="G304" s="64">
        <f t="shared" si="38"/>
        <v>0</v>
      </c>
      <c r="H304" s="65">
        <f t="shared" si="39"/>
        <v>0</v>
      </c>
    </row>
    <row r="305" spans="1:8" s="2" customFormat="1" ht="12.75" hidden="1" customHeight="1" x14ac:dyDescent="0.2">
      <c r="A305" s="290"/>
      <c r="B305" s="285"/>
      <c r="C305" s="283">
        <f t="shared" si="38"/>
        <v>0</v>
      </c>
      <c r="D305" s="284"/>
      <c r="E305" s="299"/>
      <c r="F305" s="70">
        <f t="shared" si="38"/>
        <v>0</v>
      </c>
      <c r="G305" s="64">
        <f t="shared" si="38"/>
        <v>0</v>
      </c>
      <c r="H305" s="65">
        <f t="shared" si="39"/>
        <v>0</v>
      </c>
    </row>
    <row r="306" spans="1:8" s="2" customFormat="1" ht="12.75" hidden="1" customHeight="1" x14ac:dyDescent="0.2">
      <c r="A306" s="290"/>
      <c r="B306" s="285"/>
      <c r="C306" s="283">
        <f t="shared" si="38"/>
        <v>0</v>
      </c>
      <c r="D306" s="284"/>
      <c r="E306" s="299"/>
      <c r="F306" s="70">
        <f t="shared" si="38"/>
        <v>0</v>
      </c>
      <c r="G306" s="64">
        <f t="shared" si="38"/>
        <v>0</v>
      </c>
      <c r="H306" s="65">
        <f t="shared" si="39"/>
        <v>0</v>
      </c>
    </row>
    <row r="307" spans="1:8" s="2" customFormat="1" ht="12.75" hidden="1" customHeight="1" x14ac:dyDescent="0.2">
      <c r="A307" s="290"/>
      <c r="B307" s="285"/>
      <c r="C307" s="283">
        <f t="shared" si="38"/>
        <v>0</v>
      </c>
      <c r="D307" s="284"/>
      <c r="E307" s="299"/>
      <c r="F307" s="70">
        <f t="shared" si="38"/>
        <v>0</v>
      </c>
      <c r="G307" s="64">
        <f t="shared" si="38"/>
        <v>0</v>
      </c>
      <c r="H307" s="65">
        <f t="shared" si="39"/>
        <v>0</v>
      </c>
    </row>
    <row r="308" spans="1:8" s="2" customFormat="1" ht="12.75" hidden="1" customHeight="1" x14ac:dyDescent="0.2">
      <c r="A308" s="290"/>
      <c r="B308" s="285"/>
      <c r="C308" s="283">
        <f t="shared" si="38"/>
        <v>0</v>
      </c>
      <c r="D308" s="284"/>
      <c r="E308" s="299"/>
      <c r="F308" s="70">
        <f t="shared" si="38"/>
        <v>0</v>
      </c>
      <c r="G308" s="64">
        <f t="shared" si="38"/>
        <v>0</v>
      </c>
      <c r="H308" s="65">
        <f t="shared" si="39"/>
        <v>0</v>
      </c>
    </row>
    <row r="309" spans="1:8" s="2" customFormat="1" ht="12.75" x14ac:dyDescent="0.2">
      <c r="A309" s="290"/>
      <c r="B309" s="285"/>
      <c r="C309" s="283" t="str">
        <f>C277</f>
        <v>Vecākais speciālists Izglītības koordinācijas nodaļā</v>
      </c>
      <c r="D309" s="284"/>
      <c r="E309" s="299"/>
      <c r="F309" s="70">
        <f>F277</f>
        <v>1287</v>
      </c>
      <c r="G309" s="64">
        <f>G277</f>
        <v>8.4000000000000005E-2</v>
      </c>
      <c r="H309" s="65">
        <f t="shared" si="39"/>
        <v>0.04</v>
      </c>
    </row>
    <row r="310" spans="1:8" s="2" customFormat="1" ht="12.75" x14ac:dyDescent="0.2">
      <c r="A310" s="290"/>
      <c r="B310" s="285"/>
      <c r="C310" s="283" t="str">
        <f t="shared" ref="C310:G317" si="40">C278</f>
        <v>Grāmatvedis</v>
      </c>
      <c r="D310" s="284"/>
      <c r="E310" s="299"/>
      <c r="F310" s="70">
        <f t="shared" si="40"/>
        <v>1190</v>
      </c>
      <c r="G310" s="64">
        <f t="shared" si="40"/>
        <v>8.4000000000000005E-2</v>
      </c>
      <c r="H310" s="65">
        <f>ROUNDUP((F310*$E$299%)/168*G310,2)</f>
        <v>0.03</v>
      </c>
    </row>
    <row r="311" spans="1:8" s="2" customFormat="1" ht="12.75" hidden="1" x14ac:dyDescent="0.2">
      <c r="A311" s="290"/>
      <c r="B311" s="285"/>
      <c r="C311" s="283">
        <f t="shared" si="40"/>
        <v>0</v>
      </c>
      <c r="D311" s="284"/>
      <c r="E311" s="299"/>
      <c r="F311" s="70">
        <f t="shared" si="40"/>
        <v>0</v>
      </c>
      <c r="G311" s="64">
        <f t="shared" si="40"/>
        <v>0</v>
      </c>
      <c r="H311" s="65">
        <f t="shared" si="39"/>
        <v>0</v>
      </c>
    </row>
    <row r="312" spans="1:8" s="2" customFormat="1" ht="12.75" hidden="1" x14ac:dyDescent="0.2">
      <c r="A312" s="290"/>
      <c r="B312" s="285"/>
      <c r="C312" s="283">
        <f t="shared" si="40"/>
        <v>0</v>
      </c>
      <c r="D312" s="284"/>
      <c r="E312" s="299"/>
      <c r="F312" s="70">
        <f t="shared" si="40"/>
        <v>0</v>
      </c>
      <c r="G312" s="64">
        <f t="shared" si="40"/>
        <v>0</v>
      </c>
      <c r="H312" s="65">
        <f t="shared" si="39"/>
        <v>0</v>
      </c>
    </row>
    <row r="313" spans="1:8" s="2" customFormat="1" ht="12.75" hidden="1" x14ac:dyDescent="0.2">
      <c r="A313" s="290"/>
      <c r="B313" s="285"/>
      <c r="C313" s="283">
        <f t="shared" si="40"/>
        <v>0</v>
      </c>
      <c r="D313" s="284"/>
      <c r="E313" s="299"/>
      <c r="F313" s="70">
        <f t="shared" si="40"/>
        <v>0</v>
      </c>
      <c r="G313" s="64">
        <f t="shared" si="40"/>
        <v>0</v>
      </c>
      <c r="H313" s="65">
        <f t="shared" si="39"/>
        <v>0</v>
      </c>
    </row>
    <row r="314" spans="1:8" s="2" customFormat="1" ht="12.75" hidden="1" x14ac:dyDescent="0.2">
      <c r="A314" s="290"/>
      <c r="B314" s="285"/>
      <c r="C314" s="283">
        <f t="shared" si="40"/>
        <v>0</v>
      </c>
      <c r="D314" s="284"/>
      <c r="E314" s="299"/>
      <c r="F314" s="70">
        <f t="shared" si="40"/>
        <v>0</v>
      </c>
      <c r="G314" s="64">
        <f t="shared" si="40"/>
        <v>0</v>
      </c>
      <c r="H314" s="65">
        <f t="shared" si="39"/>
        <v>0</v>
      </c>
    </row>
    <row r="315" spans="1:8" s="2" customFormat="1" ht="12.75" hidden="1" x14ac:dyDescent="0.2">
      <c r="A315" s="290"/>
      <c r="B315" s="285"/>
      <c r="C315" s="283">
        <f t="shared" si="40"/>
        <v>0</v>
      </c>
      <c r="D315" s="284"/>
      <c r="E315" s="299"/>
      <c r="F315" s="70">
        <f t="shared" si="40"/>
        <v>0</v>
      </c>
      <c r="G315" s="64">
        <f t="shared" si="40"/>
        <v>0</v>
      </c>
      <c r="H315" s="65">
        <f t="shared" si="39"/>
        <v>0</v>
      </c>
    </row>
    <row r="316" spans="1:8" s="2" customFormat="1" ht="12.75" hidden="1" x14ac:dyDescent="0.2">
      <c r="A316" s="290"/>
      <c r="B316" s="285"/>
      <c r="C316" s="283">
        <f t="shared" si="40"/>
        <v>0</v>
      </c>
      <c r="D316" s="284"/>
      <c r="E316" s="299"/>
      <c r="F316" s="70">
        <f t="shared" si="40"/>
        <v>0</v>
      </c>
      <c r="G316" s="64">
        <f t="shared" si="40"/>
        <v>0</v>
      </c>
      <c r="H316" s="65">
        <f t="shared" si="39"/>
        <v>0</v>
      </c>
    </row>
    <row r="317" spans="1:8" s="2" customFormat="1" ht="12" hidden="1" customHeight="1" x14ac:dyDescent="0.2">
      <c r="A317" s="290"/>
      <c r="B317" s="285"/>
      <c r="C317" s="136">
        <f t="shared" si="40"/>
        <v>0</v>
      </c>
      <c r="D317" s="137"/>
      <c r="E317" s="299"/>
      <c r="F317" s="70">
        <f t="shared" si="40"/>
        <v>0</v>
      </c>
      <c r="G317" s="64">
        <f t="shared" si="40"/>
        <v>0</v>
      </c>
      <c r="H317" s="65">
        <f t="shared" si="39"/>
        <v>0</v>
      </c>
    </row>
    <row r="318" spans="1:8" s="2" customFormat="1" ht="12.75" hidden="1" x14ac:dyDescent="0.2">
      <c r="A318" s="290"/>
      <c r="B318" s="285"/>
      <c r="C318" s="283">
        <f>C297</f>
        <v>0</v>
      </c>
      <c r="D318" s="284"/>
      <c r="E318" s="299"/>
      <c r="F318" s="70">
        <f>F297</f>
        <v>0</v>
      </c>
      <c r="G318" s="64">
        <f>G297</f>
        <v>0</v>
      </c>
      <c r="H318" s="65">
        <f t="shared" si="39"/>
        <v>0</v>
      </c>
    </row>
    <row r="319" spans="1:8" s="2" customFormat="1" ht="25.5" x14ac:dyDescent="0.2">
      <c r="A319" s="256" t="s">
        <v>56</v>
      </c>
      <c r="B319" s="259" t="s">
        <v>57</v>
      </c>
      <c r="C319" s="303" t="s">
        <v>438</v>
      </c>
      <c r="D319" s="304"/>
      <c r="E319" s="99" t="s">
        <v>162</v>
      </c>
      <c r="F319" s="98" t="s">
        <v>40</v>
      </c>
      <c r="G319" s="99" t="s">
        <v>158</v>
      </c>
      <c r="H319" s="159">
        <f>SUM(H320:H339)</f>
        <v>7.0000000000000007E-2</v>
      </c>
    </row>
    <row r="320" spans="1:8" s="2" customFormat="1" ht="12.75" hidden="1" x14ac:dyDescent="0.2">
      <c r="A320" s="257"/>
      <c r="B320" s="260"/>
      <c r="C320" s="308">
        <f t="shared" ref="C320:C329" si="41">C266</f>
        <v>0</v>
      </c>
      <c r="D320" s="310"/>
      <c r="E320" s="315">
        <v>5</v>
      </c>
      <c r="F320" s="61">
        <f t="shared" ref="F320:G329" si="42">F266</f>
        <v>0</v>
      </c>
      <c r="G320" s="61">
        <f t="shared" si="42"/>
        <v>0</v>
      </c>
      <c r="H320" s="63">
        <f>ROUNDUP((F320*$E$320%)/168*G320,2)</f>
        <v>0</v>
      </c>
    </row>
    <row r="321" spans="1:8" s="2" customFormat="1" ht="12.75" hidden="1" x14ac:dyDescent="0.2">
      <c r="A321" s="257"/>
      <c r="B321" s="260"/>
      <c r="C321" s="283">
        <f t="shared" si="41"/>
        <v>0</v>
      </c>
      <c r="D321" s="284"/>
      <c r="E321" s="316"/>
      <c r="F321" s="70">
        <f t="shared" si="42"/>
        <v>0</v>
      </c>
      <c r="G321" s="64">
        <f t="shared" si="42"/>
        <v>0</v>
      </c>
      <c r="H321" s="65">
        <f t="shared" ref="H321:H339" si="43">ROUNDUP((F321*$E$320%)/168*G321,2)</f>
        <v>0</v>
      </c>
    </row>
    <row r="322" spans="1:8" s="2" customFormat="1" ht="12.75" hidden="1" x14ac:dyDescent="0.2">
      <c r="A322" s="257"/>
      <c r="B322" s="260"/>
      <c r="C322" s="283">
        <f t="shared" si="41"/>
        <v>0</v>
      </c>
      <c r="D322" s="284"/>
      <c r="E322" s="316"/>
      <c r="F322" s="70">
        <f t="shared" si="42"/>
        <v>0</v>
      </c>
      <c r="G322" s="64">
        <f t="shared" si="42"/>
        <v>0</v>
      </c>
      <c r="H322" s="65">
        <f t="shared" si="43"/>
        <v>0</v>
      </c>
    </row>
    <row r="323" spans="1:8" s="2" customFormat="1" ht="12.75" hidden="1" x14ac:dyDescent="0.2">
      <c r="A323" s="257"/>
      <c r="B323" s="260"/>
      <c r="C323" s="283">
        <f t="shared" si="41"/>
        <v>0</v>
      </c>
      <c r="D323" s="284"/>
      <c r="E323" s="316"/>
      <c r="F323" s="70">
        <f t="shared" si="42"/>
        <v>0</v>
      </c>
      <c r="G323" s="64">
        <f t="shared" si="42"/>
        <v>0</v>
      </c>
      <c r="H323" s="65">
        <f t="shared" si="43"/>
        <v>0</v>
      </c>
    </row>
    <row r="324" spans="1:8" s="2" customFormat="1" ht="12.75" hidden="1" x14ac:dyDescent="0.2">
      <c r="A324" s="257"/>
      <c r="B324" s="260"/>
      <c r="C324" s="283">
        <f t="shared" si="41"/>
        <v>0</v>
      </c>
      <c r="D324" s="284"/>
      <c r="E324" s="316"/>
      <c r="F324" s="70">
        <f t="shared" si="42"/>
        <v>0</v>
      </c>
      <c r="G324" s="64">
        <f t="shared" si="42"/>
        <v>0</v>
      </c>
      <c r="H324" s="65">
        <f t="shared" si="43"/>
        <v>0</v>
      </c>
    </row>
    <row r="325" spans="1:8" s="2" customFormat="1" ht="12.75" hidden="1" x14ac:dyDescent="0.2">
      <c r="A325" s="257"/>
      <c r="B325" s="260"/>
      <c r="C325" s="283">
        <f t="shared" si="41"/>
        <v>0</v>
      </c>
      <c r="D325" s="284"/>
      <c r="E325" s="316"/>
      <c r="F325" s="70">
        <f t="shared" si="42"/>
        <v>0</v>
      </c>
      <c r="G325" s="64">
        <f t="shared" si="42"/>
        <v>0</v>
      </c>
      <c r="H325" s="65">
        <f t="shared" si="43"/>
        <v>0</v>
      </c>
    </row>
    <row r="326" spans="1:8" s="2" customFormat="1" ht="12.75" hidden="1" x14ac:dyDescent="0.2">
      <c r="A326" s="257"/>
      <c r="B326" s="260"/>
      <c r="C326" s="283">
        <f t="shared" si="41"/>
        <v>0</v>
      </c>
      <c r="D326" s="284"/>
      <c r="E326" s="316"/>
      <c r="F326" s="70">
        <f t="shared" si="42"/>
        <v>0</v>
      </c>
      <c r="G326" s="64">
        <f t="shared" si="42"/>
        <v>0</v>
      </c>
      <c r="H326" s="65">
        <f t="shared" si="43"/>
        <v>0</v>
      </c>
    </row>
    <row r="327" spans="1:8" s="2" customFormat="1" ht="12.75" hidden="1" x14ac:dyDescent="0.2">
      <c r="A327" s="257"/>
      <c r="B327" s="260"/>
      <c r="C327" s="283">
        <f t="shared" si="41"/>
        <v>0</v>
      </c>
      <c r="D327" s="284"/>
      <c r="E327" s="316"/>
      <c r="F327" s="70">
        <f t="shared" si="42"/>
        <v>0</v>
      </c>
      <c r="G327" s="64">
        <f t="shared" si="42"/>
        <v>0</v>
      </c>
      <c r="H327" s="65">
        <f t="shared" si="43"/>
        <v>0</v>
      </c>
    </row>
    <row r="328" spans="1:8" s="2" customFormat="1" ht="12.75" hidden="1" x14ac:dyDescent="0.2">
      <c r="A328" s="257"/>
      <c r="B328" s="260"/>
      <c r="C328" s="283">
        <f t="shared" si="41"/>
        <v>0</v>
      </c>
      <c r="D328" s="284"/>
      <c r="E328" s="316"/>
      <c r="F328" s="70">
        <f t="shared" si="42"/>
        <v>0</v>
      </c>
      <c r="G328" s="64">
        <f t="shared" si="42"/>
        <v>0</v>
      </c>
      <c r="H328" s="65">
        <f t="shared" si="43"/>
        <v>0</v>
      </c>
    </row>
    <row r="329" spans="1:8" s="2" customFormat="1" ht="12.75" hidden="1" x14ac:dyDescent="0.2">
      <c r="A329" s="257"/>
      <c r="B329" s="260"/>
      <c r="C329" s="283">
        <f t="shared" si="41"/>
        <v>0</v>
      </c>
      <c r="D329" s="284"/>
      <c r="E329" s="316"/>
      <c r="F329" s="70">
        <f t="shared" si="42"/>
        <v>0</v>
      </c>
      <c r="G329" s="64">
        <f t="shared" si="42"/>
        <v>0</v>
      </c>
      <c r="H329" s="65">
        <f t="shared" si="43"/>
        <v>0</v>
      </c>
    </row>
    <row r="330" spans="1:8" s="2" customFormat="1" ht="12.75" x14ac:dyDescent="0.2">
      <c r="A330" s="257"/>
      <c r="B330" s="260"/>
      <c r="C330" s="283" t="str">
        <f t="shared" ref="C330:C339" si="44">C277</f>
        <v>Vecākais speciālists Izglītības koordinācijas nodaļā</v>
      </c>
      <c r="D330" s="284"/>
      <c r="E330" s="316"/>
      <c r="F330" s="70">
        <f t="shared" ref="F330:G339" si="45">F277</f>
        <v>1287</v>
      </c>
      <c r="G330" s="64">
        <f t="shared" si="45"/>
        <v>8.4000000000000005E-2</v>
      </c>
      <c r="H330" s="65">
        <f t="shared" si="43"/>
        <v>0.04</v>
      </c>
    </row>
    <row r="331" spans="1:8" s="2" customFormat="1" ht="12.75" x14ac:dyDescent="0.2">
      <c r="A331" s="257"/>
      <c r="B331" s="260"/>
      <c r="C331" s="283" t="str">
        <f t="shared" si="44"/>
        <v>Grāmatvedis</v>
      </c>
      <c r="D331" s="284"/>
      <c r="E331" s="316"/>
      <c r="F331" s="70">
        <f t="shared" si="45"/>
        <v>1190</v>
      </c>
      <c r="G331" s="64">
        <f t="shared" si="45"/>
        <v>8.4000000000000005E-2</v>
      </c>
      <c r="H331" s="65">
        <f t="shared" si="43"/>
        <v>0.03</v>
      </c>
    </row>
    <row r="332" spans="1:8" s="2" customFormat="1" ht="12.75" hidden="1" x14ac:dyDescent="0.2">
      <c r="A332" s="257"/>
      <c r="B332" s="260"/>
      <c r="C332" s="283">
        <f t="shared" si="44"/>
        <v>0</v>
      </c>
      <c r="D332" s="284"/>
      <c r="E332" s="316"/>
      <c r="F332" s="70">
        <f t="shared" si="45"/>
        <v>0</v>
      </c>
      <c r="G332" s="64">
        <f t="shared" si="45"/>
        <v>0</v>
      </c>
      <c r="H332" s="65">
        <f t="shared" si="43"/>
        <v>0</v>
      </c>
    </row>
    <row r="333" spans="1:8" s="2" customFormat="1" ht="12.75" hidden="1" x14ac:dyDescent="0.2">
      <c r="A333" s="257"/>
      <c r="B333" s="260"/>
      <c r="C333" s="283">
        <f t="shared" si="44"/>
        <v>0</v>
      </c>
      <c r="D333" s="284"/>
      <c r="E333" s="316"/>
      <c r="F333" s="70">
        <f t="shared" si="45"/>
        <v>0</v>
      </c>
      <c r="G333" s="64">
        <f t="shared" si="45"/>
        <v>0</v>
      </c>
      <c r="H333" s="65">
        <f t="shared" si="43"/>
        <v>0</v>
      </c>
    </row>
    <row r="334" spans="1:8" s="2" customFormat="1" ht="12.75" hidden="1" x14ac:dyDescent="0.2">
      <c r="A334" s="257"/>
      <c r="B334" s="260"/>
      <c r="C334" s="283">
        <f t="shared" si="44"/>
        <v>0</v>
      </c>
      <c r="D334" s="284"/>
      <c r="E334" s="316"/>
      <c r="F334" s="70">
        <f t="shared" si="45"/>
        <v>0</v>
      </c>
      <c r="G334" s="64">
        <f t="shared" si="45"/>
        <v>0</v>
      </c>
      <c r="H334" s="65">
        <f t="shared" si="43"/>
        <v>0</v>
      </c>
    </row>
    <row r="335" spans="1:8" s="2" customFormat="1" ht="12.75" hidden="1" x14ac:dyDescent="0.2">
      <c r="A335" s="257"/>
      <c r="B335" s="260"/>
      <c r="C335" s="283">
        <f t="shared" si="44"/>
        <v>0</v>
      </c>
      <c r="D335" s="284"/>
      <c r="E335" s="316"/>
      <c r="F335" s="70">
        <f t="shared" si="45"/>
        <v>0</v>
      </c>
      <c r="G335" s="64">
        <f t="shared" si="45"/>
        <v>0</v>
      </c>
      <c r="H335" s="65">
        <f t="shared" si="43"/>
        <v>0</v>
      </c>
    </row>
    <row r="336" spans="1:8" s="2" customFormat="1" ht="12.75" hidden="1" x14ac:dyDescent="0.2">
      <c r="A336" s="257"/>
      <c r="B336" s="260"/>
      <c r="C336" s="283">
        <f t="shared" si="44"/>
        <v>0</v>
      </c>
      <c r="D336" s="284"/>
      <c r="E336" s="316"/>
      <c r="F336" s="70">
        <f t="shared" si="45"/>
        <v>0</v>
      </c>
      <c r="G336" s="64">
        <f t="shared" si="45"/>
        <v>0</v>
      </c>
      <c r="H336" s="65">
        <f t="shared" si="43"/>
        <v>0</v>
      </c>
    </row>
    <row r="337" spans="1:8" s="2" customFormat="1" ht="12.75" hidden="1" x14ac:dyDescent="0.2">
      <c r="A337" s="257"/>
      <c r="B337" s="260"/>
      <c r="C337" s="283">
        <f t="shared" si="44"/>
        <v>0</v>
      </c>
      <c r="D337" s="284"/>
      <c r="E337" s="316"/>
      <c r="F337" s="70">
        <f t="shared" si="45"/>
        <v>0</v>
      </c>
      <c r="G337" s="64">
        <f t="shared" si="45"/>
        <v>0</v>
      </c>
      <c r="H337" s="65">
        <f t="shared" si="43"/>
        <v>0</v>
      </c>
    </row>
    <row r="338" spans="1:8" s="2" customFormat="1" ht="12.75" hidden="1" x14ac:dyDescent="0.2">
      <c r="A338" s="257"/>
      <c r="B338" s="260"/>
      <c r="C338" s="283">
        <f t="shared" si="44"/>
        <v>0</v>
      </c>
      <c r="D338" s="284"/>
      <c r="E338" s="316"/>
      <c r="F338" s="70">
        <f t="shared" si="45"/>
        <v>0</v>
      </c>
      <c r="G338" s="64">
        <f t="shared" si="45"/>
        <v>0</v>
      </c>
      <c r="H338" s="65">
        <f t="shared" si="43"/>
        <v>0</v>
      </c>
    </row>
    <row r="339" spans="1:8" s="2" customFormat="1" ht="12.75" hidden="1" x14ac:dyDescent="0.2">
      <c r="A339" s="258"/>
      <c r="B339" s="261"/>
      <c r="C339" s="283">
        <f t="shared" si="44"/>
        <v>0</v>
      </c>
      <c r="D339" s="284"/>
      <c r="E339" s="317"/>
      <c r="F339" s="71">
        <f t="shared" si="45"/>
        <v>0</v>
      </c>
      <c r="G339" s="66">
        <f t="shared" si="45"/>
        <v>0</v>
      </c>
      <c r="H339" s="67">
        <f t="shared" si="43"/>
        <v>0</v>
      </c>
    </row>
    <row r="340" spans="1:8" s="2" customFormat="1" ht="25.5" x14ac:dyDescent="0.2">
      <c r="A340" s="256" t="s">
        <v>58</v>
      </c>
      <c r="B340" s="259" t="s">
        <v>59</v>
      </c>
      <c r="C340" s="303" t="s">
        <v>438</v>
      </c>
      <c r="D340" s="304"/>
      <c r="E340" s="53" t="s">
        <v>162</v>
      </c>
      <c r="F340" s="142" t="s">
        <v>40</v>
      </c>
      <c r="G340" s="53" t="s">
        <v>158</v>
      </c>
      <c r="H340" s="135">
        <f>SUM(H341:H360)</f>
        <v>0.13</v>
      </c>
    </row>
    <row r="341" spans="1:8" s="2" customFormat="1" ht="12.75" hidden="1" x14ac:dyDescent="0.2">
      <c r="A341" s="257"/>
      <c r="B341" s="260"/>
      <c r="C341" s="318">
        <f t="shared" ref="C341:C350" si="46">C266</f>
        <v>0</v>
      </c>
      <c r="D341" s="319"/>
      <c r="E341" s="278">
        <v>10</v>
      </c>
      <c r="F341" s="81">
        <f t="shared" ref="F341:G350" si="47">F266</f>
        <v>0</v>
      </c>
      <c r="G341" s="62">
        <f t="shared" si="47"/>
        <v>0</v>
      </c>
      <c r="H341" s="63">
        <f>ROUNDUP((F341*$E$341%)/168*G341,2)</f>
        <v>0</v>
      </c>
    </row>
    <row r="342" spans="1:8" s="2" customFormat="1" ht="12.75" hidden="1" x14ac:dyDescent="0.2">
      <c r="A342" s="257"/>
      <c r="B342" s="260"/>
      <c r="C342" s="320">
        <f t="shared" si="46"/>
        <v>0</v>
      </c>
      <c r="D342" s="321"/>
      <c r="E342" s="279"/>
      <c r="F342" s="82">
        <f t="shared" si="47"/>
        <v>0</v>
      </c>
      <c r="G342" s="64">
        <f t="shared" si="47"/>
        <v>0</v>
      </c>
      <c r="H342" s="65">
        <f t="shared" ref="H342:H360" si="48">ROUNDUP((F342*$E$341%)/168*G342,2)</f>
        <v>0</v>
      </c>
    </row>
    <row r="343" spans="1:8" s="2" customFormat="1" ht="12.75" hidden="1" x14ac:dyDescent="0.2">
      <c r="A343" s="257"/>
      <c r="B343" s="260"/>
      <c r="C343" s="320">
        <f t="shared" si="46"/>
        <v>0</v>
      </c>
      <c r="D343" s="321"/>
      <c r="E343" s="279"/>
      <c r="F343" s="82">
        <f t="shared" si="47"/>
        <v>0</v>
      </c>
      <c r="G343" s="64">
        <f t="shared" si="47"/>
        <v>0</v>
      </c>
      <c r="H343" s="65">
        <f t="shared" si="48"/>
        <v>0</v>
      </c>
    </row>
    <row r="344" spans="1:8" s="2" customFormat="1" ht="12.75" hidden="1" x14ac:dyDescent="0.2">
      <c r="A344" s="257"/>
      <c r="B344" s="260"/>
      <c r="C344" s="320">
        <f t="shared" si="46"/>
        <v>0</v>
      </c>
      <c r="D344" s="321"/>
      <c r="E344" s="279"/>
      <c r="F344" s="82">
        <f t="shared" si="47"/>
        <v>0</v>
      </c>
      <c r="G344" s="64">
        <f t="shared" si="47"/>
        <v>0</v>
      </c>
      <c r="H344" s="65">
        <f t="shared" si="48"/>
        <v>0</v>
      </c>
    </row>
    <row r="345" spans="1:8" s="2" customFormat="1" ht="12.75" hidden="1" x14ac:dyDescent="0.2">
      <c r="A345" s="257"/>
      <c r="B345" s="260"/>
      <c r="C345" s="320">
        <f t="shared" si="46"/>
        <v>0</v>
      </c>
      <c r="D345" s="321"/>
      <c r="E345" s="279"/>
      <c r="F345" s="82">
        <f t="shared" si="47"/>
        <v>0</v>
      </c>
      <c r="G345" s="64">
        <f t="shared" si="47"/>
        <v>0</v>
      </c>
      <c r="H345" s="65">
        <f t="shared" si="48"/>
        <v>0</v>
      </c>
    </row>
    <row r="346" spans="1:8" s="2" customFormat="1" ht="12.75" hidden="1" x14ac:dyDescent="0.2">
      <c r="A346" s="257"/>
      <c r="B346" s="260"/>
      <c r="C346" s="320">
        <f t="shared" si="46"/>
        <v>0</v>
      </c>
      <c r="D346" s="321"/>
      <c r="E346" s="279"/>
      <c r="F346" s="82">
        <f t="shared" si="47"/>
        <v>0</v>
      </c>
      <c r="G346" s="64">
        <f t="shared" si="47"/>
        <v>0</v>
      </c>
      <c r="H346" s="65">
        <f t="shared" si="48"/>
        <v>0</v>
      </c>
    </row>
    <row r="347" spans="1:8" s="2" customFormat="1" ht="12.75" hidden="1" x14ac:dyDescent="0.2">
      <c r="A347" s="257"/>
      <c r="B347" s="260"/>
      <c r="C347" s="320">
        <f t="shared" si="46"/>
        <v>0</v>
      </c>
      <c r="D347" s="321"/>
      <c r="E347" s="279"/>
      <c r="F347" s="82">
        <f t="shared" si="47"/>
        <v>0</v>
      </c>
      <c r="G347" s="64">
        <f t="shared" si="47"/>
        <v>0</v>
      </c>
      <c r="H347" s="65">
        <f t="shared" si="48"/>
        <v>0</v>
      </c>
    </row>
    <row r="348" spans="1:8" s="2" customFormat="1" ht="12.75" hidden="1" x14ac:dyDescent="0.2">
      <c r="A348" s="257"/>
      <c r="B348" s="260"/>
      <c r="C348" s="320">
        <f t="shared" si="46"/>
        <v>0</v>
      </c>
      <c r="D348" s="321"/>
      <c r="E348" s="279"/>
      <c r="F348" s="82">
        <f t="shared" si="47"/>
        <v>0</v>
      </c>
      <c r="G348" s="64">
        <f t="shared" si="47"/>
        <v>0</v>
      </c>
      <c r="H348" s="65">
        <f t="shared" si="48"/>
        <v>0</v>
      </c>
    </row>
    <row r="349" spans="1:8" s="2" customFormat="1" ht="12.75" hidden="1" x14ac:dyDescent="0.2">
      <c r="A349" s="257"/>
      <c r="B349" s="260"/>
      <c r="C349" s="320">
        <f t="shared" si="46"/>
        <v>0</v>
      </c>
      <c r="D349" s="321"/>
      <c r="E349" s="279"/>
      <c r="F349" s="82">
        <f t="shared" si="47"/>
        <v>0</v>
      </c>
      <c r="G349" s="64">
        <f t="shared" si="47"/>
        <v>0</v>
      </c>
      <c r="H349" s="65">
        <f t="shared" si="48"/>
        <v>0</v>
      </c>
    </row>
    <row r="350" spans="1:8" s="2" customFormat="1" ht="12.75" hidden="1" x14ac:dyDescent="0.2">
      <c r="A350" s="257"/>
      <c r="B350" s="260"/>
      <c r="C350" s="320">
        <f t="shared" si="46"/>
        <v>0</v>
      </c>
      <c r="D350" s="321"/>
      <c r="E350" s="279"/>
      <c r="F350" s="82">
        <f t="shared" si="47"/>
        <v>0</v>
      </c>
      <c r="G350" s="64">
        <f t="shared" si="47"/>
        <v>0</v>
      </c>
      <c r="H350" s="65">
        <f t="shared" si="48"/>
        <v>0</v>
      </c>
    </row>
    <row r="351" spans="1:8" s="2" customFormat="1" ht="12.75" x14ac:dyDescent="0.2">
      <c r="A351" s="257"/>
      <c r="B351" s="260"/>
      <c r="C351" s="291" t="str">
        <f t="shared" ref="C351:C360" si="49">C277</f>
        <v>Vecākais speciālists Izglītības koordinācijas nodaļā</v>
      </c>
      <c r="D351" s="292"/>
      <c r="E351" s="279"/>
      <c r="F351" s="83">
        <f t="shared" ref="F351:G360" si="50">F277</f>
        <v>1287</v>
      </c>
      <c r="G351" s="64">
        <f t="shared" si="50"/>
        <v>8.4000000000000005E-2</v>
      </c>
      <c r="H351" s="65">
        <f t="shared" si="48"/>
        <v>6.9999999999999993E-2</v>
      </c>
    </row>
    <row r="352" spans="1:8" s="2" customFormat="1" ht="12.75" x14ac:dyDescent="0.2">
      <c r="A352" s="257"/>
      <c r="B352" s="260"/>
      <c r="C352" s="291" t="str">
        <f t="shared" si="49"/>
        <v>Grāmatvedis</v>
      </c>
      <c r="D352" s="292"/>
      <c r="E352" s="279"/>
      <c r="F352" s="83">
        <f t="shared" si="50"/>
        <v>1190</v>
      </c>
      <c r="G352" s="64">
        <f t="shared" si="50"/>
        <v>8.4000000000000005E-2</v>
      </c>
      <c r="H352" s="65">
        <f t="shared" si="48"/>
        <v>6.0000000000000005E-2</v>
      </c>
    </row>
    <row r="353" spans="1:8" s="2" customFormat="1" ht="12.75" hidden="1" customHeight="1" x14ac:dyDescent="0.2">
      <c r="A353" s="257"/>
      <c r="B353" s="260"/>
      <c r="C353" s="320">
        <f t="shared" si="49"/>
        <v>0</v>
      </c>
      <c r="D353" s="321"/>
      <c r="E353" s="279"/>
      <c r="F353" s="83">
        <f t="shared" si="50"/>
        <v>0</v>
      </c>
      <c r="G353" s="64">
        <f t="shared" si="50"/>
        <v>0</v>
      </c>
      <c r="H353" s="65">
        <f t="shared" si="48"/>
        <v>0</v>
      </c>
    </row>
    <row r="354" spans="1:8" s="2" customFormat="1" ht="12.75" hidden="1" customHeight="1" x14ac:dyDescent="0.2">
      <c r="A354" s="257"/>
      <c r="B354" s="260"/>
      <c r="C354" s="320">
        <f t="shared" si="49"/>
        <v>0</v>
      </c>
      <c r="D354" s="321"/>
      <c r="E354" s="279"/>
      <c r="F354" s="83">
        <f t="shared" si="50"/>
        <v>0</v>
      </c>
      <c r="G354" s="64">
        <f t="shared" si="50"/>
        <v>0</v>
      </c>
      <c r="H354" s="65">
        <f t="shared" si="48"/>
        <v>0</v>
      </c>
    </row>
    <row r="355" spans="1:8" s="2" customFormat="1" ht="12.75" hidden="1" customHeight="1" x14ac:dyDescent="0.2">
      <c r="A355" s="257"/>
      <c r="B355" s="260"/>
      <c r="C355" s="320">
        <f t="shared" si="49"/>
        <v>0</v>
      </c>
      <c r="D355" s="321"/>
      <c r="E355" s="279"/>
      <c r="F355" s="83">
        <f t="shared" si="50"/>
        <v>0</v>
      </c>
      <c r="G355" s="64">
        <f t="shared" si="50"/>
        <v>0</v>
      </c>
      <c r="H355" s="65">
        <f t="shared" si="48"/>
        <v>0</v>
      </c>
    </row>
    <row r="356" spans="1:8" s="2" customFormat="1" ht="12.75" hidden="1" customHeight="1" x14ac:dyDescent="0.2">
      <c r="A356" s="257"/>
      <c r="B356" s="260"/>
      <c r="C356" s="320">
        <f t="shared" si="49"/>
        <v>0</v>
      </c>
      <c r="D356" s="321"/>
      <c r="E356" s="279"/>
      <c r="F356" s="83">
        <f t="shared" si="50"/>
        <v>0</v>
      </c>
      <c r="G356" s="64">
        <f t="shared" si="50"/>
        <v>0</v>
      </c>
      <c r="H356" s="65">
        <f t="shared" si="48"/>
        <v>0</v>
      </c>
    </row>
    <row r="357" spans="1:8" s="2" customFormat="1" ht="12.75" hidden="1" customHeight="1" x14ac:dyDescent="0.2">
      <c r="A357" s="257"/>
      <c r="B357" s="260"/>
      <c r="C357" s="320">
        <f t="shared" si="49"/>
        <v>0</v>
      </c>
      <c r="D357" s="321"/>
      <c r="E357" s="279"/>
      <c r="F357" s="83">
        <f t="shared" si="50"/>
        <v>0</v>
      </c>
      <c r="G357" s="64">
        <f t="shared" si="50"/>
        <v>0</v>
      </c>
      <c r="H357" s="65">
        <f t="shared" si="48"/>
        <v>0</v>
      </c>
    </row>
    <row r="358" spans="1:8" s="2" customFormat="1" ht="12.75" hidden="1" customHeight="1" x14ac:dyDescent="0.2">
      <c r="A358" s="257"/>
      <c r="B358" s="260"/>
      <c r="C358" s="320">
        <f t="shared" si="49"/>
        <v>0</v>
      </c>
      <c r="D358" s="321"/>
      <c r="E358" s="279"/>
      <c r="F358" s="83">
        <f t="shared" si="50"/>
        <v>0</v>
      </c>
      <c r="G358" s="64">
        <f t="shared" si="50"/>
        <v>0</v>
      </c>
      <c r="H358" s="65">
        <f t="shared" si="48"/>
        <v>0</v>
      </c>
    </row>
    <row r="359" spans="1:8" s="2" customFormat="1" ht="12.75" hidden="1" customHeight="1" x14ac:dyDescent="0.2">
      <c r="A359" s="257"/>
      <c r="B359" s="260"/>
      <c r="C359" s="320">
        <f t="shared" si="49"/>
        <v>0</v>
      </c>
      <c r="D359" s="321"/>
      <c r="E359" s="279"/>
      <c r="F359" s="83">
        <f t="shared" si="50"/>
        <v>0</v>
      </c>
      <c r="G359" s="64">
        <f t="shared" si="50"/>
        <v>0</v>
      </c>
      <c r="H359" s="65">
        <f t="shared" si="48"/>
        <v>0</v>
      </c>
    </row>
    <row r="360" spans="1:8" s="2" customFormat="1" ht="12.75" hidden="1" x14ac:dyDescent="0.2">
      <c r="A360" s="258"/>
      <c r="B360" s="261"/>
      <c r="C360" s="320">
        <f t="shared" si="49"/>
        <v>0</v>
      </c>
      <c r="D360" s="321"/>
      <c r="E360" s="280"/>
      <c r="F360" s="85">
        <f t="shared" si="50"/>
        <v>0</v>
      </c>
      <c r="G360" s="66">
        <f t="shared" si="50"/>
        <v>0</v>
      </c>
      <c r="H360" s="67">
        <f t="shared" si="48"/>
        <v>0</v>
      </c>
    </row>
    <row r="361" spans="1:8" s="2" customFormat="1" ht="12.75" customHeight="1" x14ac:dyDescent="0.2">
      <c r="A361" s="58" t="s">
        <v>66</v>
      </c>
      <c r="B361" s="271" t="s">
        <v>67</v>
      </c>
      <c r="C361" s="271"/>
      <c r="D361" s="271"/>
      <c r="E361" s="271"/>
      <c r="F361" s="271"/>
      <c r="G361" s="271"/>
      <c r="H361" s="47">
        <f>SUM(H362,H363,H384)</f>
        <v>0.47000000000000003</v>
      </c>
    </row>
    <row r="362" spans="1:8" s="2" customFormat="1" ht="12.75" customHeight="1" x14ac:dyDescent="0.2">
      <c r="A362" s="141" t="s">
        <v>68</v>
      </c>
      <c r="B362" s="285" t="s">
        <v>471</v>
      </c>
      <c r="C362" s="285"/>
      <c r="D362" s="285"/>
      <c r="E362" s="285"/>
      <c r="F362" s="285"/>
      <c r="G362" s="285"/>
      <c r="H362" s="48">
        <f>ROUNDUP((H264+H363)*0.2409,2)</f>
        <v>0.39</v>
      </c>
    </row>
    <row r="363" spans="1:8" s="2" customFormat="1" ht="25.5" x14ac:dyDescent="0.2">
      <c r="A363" s="256" t="s">
        <v>71</v>
      </c>
      <c r="B363" s="259" t="s">
        <v>72</v>
      </c>
      <c r="C363" s="303" t="s">
        <v>157</v>
      </c>
      <c r="D363" s="304"/>
      <c r="E363" s="53" t="s">
        <v>162</v>
      </c>
      <c r="F363" s="142" t="s">
        <v>40</v>
      </c>
      <c r="G363" s="53" t="s">
        <v>158</v>
      </c>
      <c r="H363" s="135">
        <f>SUM(H364:H383)</f>
        <v>0.06</v>
      </c>
    </row>
    <row r="364" spans="1:8" s="2" customFormat="1" ht="12.75" hidden="1" customHeight="1" x14ac:dyDescent="0.2">
      <c r="A364" s="257"/>
      <c r="B364" s="260"/>
      <c r="C364" s="305">
        <f t="shared" ref="C364:C373" si="51">C266</f>
        <v>0</v>
      </c>
      <c r="D364" s="306"/>
      <c r="E364" s="312">
        <v>4</v>
      </c>
      <c r="F364" s="73">
        <f t="shared" ref="F364:G373" si="52">F266</f>
        <v>0</v>
      </c>
      <c r="G364" s="73">
        <f t="shared" si="52"/>
        <v>0</v>
      </c>
      <c r="H364" s="63">
        <f>ROUNDUP((F364*$E$364%)/168*G364,2)</f>
        <v>0</v>
      </c>
    </row>
    <row r="365" spans="1:8" s="2" customFormat="1" ht="12.75" hidden="1" customHeight="1" x14ac:dyDescent="0.2">
      <c r="A365" s="257"/>
      <c r="B365" s="260"/>
      <c r="C365" s="291">
        <f t="shared" si="51"/>
        <v>0</v>
      </c>
      <c r="D365" s="292"/>
      <c r="E365" s="313"/>
      <c r="F365" s="75">
        <f t="shared" si="52"/>
        <v>0</v>
      </c>
      <c r="G365" s="75">
        <f t="shared" si="52"/>
        <v>0</v>
      </c>
      <c r="H365" s="65">
        <f t="shared" ref="H365:H372" si="53">ROUNDUP((F365*$E$364%)/168*G365,2)</f>
        <v>0</v>
      </c>
    </row>
    <row r="366" spans="1:8" s="2" customFormat="1" ht="12.75" hidden="1" customHeight="1" x14ac:dyDescent="0.2">
      <c r="A366" s="257"/>
      <c r="B366" s="260"/>
      <c r="C366" s="291">
        <f t="shared" si="51"/>
        <v>0</v>
      </c>
      <c r="D366" s="292"/>
      <c r="E366" s="313"/>
      <c r="F366" s="75">
        <f t="shared" si="52"/>
        <v>0</v>
      </c>
      <c r="G366" s="75">
        <f t="shared" si="52"/>
        <v>0</v>
      </c>
      <c r="H366" s="65">
        <f t="shared" si="53"/>
        <v>0</v>
      </c>
    </row>
    <row r="367" spans="1:8" s="2" customFormat="1" ht="12.75" hidden="1" customHeight="1" x14ac:dyDescent="0.2">
      <c r="A367" s="257"/>
      <c r="B367" s="260"/>
      <c r="C367" s="291">
        <f t="shared" si="51"/>
        <v>0</v>
      </c>
      <c r="D367" s="292"/>
      <c r="E367" s="313"/>
      <c r="F367" s="75">
        <f t="shared" si="52"/>
        <v>0</v>
      </c>
      <c r="G367" s="75">
        <f t="shared" si="52"/>
        <v>0</v>
      </c>
      <c r="H367" s="65">
        <f t="shared" si="53"/>
        <v>0</v>
      </c>
    </row>
    <row r="368" spans="1:8" s="2" customFormat="1" ht="12.75" hidden="1" customHeight="1" x14ac:dyDescent="0.2">
      <c r="A368" s="257"/>
      <c r="B368" s="260"/>
      <c r="C368" s="291">
        <f t="shared" si="51"/>
        <v>0</v>
      </c>
      <c r="D368" s="292"/>
      <c r="E368" s="313"/>
      <c r="F368" s="75">
        <f t="shared" si="52"/>
        <v>0</v>
      </c>
      <c r="G368" s="75">
        <f t="shared" si="52"/>
        <v>0</v>
      </c>
      <c r="H368" s="65">
        <f t="shared" si="53"/>
        <v>0</v>
      </c>
    </row>
    <row r="369" spans="1:8" s="2" customFormat="1" ht="12.75" hidden="1" customHeight="1" x14ac:dyDescent="0.2">
      <c r="A369" s="257"/>
      <c r="B369" s="260"/>
      <c r="C369" s="291">
        <f t="shared" si="51"/>
        <v>0</v>
      </c>
      <c r="D369" s="292"/>
      <c r="E369" s="313"/>
      <c r="F369" s="75">
        <f t="shared" si="52"/>
        <v>0</v>
      </c>
      <c r="G369" s="75">
        <f t="shared" si="52"/>
        <v>0</v>
      </c>
      <c r="H369" s="65">
        <f t="shared" si="53"/>
        <v>0</v>
      </c>
    </row>
    <row r="370" spans="1:8" s="2" customFormat="1" ht="12.75" hidden="1" customHeight="1" x14ac:dyDescent="0.2">
      <c r="A370" s="257"/>
      <c r="B370" s="260"/>
      <c r="C370" s="291">
        <f t="shared" si="51"/>
        <v>0</v>
      </c>
      <c r="D370" s="292"/>
      <c r="E370" s="313"/>
      <c r="F370" s="75">
        <f t="shared" si="52"/>
        <v>0</v>
      </c>
      <c r="G370" s="75">
        <f t="shared" si="52"/>
        <v>0</v>
      </c>
      <c r="H370" s="65">
        <f t="shared" si="53"/>
        <v>0</v>
      </c>
    </row>
    <row r="371" spans="1:8" s="2" customFormat="1" ht="12.75" hidden="1" customHeight="1" x14ac:dyDescent="0.2">
      <c r="A371" s="257"/>
      <c r="B371" s="260"/>
      <c r="C371" s="291">
        <f t="shared" si="51"/>
        <v>0</v>
      </c>
      <c r="D371" s="292"/>
      <c r="E371" s="313"/>
      <c r="F371" s="75">
        <f t="shared" si="52"/>
        <v>0</v>
      </c>
      <c r="G371" s="75">
        <f t="shared" si="52"/>
        <v>0</v>
      </c>
      <c r="H371" s="65">
        <f t="shared" si="53"/>
        <v>0</v>
      </c>
    </row>
    <row r="372" spans="1:8" s="2" customFormat="1" ht="12.75" hidden="1" customHeight="1" x14ac:dyDescent="0.2">
      <c r="A372" s="257"/>
      <c r="B372" s="260"/>
      <c r="C372" s="291">
        <f t="shared" si="51"/>
        <v>0</v>
      </c>
      <c r="D372" s="292"/>
      <c r="E372" s="313"/>
      <c r="F372" s="75">
        <f t="shared" si="52"/>
        <v>0</v>
      </c>
      <c r="G372" s="75">
        <f t="shared" si="52"/>
        <v>0</v>
      </c>
      <c r="H372" s="65">
        <f t="shared" si="53"/>
        <v>0</v>
      </c>
    </row>
    <row r="373" spans="1:8" s="2" customFormat="1" ht="12.75" hidden="1" customHeight="1" x14ac:dyDescent="0.2">
      <c r="A373" s="257"/>
      <c r="B373" s="260"/>
      <c r="C373" s="291">
        <f t="shared" si="51"/>
        <v>0</v>
      </c>
      <c r="D373" s="292"/>
      <c r="E373" s="313"/>
      <c r="F373" s="75">
        <f t="shared" si="52"/>
        <v>0</v>
      </c>
      <c r="G373" s="75">
        <f t="shared" si="52"/>
        <v>0</v>
      </c>
      <c r="H373" s="65">
        <f>ROUNDUP((F373*$E$364%)/168*G373,2)</f>
        <v>0</v>
      </c>
    </row>
    <row r="374" spans="1:8" s="2" customFormat="1" ht="12.75" x14ac:dyDescent="0.2">
      <c r="A374" s="257"/>
      <c r="B374" s="260"/>
      <c r="C374" s="291" t="str">
        <f t="shared" ref="C374:C383" si="54">C277</f>
        <v>Vecākais speciālists Izglītības koordinācijas nodaļā</v>
      </c>
      <c r="D374" s="292"/>
      <c r="E374" s="313"/>
      <c r="F374" s="75">
        <f t="shared" ref="F374:G383" si="55">F277</f>
        <v>1287</v>
      </c>
      <c r="G374" s="64">
        <f t="shared" si="55"/>
        <v>8.4000000000000005E-2</v>
      </c>
      <c r="H374" s="65">
        <f>ROUNDUP((F374*$E$364%)/168*G374,2)</f>
        <v>0.03</v>
      </c>
    </row>
    <row r="375" spans="1:8" s="2" customFormat="1" ht="12.75" customHeight="1" x14ac:dyDescent="0.2">
      <c r="A375" s="257"/>
      <c r="B375" s="260"/>
      <c r="C375" s="291" t="str">
        <f t="shared" si="54"/>
        <v>Grāmatvedis</v>
      </c>
      <c r="D375" s="292"/>
      <c r="E375" s="313"/>
      <c r="F375" s="75">
        <f t="shared" si="55"/>
        <v>1190</v>
      </c>
      <c r="G375" s="64">
        <f t="shared" si="55"/>
        <v>8.4000000000000005E-2</v>
      </c>
      <c r="H375" s="65">
        <f t="shared" ref="H375:H383" si="56">ROUNDUP((F375*$E$364%)/168*G375,2)</f>
        <v>0.03</v>
      </c>
    </row>
    <row r="376" spans="1:8" s="2" customFormat="1" ht="12.75" hidden="1" x14ac:dyDescent="0.2">
      <c r="A376" s="257"/>
      <c r="B376" s="260"/>
      <c r="C376" s="291">
        <f t="shared" si="54"/>
        <v>0</v>
      </c>
      <c r="D376" s="292"/>
      <c r="E376" s="313"/>
      <c r="F376" s="75">
        <f t="shared" si="55"/>
        <v>0</v>
      </c>
      <c r="G376" s="64">
        <f t="shared" si="55"/>
        <v>0</v>
      </c>
      <c r="H376" s="65">
        <f t="shared" si="56"/>
        <v>0</v>
      </c>
    </row>
    <row r="377" spans="1:8" s="2" customFormat="1" ht="12.75" hidden="1" x14ac:dyDescent="0.2">
      <c r="A377" s="257"/>
      <c r="B377" s="260"/>
      <c r="C377" s="291">
        <f t="shared" si="54"/>
        <v>0</v>
      </c>
      <c r="D377" s="292"/>
      <c r="E377" s="313"/>
      <c r="F377" s="75">
        <f t="shared" si="55"/>
        <v>0</v>
      </c>
      <c r="G377" s="64">
        <f t="shared" si="55"/>
        <v>0</v>
      </c>
      <c r="H377" s="65">
        <f t="shared" si="56"/>
        <v>0</v>
      </c>
    </row>
    <row r="378" spans="1:8" s="2" customFormat="1" ht="12.75" hidden="1" x14ac:dyDescent="0.2">
      <c r="A378" s="257"/>
      <c r="B378" s="260"/>
      <c r="C378" s="291">
        <f t="shared" si="54"/>
        <v>0</v>
      </c>
      <c r="D378" s="292"/>
      <c r="E378" s="313"/>
      <c r="F378" s="75">
        <f t="shared" si="55"/>
        <v>0</v>
      </c>
      <c r="G378" s="64">
        <f t="shared" si="55"/>
        <v>0</v>
      </c>
      <c r="H378" s="65">
        <f t="shared" si="56"/>
        <v>0</v>
      </c>
    </row>
    <row r="379" spans="1:8" s="2" customFormat="1" ht="12.75" hidden="1" x14ac:dyDescent="0.2">
      <c r="A379" s="257"/>
      <c r="B379" s="260"/>
      <c r="C379" s="291">
        <f t="shared" si="54"/>
        <v>0</v>
      </c>
      <c r="D379" s="292"/>
      <c r="E379" s="313"/>
      <c r="F379" s="75">
        <f t="shared" si="55"/>
        <v>0</v>
      </c>
      <c r="G379" s="64">
        <f t="shared" si="55"/>
        <v>0</v>
      </c>
      <c r="H379" s="65">
        <f t="shared" si="56"/>
        <v>0</v>
      </c>
    </row>
    <row r="380" spans="1:8" s="2" customFormat="1" ht="12.75" hidden="1" x14ac:dyDescent="0.2">
      <c r="A380" s="257"/>
      <c r="B380" s="260"/>
      <c r="C380" s="291">
        <f t="shared" si="54"/>
        <v>0</v>
      </c>
      <c r="D380" s="292"/>
      <c r="E380" s="313"/>
      <c r="F380" s="75">
        <f t="shared" si="55"/>
        <v>0</v>
      </c>
      <c r="G380" s="64">
        <f t="shared" si="55"/>
        <v>0</v>
      </c>
      <c r="H380" s="65">
        <f t="shared" si="56"/>
        <v>0</v>
      </c>
    </row>
    <row r="381" spans="1:8" s="2" customFormat="1" ht="12.75" hidden="1" x14ac:dyDescent="0.2">
      <c r="A381" s="257"/>
      <c r="B381" s="260"/>
      <c r="C381" s="291">
        <f t="shared" si="54"/>
        <v>0</v>
      </c>
      <c r="D381" s="292"/>
      <c r="E381" s="313"/>
      <c r="F381" s="75">
        <f t="shared" si="55"/>
        <v>0</v>
      </c>
      <c r="G381" s="64">
        <f t="shared" si="55"/>
        <v>0</v>
      </c>
      <c r="H381" s="65">
        <f t="shared" si="56"/>
        <v>0</v>
      </c>
    </row>
    <row r="382" spans="1:8" s="2" customFormat="1" ht="12.75" hidden="1" x14ac:dyDescent="0.2">
      <c r="A382" s="257"/>
      <c r="B382" s="260"/>
      <c r="C382" s="291">
        <f t="shared" si="54"/>
        <v>0</v>
      </c>
      <c r="D382" s="292"/>
      <c r="E382" s="313"/>
      <c r="F382" s="75">
        <f t="shared" si="55"/>
        <v>0</v>
      </c>
      <c r="G382" s="64">
        <f t="shared" si="55"/>
        <v>0</v>
      </c>
      <c r="H382" s="65">
        <f t="shared" si="56"/>
        <v>0</v>
      </c>
    </row>
    <row r="383" spans="1:8" s="2" customFormat="1" ht="12.75" hidden="1" x14ac:dyDescent="0.2">
      <c r="A383" s="258"/>
      <c r="B383" s="261"/>
      <c r="C383" s="291">
        <f t="shared" si="54"/>
        <v>0</v>
      </c>
      <c r="D383" s="292"/>
      <c r="E383" s="314"/>
      <c r="F383" s="77">
        <f t="shared" si="55"/>
        <v>0</v>
      </c>
      <c r="G383" s="64">
        <f t="shared" si="55"/>
        <v>0</v>
      </c>
      <c r="H383" s="67">
        <f t="shared" si="56"/>
        <v>0</v>
      </c>
    </row>
    <row r="384" spans="1:8" s="2" customFormat="1" ht="25.5" customHeight="1" x14ac:dyDescent="0.2">
      <c r="A384" s="256" t="s">
        <v>83</v>
      </c>
      <c r="B384" s="259" t="s">
        <v>84</v>
      </c>
      <c r="C384" s="303" t="s">
        <v>438</v>
      </c>
      <c r="D384" s="304"/>
      <c r="E384" s="53" t="s">
        <v>162</v>
      </c>
      <c r="F384" s="142" t="s">
        <v>40</v>
      </c>
      <c r="G384" s="53" t="s">
        <v>158</v>
      </c>
      <c r="H384" s="135">
        <f>SUM(H385:H404)</f>
        <v>0.02</v>
      </c>
    </row>
    <row r="385" spans="1:8" s="2" customFormat="1" ht="12.75" hidden="1" customHeight="1" x14ac:dyDescent="0.2">
      <c r="A385" s="257"/>
      <c r="B385" s="260"/>
      <c r="C385" s="305">
        <f t="shared" ref="C385:C394" si="57">C266</f>
        <v>0</v>
      </c>
      <c r="D385" s="306"/>
      <c r="E385" s="312">
        <v>1</v>
      </c>
      <c r="F385" s="73">
        <f t="shared" ref="F385:G394" si="58">F266</f>
        <v>0</v>
      </c>
      <c r="G385" s="64">
        <f t="shared" si="58"/>
        <v>0</v>
      </c>
      <c r="H385" s="63">
        <f>ROUNDUP((F385*$E$385%)/168*G385,2)</f>
        <v>0</v>
      </c>
    </row>
    <row r="386" spans="1:8" s="2" customFormat="1" ht="12.75" hidden="1" x14ac:dyDescent="0.2">
      <c r="A386" s="257"/>
      <c r="B386" s="260"/>
      <c r="C386" s="291">
        <f t="shared" si="57"/>
        <v>0</v>
      </c>
      <c r="D386" s="292"/>
      <c r="E386" s="313"/>
      <c r="F386" s="75">
        <f t="shared" si="58"/>
        <v>0</v>
      </c>
      <c r="G386" s="64">
        <f t="shared" si="58"/>
        <v>0</v>
      </c>
      <c r="H386" s="65">
        <f t="shared" ref="H386:H391" si="59">ROUNDUP((F386*$E$385%)/168*G386,2)</f>
        <v>0</v>
      </c>
    </row>
    <row r="387" spans="1:8" s="2" customFormat="1" ht="12.75" hidden="1" x14ac:dyDescent="0.2">
      <c r="A387" s="257"/>
      <c r="B387" s="260"/>
      <c r="C387" s="291">
        <f t="shared" si="57"/>
        <v>0</v>
      </c>
      <c r="D387" s="292"/>
      <c r="E387" s="313"/>
      <c r="F387" s="75">
        <f t="shared" si="58"/>
        <v>0</v>
      </c>
      <c r="G387" s="64">
        <f t="shared" si="58"/>
        <v>0</v>
      </c>
      <c r="H387" s="65">
        <f t="shared" si="59"/>
        <v>0</v>
      </c>
    </row>
    <row r="388" spans="1:8" s="2" customFormat="1" ht="12.75" hidden="1" x14ac:dyDescent="0.2">
      <c r="A388" s="257"/>
      <c r="B388" s="260"/>
      <c r="C388" s="291">
        <f t="shared" si="57"/>
        <v>0</v>
      </c>
      <c r="D388" s="292"/>
      <c r="E388" s="313"/>
      <c r="F388" s="75">
        <f t="shared" si="58"/>
        <v>0</v>
      </c>
      <c r="G388" s="64">
        <f t="shared" si="58"/>
        <v>0</v>
      </c>
      <c r="H388" s="65">
        <f t="shared" si="59"/>
        <v>0</v>
      </c>
    </row>
    <row r="389" spans="1:8" s="2" customFormat="1" ht="12.75" hidden="1" x14ac:dyDescent="0.2">
      <c r="A389" s="257"/>
      <c r="B389" s="260"/>
      <c r="C389" s="291">
        <f t="shared" si="57"/>
        <v>0</v>
      </c>
      <c r="D389" s="292"/>
      <c r="E389" s="313"/>
      <c r="F389" s="75">
        <f t="shared" si="58"/>
        <v>0</v>
      </c>
      <c r="G389" s="64">
        <f t="shared" si="58"/>
        <v>0</v>
      </c>
      <c r="H389" s="65">
        <f t="shared" si="59"/>
        <v>0</v>
      </c>
    </row>
    <row r="390" spans="1:8" s="2" customFormat="1" ht="12.75" hidden="1" x14ac:dyDescent="0.2">
      <c r="A390" s="257"/>
      <c r="B390" s="260"/>
      <c r="C390" s="291">
        <f t="shared" si="57"/>
        <v>0</v>
      </c>
      <c r="D390" s="292"/>
      <c r="E390" s="313"/>
      <c r="F390" s="75">
        <f t="shared" si="58"/>
        <v>0</v>
      </c>
      <c r="G390" s="64">
        <f t="shared" si="58"/>
        <v>0</v>
      </c>
      <c r="H390" s="65">
        <f t="shared" si="59"/>
        <v>0</v>
      </c>
    </row>
    <row r="391" spans="1:8" s="2" customFormat="1" ht="12.75" hidden="1" x14ac:dyDescent="0.2">
      <c r="A391" s="257"/>
      <c r="B391" s="260"/>
      <c r="C391" s="291">
        <f t="shared" si="57"/>
        <v>0</v>
      </c>
      <c r="D391" s="292"/>
      <c r="E391" s="313"/>
      <c r="F391" s="75">
        <f t="shared" si="58"/>
        <v>0</v>
      </c>
      <c r="G391" s="64">
        <f t="shared" si="58"/>
        <v>0</v>
      </c>
      <c r="H391" s="65">
        <f t="shared" si="59"/>
        <v>0</v>
      </c>
    </row>
    <row r="392" spans="1:8" s="2" customFormat="1" ht="12.75" hidden="1" x14ac:dyDescent="0.2">
      <c r="A392" s="257"/>
      <c r="B392" s="260"/>
      <c r="C392" s="291">
        <f t="shared" si="57"/>
        <v>0</v>
      </c>
      <c r="D392" s="292"/>
      <c r="E392" s="313"/>
      <c r="F392" s="75">
        <f t="shared" si="58"/>
        <v>0</v>
      </c>
      <c r="G392" s="64">
        <f t="shared" si="58"/>
        <v>0</v>
      </c>
      <c r="H392" s="65">
        <f>ROUNDUP((F392*$E$385%)/168*G392,2)</f>
        <v>0</v>
      </c>
    </row>
    <row r="393" spans="1:8" s="2" customFormat="1" ht="12.75" hidden="1" x14ac:dyDescent="0.2">
      <c r="A393" s="257"/>
      <c r="B393" s="260"/>
      <c r="C393" s="291">
        <f t="shared" si="57"/>
        <v>0</v>
      </c>
      <c r="D393" s="292"/>
      <c r="E393" s="313"/>
      <c r="F393" s="75">
        <f t="shared" si="58"/>
        <v>0</v>
      </c>
      <c r="G393" s="64">
        <f t="shared" si="58"/>
        <v>0</v>
      </c>
      <c r="H393" s="65">
        <f>ROUNDUP((F393*$E$385%)/168*G393,2)</f>
        <v>0</v>
      </c>
    </row>
    <row r="394" spans="1:8" s="2" customFormat="1" ht="12.75" hidden="1" x14ac:dyDescent="0.2">
      <c r="A394" s="257"/>
      <c r="B394" s="260"/>
      <c r="C394" s="291">
        <f t="shared" si="57"/>
        <v>0</v>
      </c>
      <c r="D394" s="292"/>
      <c r="E394" s="313"/>
      <c r="F394" s="75">
        <f t="shared" si="58"/>
        <v>0</v>
      </c>
      <c r="G394" s="64">
        <f t="shared" si="58"/>
        <v>0</v>
      </c>
      <c r="H394" s="65">
        <f>ROUNDUP((F394*$E$385%)/168*G394,2)</f>
        <v>0</v>
      </c>
    </row>
    <row r="395" spans="1:8" s="2" customFormat="1" ht="12.75" customHeight="1" x14ac:dyDescent="0.2">
      <c r="A395" s="257"/>
      <c r="B395" s="260"/>
      <c r="C395" s="291" t="str">
        <f t="shared" ref="C395:C404" si="60">C277</f>
        <v>Vecākais speciālists Izglītības koordinācijas nodaļā</v>
      </c>
      <c r="D395" s="292"/>
      <c r="E395" s="313"/>
      <c r="F395" s="75">
        <f t="shared" ref="F395:G404" si="61">F277</f>
        <v>1287</v>
      </c>
      <c r="G395" s="64">
        <f t="shared" si="61"/>
        <v>8.4000000000000005E-2</v>
      </c>
      <c r="H395" s="65">
        <f>ROUNDUP((F395*$E$385%)/168*G395,2)</f>
        <v>0.01</v>
      </c>
    </row>
    <row r="396" spans="1:8" s="2" customFormat="1" ht="12.75" customHeight="1" x14ac:dyDescent="0.2">
      <c r="A396" s="257"/>
      <c r="B396" s="260"/>
      <c r="C396" s="291" t="str">
        <f t="shared" si="60"/>
        <v>Grāmatvedis</v>
      </c>
      <c r="D396" s="292"/>
      <c r="E396" s="313"/>
      <c r="F396" s="75">
        <f t="shared" si="61"/>
        <v>1190</v>
      </c>
      <c r="G396" s="64">
        <f t="shared" si="61"/>
        <v>8.4000000000000005E-2</v>
      </c>
      <c r="H396" s="65">
        <f t="shared" ref="H396:H404" si="62">ROUNDUP((F396*$E$385%)/168*G396,2)</f>
        <v>0.01</v>
      </c>
    </row>
    <row r="397" spans="1:8" s="2" customFormat="1" ht="12.75" hidden="1" x14ac:dyDescent="0.2">
      <c r="A397" s="257"/>
      <c r="B397" s="260"/>
      <c r="C397" s="291">
        <f t="shared" si="60"/>
        <v>0</v>
      </c>
      <c r="D397" s="292"/>
      <c r="E397" s="313"/>
      <c r="F397" s="75">
        <f t="shared" si="61"/>
        <v>0</v>
      </c>
      <c r="G397" s="75">
        <f t="shared" si="61"/>
        <v>0</v>
      </c>
      <c r="H397" s="65">
        <f t="shared" si="62"/>
        <v>0</v>
      </c>
    </row>
    <row r="398" spans="1:8" s="2" customFormat="1" ht="12.75" hidden="1" x14ac:dyDescent="0.2">
      <c r="A398" s="257"/>
      <c r="B398" s="260"/>
      <c r="C398" s="291">
        <f t="shared" si="60"/>
        <v>0</v>
      </c>
      <c r="D398" s="292"/>
      <c r="E398" s="313"/>
      <c r="F398" s="75">
        <f t="shared" si="61"/>
        <v>0</v>
      </c>
      <c r="G398" s="75">
        <f t="shared" si="61"/>
        <v>0</v>
      </c>
      <c r="H398" s="65">
        <f t="shared" si="62"/>
        <v>0</v>
      </c>
    </row>
    <row r="399" spans="1:8" s="2" customFormat="1" ht="12.75" hidden="1" x14ac:dyDescent="0.2">
      <c r="A399" s="257"/>
      <c r="B399" s="260"/>
      <c r="C399" s="291">
        <f t="shared" si="60"/>
        <v>0</v>
      </c>
      <c r="D399" s="292"/>
      <c r="E399" s="313"/>
      <c r="F399" s="75">
        <f t="shared" si="61"/>
        <v>0</v>
      </c>
      <c r="G399" s="75">
        <f t="shared" si="61"/>
        <v>0</v>
      </c>
      <c r="H399" s="65">
        <f t="shared" si="62"/>
        <v>0</v>
      </c>
    </row>
    <row r="400" spans="1:8" s="2" customFormat="1" ht="12.75" hidden="1" x14ac:dyDescent="0.2">
      <c r="A400" s="257"/>
      <c r="B400" s="260"/>
      <c r="C400" s="291">
        <f t="shared" si="60"/>
        <v>0</v>
      </c>
      <c r="D400" s="292"/>
      <c r="E400" s="313"/>
      <c r="F400" s="75">
        <f t="shared" si="61"/>
        <v>0</v>
      </c>
      <c r="G400" s="75">
        <f t="shared" si="61"/>
        <v>0</v>
      </c>
      <c r="H400" s="65">
        <f t="shared" si="62"/>
        <v>0</v>
      </c>
    </row>
    <row r="401" spans="1:9" s="2" customFormat="1" ht="12.75" hidden="1" x14ac:dyDescent="0.2">
      <c r="A401" s="257"/>
      <c r="B401" s="260"/>
      <c r="C401" s="291">
        <f t="shared" si="60"/>
        <v>0</v>
      </c>
      <c r="D401" s="292"/>
      <c r="E401" s="313"/>
      <c r="F401" s="75">
        <f t="shared" si="61"/>
        <v>0</v>
      </c>
      <c r="G401" s="75">
        <f t="shared" si="61"/>
        <v>0</v>
      </c>
      <c r="H401" s="65">
        <f t="shared" si="62"/>
        <v>0</v>
      </c>
    </row>
    <row r="402" spans="1:9" s="2" customFormat="1" ht="12.75" hidden="1" x14ac:dyDescent="0.2">
      <c r="A402" s="257"/>
      <c r="B402" s="260"/>
      <c r="C402" s="291">
        <f t="shared" si="60"/>
        <v>0</v>
      </c>
      <c r="D402" s="292"/>
      <c r="E402" s="313"/>
      <c r="F402" s="75">
        <f t="shared" si="61"/>
        <v>0</v>
      </c>
      <c r="G402" s="75">
        <f t="shared" si="61"/>
        <v>0</v>
      </c>
      <c r="H402" s="65">
        <f t="shared" si="62"/>
        <v>0</v>
      </c>
    </row>
    <row r="403" spans="1:9" s="2" customFormat="1" ht="12.75" hidden="1" x14ac:dyDescent="0.2">
      <c r="A403" s="257"/>
      <c r="B403" s="260"/>
      <c r="C403" s="291">
        <f t="shared" si="60"/>
        <v>0</v>
      </c>
      <c r="D403" s="292"/>
      <c r="E403" s="313"/>
      <c r="F403" s="75">
        <f t="shared" si="61"/>
        <v>0</v>
      </c>
      <c r="G403" s="75">
        <f t="shared" si="61"/>
        <v>0</v>
      </c>
      <c r="H403" s="65">
        <f t="shared" si="62"/>
        <v>0</v>
      </c>
    </row>
    <row r="404" spans="1:9" s="2" customFormat="1" ht="12.75" hidden="1" x14ac:dyDescent="0.2">
      <c r="A404" s="258"/>
      <c r="B404" s="261"/>
      <c r="C404" s="301">
        <f t="shared" si="60"/>
        <v>0</v>
      </c>
      <c r="D404" s="302"/>
      <c r="E404" s="314"/>
      <c r="F404" s="77">
        <f t="shared" si="61"/>
        <v>0</v>
      </c>
      <c r="G404" s="77">
        <f t="shared" si="61"/>
        <v>0</v>
      </c>
      <c r="H404" s="67">
        <f t="shared" si="62"/>
        <v>0</v>
      </c>
    </row>
    <row r="405" spans="1:9" s="2" customFormat="1" ht="12.75" x14ac:dyDescent="0.2">
      <c r="A405" s="58" t="s">
        <v>85</v>
      </c>
      <c r="B405" s="271" t="s">
        <v>18</v>
      </c>
      <c r="C405" s="271"/>
      <c r="D405" s="271"/>
      <c r="E405" s="271"/>
      <c r="F405" s="271"/>
      <c r="G405" s="271"/>
      <c r="H405" s="47">
        <f>SUM(H406,H429)</f>
        <v>3.27</v>
      </c>
    </row>
    <row r="406" spans="1:9" s="2" customFormat="1" ht="12.75" x14ac:dyDescent="0.2">
      <c r="A406" s="57" t="s">
        <v>86</v>
      </c>
      <c r="B406" s="271" t="s">
        <v>87</v>
      </c>
      <c r="C406" s="271"/>
      <c r="D406" s="271"/>
      <c r="E406" s="271"/>
      <c r="F406" s="271"/>
      <c r="G406" s="271"/>
      <c r="H406" s="47">
        <f>SUM(H407,H418)</f>
        <v>1.43</v>
      </c>
    </row>
    <row r="407" spans="1:9" s="2" customFormat="1" ht="25.5" x14ac:dyDescent="0.2">
      <c r="A407" s="256">
        <v>2220</v>
      </c>
      <c r="B407" s="259" t="s">
        <v>89</v>
      </c>
      <c r="C407" s="266" t="s">
        <v>171</v>
      </c>
      <c r="D407" s="267"/>
      <c r="E407" s="307"/>
      <c r="F407" s="53" t="s">
        <v>403</v>
      </c>
      <c r="G407" s="53" t="s">
        <v>158</v>
      </c>
      <c r="H407" s="135">
        <f>SUM(H408:H417)</f>
        <v>1.43</v>
      </c>
    </row>
    <row r="408" spans="1:9" s="2" customFormat="1" ht="12" customHeight="1" x14ac:dyDescent="0.2">
      <c r="A408" s="257"/>
      <c r="B408" s="260"/>
      <c r="C408" s="262" t="s">
        <v>202</v>
      </c>
      <c r="D408" s="263"/>
      <c r="E408" s="297"/>
      <c r="F408" s="88">
        <v>7</v>
      </c>
      <c r="G408" s="88">
        <f>G15+G277+G278</f>
        <v>34.168000000000006</v>
      </c>
      <c r="H408" s="89">
        <f>ROUNDUP(F408/168*G408,2)</f>
        <v>1.43</v>
      </c>
      <c r="I408" s="2" t="s">
        <v>208</v>
      </c>
    </row>
    <row r="409" spans="1:9" s="2" customFormat="1" ht="12" hidden="1" customHeight="1" x14ac:dyDescent="0.2">
      <c r="A409" s="257"/>
      <c r="B409" s="260"/>
      <c r="C409" s="264"/>
      <c r="D409" s="265"/>
      <c r="E409" s="293"/>
      <c r="F409" s="90"/>
      <c r="G409" s="90"/>
      <c r="H409" s="91">
        <f t="shared" ref="H409:H417" si="63">ROUNDUP(F409/168*G409,2)</f>
        <v>0</v>
      </c>
    </row>
    <row r="410" spans="1:9" s="2" customFormat="1" ht="12" hidden="1" customHeight="1" x14ac:dyDescent="0.2">
      <c r="A410" s="257"/>
      <c r="B410" s="260"/>
      <c r="C410" s="264"/>
      <c r="D410" s="265"/>
      <c r="E410" s="293"/>
      <c r="F410" s="90"/>
      <c r="G410" s="90"/>
      <c r="H410" s="91">
        <f t="shared" si="63"/>
        <v>0</v>
      </c>
    </row>
    <row r="411" spans="1:9" s="2" customFormat="1" ht="12" hidden="1" customHeight="1" x14ac:dyDescent="0.2">
      <c r="A411" s="257"/>
      <c r="B411" s="260"/>
      <c r="C411" s="264"/>
      <c r="D411" s="265"/>
      <c r="E411" s="293"/>
      <c r="F411" s="90"/>
      <c r="G411" s="90"/>
      <c r="H411" s="91">
        <f t="shared" si="63"/>
        <v>0</v>
      </c>
    </row>
    <row r="412" spans="1:9" s="2" customFormat="1" ht="12" hidden="1" customHeight="1" x14ac:dyDescent="0.2">
      <c r="A412" s="257"/>
      <c r="B412" s="260"/>
      <c r="C412" s="264"/>
      <c r="D412" s="265"/>
      <c r="E412" s="293"/>
      <c r="F412" s="90"/>
      <c r="G412" s="90"/>
      <c r="H412" s="91">
        <f t="shared" si="63"/>
        <v>0</v>
      </c>
    </row>
    <row r="413" spans="1:9" s="2" customFormat="1" ht="12" hidden="1" customHeight="1" x14ac:dyDescent="0.2">
      <c r="A413" s="257"/>
      <c r="B413" s="260"/>
      <c r="C413" s="264"/>
      <c r="D413" s="265"/>
      <c r="E413" s="293"/>
      <c r="F413" s="90"/>
      <c r="G413" s="90"/>
      <c r="H413" s="91">
        <f t="shared" si="63"/>
        <v>0</v>
      </c>
    </row>
    <row r="414" spans="1:9" s="2" customFormat="1" ht="12" hidden="1" customHeight="1" x14ac:dyDescent="0.2">
      <c r="A414" s="257"/>
      <c r="B414" s="260"/>
      <c r="C414" s="264"/>
      <c r="D414" s="265"/>
      <c r="E414" s="293"/>
      <c r="F414" s="90"/>
      <c r="G414" s="90"/>
      <c r="H414" s="91">
        <f t="shared" si="63"/>
        <v>0</v>
      </c>
    </row>
    <row r="415" spans="1:9" s="2" customFormat="1" ht="12" hidden="1" customHeight="1" x14ac:dyDescent="0.2">
      <c r="A415" s="257"/>
      <c r="B415" s="260"/>
      <c r="C415" s="264"/>
      <c r="D415" s="265"/>
      <c r="E415" s="293"/>
      <c r="F415" s="90"/>
      <c r="G415" s="90"/>
      <c r="H415" s="91">
        <f t="shared" si="63"/>
        <v>0</v>
      </c>
    </row>
    <row r="416" spans="1:9" s="2" customFormat="1" ht="12" hidden="1" customHeight="1" x14ac:dyDescent="0.2">
      <c r="A416" s="257"/>
      <c r="B416" s="260"/>
      <c r="C416" s="264"/>
      <c r="D416" s="265"/>
      <c r="E416" s="293"/>
      <c r="F416" s="90"/>
      <c r="G416" s="90"/>
      <c r="H416" s="91">
        <f t="shared" si="63"/>
        <v>0</v>
      </c>
    </row>
    <row r="417" spans="1:9" s="2" customFormat="1" ht="12" hidden="1" customHeight="1" x14ac:dyDescent="0.2">
      <c r="A417" s="258"/>
      <c r="B417" s="261"/>
      <c r="C417" s="268"/>
      <c r="D417" s="269"/>
      <c r="E417" s="270"/>
      <c r="F417" s="92"/>
      <c r="G417" s="92"/>
      <c r="H417" s="93">
        <f t="shared" si="63"/>
        <v>0</v>
      </c>
    </row>
    <row r="418" spans="1:9" s="2" customFormat="1" ht="12" hidden="1" customHeight="1" x14ac:dyDescent="0.2">
      <c r="A418" s="256"/>
      <c r="B418" s="259"/>
      <c r="C418" s="266"/>
      <c r="D418" s="267"/>
      <c r="E418" s="307"/>
      <c r="F418" s="53"/>
      <c r="G418" s="53"/>
      <c r="H418" s="135">
        <f>SUM(H419:H428)</f>
        <v>0</v>
      </c>
    </row>
    <row r="419" spans="1:9" s="2" customFormat="1" ht="12" hidden="1" customHeight="1" x14ac:dyDescent="0.2">
      <c r="A419" s="257"/>
      <c r="B419" s="260"/>
      <c r="C419" s="262"/>
      <c r="D419" s="263"/>
      <c r="E419" s="297"/>
      <c r="F419" s="88"/>
      <c r="G419" s="88"/>
      <c r="H419" s="89">
        <f>ROUNDUP(F419/168*G419,2)</f>
        <v>0</v>
      </c>
    </row>
    <row r="420" spans="1:9" s="2" customFormat="1" ht="12" hidden="1" customHeight="1" x14ac:dyDescent="0.2">
      <c r="A420" s="257"/>
      <c r="B420" s="260"/>
      <c r="C420" s="264"/>
      <c r="D420" s="265"/>
      <c r="E420" s="293"/>
      <c r="F420" s="90"/>
      <c r="G420" s="90"/>
      <c r="H420" s="91">
        <f t="shared" ref="H420:H428" si="64">ROUNDUP(F420/168*G420,2)</f>
        <v>0</v>
      </c>
    </row>
    <row r="421" spans="1:9" s="2" customFormat="1" ht="12" hidden="1" customHeight="1" x14ac:dyDescent="0.2">
      <c r="A421" s="257"/>
      <c r="B421" s="260"/>
      <c r="C421" s="264"/>
      <c r="D421" s="265"/>
      <c r="E421" s="293"/>
      <c r="F421" s="90"/>
      <c r="G421" s="90"/>
      <c r="H421" s="91">
        <f t="shared" si="64"/>
        <v>0</v>
      </c>
    </row>
    <row r="422" spans="1:9" s="2" customFormat="1" ht="12" hidden="1" customHeight="1" x14ac:dyDescent="0.2">
      <c r="A422" s="257"/>
      <c r="B422" s="260"/>
      <c r="C422" s="264"/>
      <c r="D422" s="265"/>
      <c r="E422" s="293"/>
      <c r="F422" s="90"/>
      <c r="G422" s="90"/>
      <c r="H422" s="91">
        <f t="shared" si="64"/>
        <v>0</v>
      </c>
    </row>
    <row r="423" spans="1:9" s="2" customFormat="1" ht="12" hidden="1" customHeight="1" x14ac:dyDescent="0.2">
      <c r="A423" s="257"/>
      <c r="B423" s="260"/>
      <c r="C423" s="264"/>
      <c r="D423" s="265"/>
      <c r="E423" s="293"/>
      <c r="F423" s="90"/>
      <c r="G423" s="90"/>
      <c r="H423" s="91">
        <f t="shared" si="64"/>
        <v>0</v>
      </c>
    </row>
    <row r="424" spans="1:9" s="2" customFormat="1" ht="12" hidden="1" customHeight="1" x14ac:dyDescent="0.2">
      <c r="A424" s="257"/>
      <c r="B424" s="260"/>
      <c r="C424" s="264"/>
      <c r="D424" s="265"/>
      <c r="E424" s="293"/>
      <c r="F424" s="90"/>
      <c r="G424" s="90"/>
      <c r="H424" s="91">
        <f t="shared" si="64"/>
        <v>0</v>
      </c>
    </row>
    <row r="425" spans="1:9" s="2" customFormat="1" ht="12" hidden="1" customHeight="1" x14ac:dyDescent="0.2">
      <c r="A425" s="257"/>
      <c r="B425" s="260"/>
      <c r="C425" s="264"/>
      <c r="D425" s="265"/>
      <c r="E425" s="293"/>
      <c r="F425" s="90"/>
      <c r="G425" s="90"/>
      <c r="H425" s="91">
        <f t="shared" si="64"/>
        <v>0</v>
      </c>
    </row>
    <row r="426" spans="1:9" s="2" customFormat="1" ht="12" hidden="1" customHeight="1" x14ac:dyDescent="0.2">
      <c r="A426" s="257"/>
      <c r="B426" s="260"/>
      <c r="C426" s="264"/>
      <c r="D426" s="265"/>
      <c r="E426" s="293"/>
      <c r="F426" s="90"/>
      <c r="G426" s="90"/>
      <c r="H426" s="91">
        <f t="shared" si="64"/>
        <v>0</v>
      </c>
    </row>
    <row r="427" spans="1:9" s="2" customFormat="1" ht="12" hidden="1" customHeight="1" x14ac:dyDescent="0.2">
      <c r="A427" s="257"/>
      <c r="B427" s="260"/>
      <c r="C427" s="264"/>
      <c r="D427" s="265"/>
      <c r="E427" s="293"/>
      <c r="F427" s="90"/>
      <c r="G427" s="90"/>
      <c r="H427" s="91">
        <f t="shared" si="64"/>
        <v>0</v>
      </c>
    </row>
    <row r="428" spans="1:9" s="2" customFormat="1" ht="12.75" hidden="1" x14ac:dyDescent="0.2">
      <c r="A428" s="258"/>
      <c r="B428" s="261"/>
      <c r="C428" s="268"/>
      <c r="D428" s="269"/>
      <c r="E428" s="270"/>
      <c r="F428" s="92"/>
      <c r="G428" s="92"/>
      <c r="H428" s="93">
        <f t="shared" si="64"/>
        <v>0</v>
      </c>
    </row>
    <row r="429" spans="1:9" s="2" customFormat="1" ht="12.75" customHeight="1" x14ac:dyDescent="0.2">
      <c r="A429" s="57" t="s">
        <v>94</v>
      </c>
      <c r="B429" s="271" t="s">
        <v>95</v>
      </c>
      <c r="C429" s="271"/>
      <c r="D429" s="271"/>
      <c r="E429" s="271"/>
      <c r="F429" s="271"/>
      <c r="G429" s="271"/>
      <c r="H429" s="47">
        <f>SUM(H430,H452,H441)</f>
        <v>1.84</v>
      </c>
    </row>
    <row r="430" spans="1:9" s="2" customFormat="1" ht="28.5" customHeight="1" x14ac:dyDescent="0.2">
      <c r="A430" s="256">
        <v>2311</v>
      </c>
      <c r="B430" s="259" t="s">
        <v>20</v>
      </c>
      <c r="C430" s="266" t="s">
        <v>171</v>
      </c>
      <c r="D430" s="267"/>
      <c r="E430" s="307"/>
      <c r="F430" s="53" t="s">
        <v>401</v>
      </c>
      <c r="G430" s="53" t="s">
        <v>166</v>
      </c>
      <c r="H430" s="135">
        <f>SUM(H431:H440)</f>
        <v>0.3</v>
      </c>
    </row>
    <row r="431" spans="1:9" s="2" customFormat="1" ht="12.75" customHeight="1" x14ac:dyDescent="0.2">
      <c r="A431" s="257"/>
      <c r="B431" s="260"/>
      <c r="C431" s="262" t="s">
        <v>225</v>
      </c>
      <c r="D431" s="263"/>
      <c r="E431" s="297"/>
      <c r="F431" s="88">
        <v>0.01</v>
      </c>
      <c r="G431" s="195">
        <v>5</v>
      </c>
      <c r="H431" s="89">
        <f>ROUND(F431*G431,2)</f>
        <v>0.05</v>
      </c>
      <c r="I431" s="2" t="s">
        <v>391</v>
      </c>
    </row>
    <row r="432" spans="1:9" s="2" customFormat="1" ht="12.75" x14ac:dyDescent="0.2">
      <c r="A432" s="257"/>
      <c r="B432" s="260"/>
      <c r="C432" s="264" t="s">
        <v>173</v>
      </c>
      <c r="D432" s="265"/>
      <c r="E432" s="293"/>
      <c r="F432" s="90">
        <v>0.05</v>
      </c>
      <c r="G432" s="192">
        <v>5</v>
      </c>
      <c r="H432" s="91">
        <f>ROUND(F432*G432,2)</f>
        <v>0.25</v>
      </c>
    </row>
    <row r="433" spans="1:8" s="2" customFormat="1" ht="12.75" hidden="1" x14ac:dyDescent="0.2">
      <c r="A433" s="257"/>
      <c r="B433" s="260"/>
      <c r="C433" s="264"/>
      <c r="D433" s="265"/>
      <c r="E433" s="293"/>
      <c r="F433" s="90"/>
      <c r="G433" s="90"/>
      <c r="H433" s="91">
        <f t="shared" ref="H433:H440" si="65">ROUND(F433*G433,2)</f>
        <v>0</v>
      </c>
    </row>
    <row r="434" spans="1:8" s="2" customFormat="1" ht="12.75" hidden="1" x14ac:dyDescent="0.2">
      <c r="A434" s="257"/>
      <c r="B434" s="260"/>
      <c r="C434" s="264"/>
      <c r="D434" s="265"/>
      <c r="E434" s="293"/>
      <c r="F434" s="90"/>
      <c r="G434" s="90"/>
      <c r="H434" s="91">
        <f t="shared" si="65"/>
        <v>0</v>
      </c>
    </row>
    <row r="435" spans="1:8" s="2" customFormat="1" ht="12.75" hidden="1" x14ac:dyDescent="0.2">
      <c r="A435" s="257"/>
      <c r="B435" s="260"/>
      <c r="C435" s="264"/>
      <c r="D435" s="265"/>
      <c r="E435" s="293"/>
      <c r="F435" s="90"/>
      <c r="G435" s="90"/>
      <c r="H435" s="91">
        <f t="shared" si="65"/>
        <v>0</v>
      </c>
    </row>
    <row r="436" spans="1:8" s="2" customFormat="1" ht="12.75" hidden="1" x14ac:dyDescent="0.2">
      <c r="A436" s="257"/>
      <c r="B436" s="260"/>
      <c r="C436" s="264"/>
      <c r="D436" s="265"/>
      <c r="E436" s="293"/>
      <c r="F436" s="90"/>
      <c r="G436" s="90"/>
      <c r="H436" s="91">
        <f t="shared" si="65"/>
        <v>0</v>
      </c>
    </row>
    <row r="437" spans="1:8" s="2" customFormat="1" ht="12.75" hidden="1" x14ac:dyDescent="0.2">
      <c r="A437" s="257"/>
      <c r="B437" s="260"/>
      <c r="C437" s="264"/>
      <c r="D437" s="265"/>
      <c r="E437" s="293"/>
      <c r="F437" s="90"/>
      <c r="G437" s="90"/>
      <c r="H437" s="91">
        <f t="shared" si="65"/>
        <v>0</v>
      </c>
    </row>
    <row r="438" spans="1:8" s="2" customFormat="1" ht="12.75" hidden="1" x14ac:dyDescent="0.2">
      <c r="A438" s="257"/>
      <c r="B438" s="260"/>
      <c r="C438" s="264"/>
      <c r="D438" s="265"/>
      <c r="E438" s="293"/>
      <c r="F438" s="90"/>
      <c r="G438" s="90"/>
      <c r="H438" s="91">
        <f t="shared" si="65"/>
        <v>0</v>
      </c>
    </row>
    <row r="439" spans="1:8" s="2" customFormat="1" ht="12.75" hidden="1" x14ac:dyDescent="0.2">
      <c r="A439" s="257"/>
      <c r="B439" s="260"/>
      <c r="C439" s="264"/>
      <c r="D439" s="265"/>
      <c r="E439" s="293"/>
      <c r="F439" s="90"/>
      <c r="G439" s="90"/>
      <c r="H439" s="91">
        <f t="shared" si="65"/>
        <v>0</v>
      </c>
    </row>
    <row r="440" spans="1:8" s="2" customFormat="1" ht="12.75" hidden="1" x14ac:dyDescent="0.2">
      <c r="A440" s="258"/>
      <c r="B440" s="261"/>
      <c r="C440" s="268"/>
      <c r="D440" s="269"/>
      <c r="E440" s="270"/>
      <c r="F440" s="92"/>
      <c r="G440" s="92"/>
      <c r="H440" s="93">
        <f t="shared" si="65"/>
        <v>0</v>
      </c>
    </row>
    <row r="441" spans="1:8" s="2" customFormat="1" ht="38.25" x14ac:dyDescent="0.2">
      <c r="A441" s="256">
        <v>2312</v>
      </c>
      <c r="B441" s="259" t="s">
        <v>394</v>
      </c>
      <c r="C441" s="266" t="s">
        <v>171</v>
      </c>
      <c r="D441" s="267"/>
      <c r="E441" s="60" t="s">
        <v>400</v>
      </c>
      <c r="F441" s="60" t="s">
        <v>397</v>
      </c>
      <c r="G441" s="53" t="s">
        <v>158</v>
      </c>
      <c r="H441" s="135">
        <f>SUM(H442:H451)</f>
        <v>0.02</v>
      </c>
    </row>
    <row r="442" spans="1:8" s="2" customFormat="1" ht="12.75" x14ac:dyDescent="0.2">
      <c r="A442" s="257"/>
      <c r="B442" s="260"/>
      <c r="C442" s="262" t="s">
        <v>395</v>
      </c>
      <c r="D442" s="263"/>
      <c r="E442" s="88">
        <v>157</v>
      </c>
      <c r="F442" s="88">
        <v>5</v>
      </c>
      <c r="G442" s="88">
        <f>G26+G277+G278</f>
        <v>0.16800000000000001</v>
      </c>
      <c r="H442" s="89">
        <f>ROUNDUP(E442/F442/12/168*G442,2)</f>
        <v>0.01</v>
      </c>
    </row>
    <row r="443" spans="1:8" s="2" customFormat="1" ht="12.75" x14ac:dyDescent="0.2">
      <c r="A443" s="257"/>
      <c r="B443" s="260"/>
      <c r="C443" s="264" t="s">
        <v>396</v>
      </c>
      <c r="D443" s="265"/>
      <c r="E443" s="200">
        <v>150</v>
      </c>
      <c r="F443" s="90">
        <v>5</v>
      </c>
      <c r="G443" s="90">
        <f>G442</f>
        <v>0.16800000000000001</v>
      </c>
      <c r="H443" s="91">
        <f>ROUNDUP(E443/F443/12/168*G443,2)</f>
        <v>0.01</v>
      </c>
    </row>
    <row r="444" spans="1:8" s="2" customFormat="1" ht="12.75" hidden="1" x14ac:dyDescent="0.2">
      <c r="A444" s="257"/>
      <c r="B444" s="260"/>
      <c r="C444" s="264"/>
      <c r="D444" s="265"/>
      <c r="E444" s="197"/>
      <c r="F444" s="90"/>
      <c r="G444" s="90"/>
      <c r="H444" s="91">
        <f t="shared" ref="H444:H451" si="66">ROUNDUP(F444/168*G444,2)</f>
        <v>0</v>
      </c>
    </row>
    <row r="445" spans="1:8" s="2" customFormat="1" ht="12.75" hidden="1" x14ac:dyDescent="0.2">
      <c r="A445" s="257"/>
      <c r="B445" s="260"/>
      <c r="C445" s="264"/>
      <c r="D445" s="265"/>
      <c r="E445" s="197"/>
      <c r="F445" s="90"/>
      <c r="G445" s="90"/>
      <c r="H445" s="91">
        <f t="shared" si="66"/>
        <v>0</v>
      </c>
    </row>
    <row r="446" spans="1:8" s="2" customFormat="1" ht="12.75" hidden="1" x14ac:dyDescent="0.2">
      <c r="A446" s="257"/>
      <c r="B446" s="260"/>
      <c r="C446" s="264"/>
      <c r="D446" s="265"/>
      <c r="E446" s="197"/>
      <c r="F446" s="90"/>
      <c r="G446" s="90"/>
      <c r="H446" s="91">
        <f t="shared" si="66"/>
        <v>0</v>
      </c>
    </row>
    <row r="447" spans="1:8" s="2" customFormat="1" ht="12.75" hidden="1" x14ac:dyDescent="0.2">
      <c r="A447" s="257"/>
      <c r="B447" s="260"/>
      <c r="C447" s="264"/>
      <c r="D447" s="265"/>
      <c r="E447" s="197"/>
      <c r="F447" s="90"/>
      <c r="G447" s="90"/>
      <c r="H447" s="91">
        <f t="shared" si="66"/>
        <v>0</v>
      </c>
    </row>
    <row r="448" spans="1:8" s="2" customFormat="1" ht="12.75" hidden="1" x14ac:dyDescent="0.2">
      <c r="A448" s="257"/>
      <c r="B448" s="260"/>
      <c r="C448" s="264"/>
      <c r="D448" s="265"/>
      <c r="E448" s="197"/>
      <c r="F448" s="90"/>
      <c r="G448" s="90"/>
      <c r="H448" s="91">
        <f t="shared" si="66"/>
        <v>0</v>
      </c>
    </row>
    <row r="449" spans="1:9" s="2" customFormat="1" ht="12.75" hidden="1" x14ac:dyDescent="0.2">
      <c r="A449" s="257"/>
      <c r="B449" s="260"/>
      <c r="C449" s="264"/>
      <c r="D449" s="265"/>
      <c r="E449" s="197"/>
      <c r="F449" s="90"/>
      <c r="G449" s="90"/>
      <c r="H449" s="91">
        <f t="shared" si="66"/>
        <v>0</v>
      </c>
    </row>
    <row r="450" spans="1:9" s="2" customFormat="1" ht="12.75" hidden="1" x14ac:dyDescent="0.2">
      <c r="A450" s="257"/>
      <c r="B450" s="260"/>
      <c r="C450" s="264"/>
      <c r="D450" s="265"/>
      <c r="E450" s="197"/>
      <c r="F450" s="90"/>
      <c r="G450" s="90"/>
      <c r="H450" s="91">
        <f t="shared" si="66"/>
        <v>0</v>
      </c>
    </row>
    <row r="451" spans="1:9" s="2" customFormat="1" ht="12.75" hidden="1" x14ac:dyDescent="0.2">
      <c r="A451" s="258"/>
      <c r="B451" s="261"/>
      <c r="C451" s="264"/>
      <c r="D451" s="265"/>
      <c r="E451" s="197"/>
      <c r="F451" s="92"/>
      <c r="G451" s="92"/>
      <c r="H451" s="93">
        <f t="shared" si="66"/>
        <v>0</v>
      </c>
    </row>
    <row r="452" spans="1:9" s="2" customFormat="1" ht="25.5" x14ac:dyDescent="0.2">
      <c r="A452" s="256">
        <v>2350</v>
      </c>
      <c r="B452" s="259" t="s">
        <v>25</v>
      </c>
      <c r="C452" s="266" t="s">
        <v>171</v>
      </c>
      <c r="D452" s="267"/>
      <c r="E452" s="307"/>
      <c r="F452" s="60" t="s">
        <v>402</v>
      </c>
      <c r="G452" s="53" t="s">
        <v>158</v>
      </c>
      <c r="H452" s="135">
        <f>SUM(H453:H462)</f>
        <v>1.52</v>
      </c>
    </row>
    <row r="453" spans="1:9" s="2" customFormat="1" ht="26.25" customHeight="1" x14ac:dyDescent="0.2">
      <c r="A453" s="257"/>
      <c r="B453" s="260"/>
      <c r="C453" s="262" t="s">
        <v>231</v>
      </c>
      <c r="D453" s="263"/>
      <c r="E453" s="297"/>
      <c r="F453" s="88">
        <v>85</v>
      </c>
      <c r="G453" s="88">
        <f>G277+G278</f>
        <v>0.16800000000000001</v>
      </c>
      <c r="H453" s="89">
        <f>ROUNDUP(F453/168*G453,2)</f>
        <v>0.09</v>
      </c>
      <c r="I453" s="2" t="s">
        <v>337</v>
      </c>
    </row>
    <row r="454" spans="1:9" s="2" customFormat="1" ht="12.75" x14ac:dyDescent="0.2">
      <c r="A454" s="257"/>
      <c r="B454" s="260"/>
      <c r="C454" s="264" t="s">
        <v>226</v>
      </c>
      <c r="D454" s="265"/>
      <c r="E454" s="293"/>
      <c r="F454" s="90">
        <v>7</v>
      </c>
      <c r="G454" s="90">
        <f>G408</f>
        <v>34.168000000000006</v>
      </c>
      <c r="H454" s="91">
        <f t="shared" ref="H454:H462" si="67">ROUNDUP(F454/168*G454,2)</f>
        <v>1.43</v>
      </c>
      <c r="I454" s="2" t="s">
        <v>208</v>
      </c>
    </row>
    <row r="455" spans="1:9" s="2" customFormat="1" ht="12.75" hidden="1" x14ac:dyDescent="0.2">
      <c r="A455" s="257"/>
      <c r="B455" s="260"/>
      <c r="C455" s="264"/>
      <c r="D455" s="265"/>
      <c r="E455" s="293"/>
      <c r="F455" s="90"/>
      <c r="G455" s="90"/>
      <c r="H455" s="91">
        <f t="shared" si="67"/>
        <v>0</v>
      </c>
    </row>
    <row r="456" spans="1:9" s="2" customFormat="1" ht="12.75" hidden="1" x14ac:dyDescent="0.2">
      <c r="A456" s="257"/>
      <c r="B456" s="260"/>
      <c r="C456" s="264"/>
      <c r="D456" s="265"/>
      <c r="E456" s="293"/>
      <c r="F456" s="90"/>
      <c r="G456" s="90"/>
      <c r="H456" s="91">
        <f t="shared" si="67"/>
        <v>0</v>
      </c>
    </row>
    <row r="457" spans="1:9" s="2" customFormat="1" ht="12.75" hidden="1" x14ac:dyDescent="0.2">
      <c r="A457" s="257"/>
      <c r="B457" s="260"/>
      <c r="C457" s="264"/>
      <c r="D457" s="265"/>
      <c r="E457" s="293"/>
      <c r="F457" s="90"/>
      <c r="G457" s="90"/>
      <c r="H457" s="91">
        <f t="shared" si="67"/>
        <v>0</v>
      </c>
    </row>
    <row r="458" spans="1:9" s="2" customFormat="1" ht="12.75" hidden="1" x14ac:dyDescent="0.2">
      <c r="A458" s="257"/>
      <c r="B458" s="260"/>
      <c r="C458" s="264"/>
      <c r="D458" s="265"/>
      <c r="E458" s="293"/>
      <c r="F458" s="90"/>
      <c r="G458" s="90"/>
      <c r="H458" s="91">
        <f t="shared" si="67"/>
        <v>0</v>
      </c>
    </row>
    <row r="459" spans="1:9" s="2" customFormat="1" ht="12.75" hidden="1" x14ac:dyDescent="0.2">
      <c r="A459" s="257"/>
      <c r="B459" s="260"/>
      <c r="C459" s="264"/>
      <c r="D459" s="265"/>
      <c r="E459" s="293"/>
      <c r="F459" s="90"/>
      <c r="G459" s="90"/>
      <c r="H459" s="91">
        <f t="shared" si="67"/>
        <v>0</v>
      </c>
    </row>
    <row r="460" spans="1:9" s="2" customFormat="1" ht="12.75" hidden="1" x14ac:dyDescent="0.2">
      <c r="A460" s="257"/>
      <c r="B460" s="260"/>
      <c r="C460" s="264"/>
      <c r="D460" s="265"/>
      <c r="E460" s="293"/>
      <c r="F460" s="90"/>
      <c r="G460" s="90"/>
      <c r="H460" s="91">
        <f t="shared" si="67"/>
        <v>0</v>
      </c>
    </row>
    <row r="461" spans="1:9" s="2" customFormat="1" ht="12.75" hidden="1" x14ac:dyDescent="0.2">
      <c r="A461" s="257"/>
      <c r="B461" s="260"/>
      <c r="C461" s="264"/>
      <c r="D461" s="265"/>
      <c r="E461" s="293"/>
      <c r="F461" s="90"/>
      <c r="G461" s="90"/>
      <c r="H461" s="91">
        <f t="shared" si="67"/>
        <v>0</v>
      </c>
    </row>
    <row r="462" spans="1:9" s="2" customFormat="1" ht="12.75" hidden="1" x14ac:dyDescent="0.2">
      <c r="A462" s="258"/>
      <c r="B462" s="261"/>
      <c r="C462" s="268"/>
      <c r="D462" s="269"/>
      <c r="E462" s="270"/>
      <c r="F462" s="92"/>
      <c r="G462" s="92"/>
      <c r="H462" s="93">
        <f t="shared" si="67"/>
        <v>0</v>
      </c>
    </row>
    <row r="463" spans="1:9" s="2" customFormat="1" ht="12.75" x14ac:dyDescent="0.2">
      <c r="A463" s="58" t="s">
        <v>110</v>
      </c>
      <c r="B463" s="271" t="s">
        <v>26</v>
      </c>
      <c r="C463" s="271"/>
      <c r="D463" s="271"/>
      <c r="E463" s="271"/>
      <c r="F463" s="271"/>
      <c r="G463" s="271"/>
      <c r="H463" s="47">
        <f>SUM(H464,H476)</f>
        <v>0.03</v>
      </c>
    </row>
    <row r="464" spans="1:9" s="2" customFormat="1" ht="12.75" hidden="1" customHeight="1" x14ac:dyDescent="0.2">
      <c r="A464" s="57">
        <v>5120</v>
      </c>
      <c r="B464" s="271" t="s">
        <v>168</v>
      </c>
      <c r="C464" s="271"/>
      <c r="D464" s="271"/>
      <c r="E464" s="271"/>
      <c r="F464" s="271"/>
      <c r="G464" s="271"/>
      <c r="H464" s="47">
        <f>SUM(H466:H475)</f>
        <v>0</v>
      </c>
    </row>
    <row r="465" spans="1:8" s="2" customFormat="1" ht="25.5" hidden="1" x14ac:dyDescent="0.2">
      <c r="A465" s="272">
        <v>5121</v>
      </c>
      <c r="B465" s="275" t="s">
        <v>169</v>
      </c>
      <c r="C465" s="303" t="s">
        <v>171</v>
      </c>
      <c r="D465" s="304"/>
      <c r="E465" s="53" t="s">
        <v>170</v>
      </c>
      <c r="F465" s="198" t="s">
        <v>400</v>
      </c>
      <c r="G465" s="53" t="s">
        <v>158</v>
      </c>
      <c r="H465" s="135">
        <f>SUM(H466:H475)</f>
        <v>0</v>
      </c>
    </row>
    <row r="466" spans="1:8" s="2" customFormat="1" ht="12.75" hidden="1" x14ac:dyDescent="0.2">
      <c r="A466" s="273"/>
      <c r="B466" s="276"/>
      <c r="C466" s="318"/>
      <c r="D466" s="319"/>
      <c r="E466" s="278"/>
      <c r="F466" s="81"/>
      <c r="G466" s="81"/>
      <c r="H466" s="63">
        <f>ROUNDUP(F466*$D$466%/12/168*E466*$G$466,2)</f>
        <v>0</v>
      </c>
    </row>
    <row r="467" spans="1:8" s="2" customFormat="1" ht="12.75" hidden="1" x14ac:dyDescent="0.2">
      <c r="A467" s="273"/>
      <c r="B467" s="276"/>
      <c r="C467" s="320"/>
      <c r="D467" s="321"/>
      <c r="E467" s="279"/>
      <c r="F467" s="82"/>
      <c r="G467" s="82"/>
      <c r="H467" s="65">
        <f t="shared" ref="H467:H475" si="68">ROUNDUP(F467*$D$466%/12/168*E467*$G$466,2)</f>
        <v>0</v>
      </c>
    </row>
    <row r="468" spans="1:8" s="2" customFormat="1" ht="12.75" hidden="1" x14ac:dyDescent="0.2">
      <c r="A468" s="273"/>
      <c r="B468" s="276"/>
      <c r="C468" s="320"/>
      <c r="D468" s="321"/>
      <c r="E468" s="279"/>
      <c r="F468" s="82"/>
      <c r="G468" s="82"/>
      <c r="H468" s="65">
        <f t="shared" si="68"/>
        <v>0</v>
      </c>
    </row>
    <row r="469" spans="1:8" s="2" customFormat="1" ht="12.75" hidden="1" x14ac:dyDescent="0.2">
      <c r="A469" s="273"/>
      <c r="B469" s="276"/>
      <c r="C469" s="320"/>
      <c r="D469" s="321"/>
      <c r="E469" s="279"/>
      <c r="F469" s="82"/>
      <c r="G469" s="82"/>
      <c r="H469" s="65">
        <f t="shared" si="68"/>
        <v>0</v>
      </c>
    </row>
    <row r="470" spans="1:8" s="2" customFormat="1" ht="12.75" hidden="1" x14ac:dyDescent="0.2">
      <c r="A470" s="273"/>
      <c r="B470" s="276"/>
      <c r="C470" s="320"/>
      <c r="D470" s="321"/>
      <c r="E470" s="279"/>
      <c r="F470" s="82"/>
      <c r="G470" s="82"/>
      <c r="H470" s="65">
        <f t="shared" si="68"/>
        <v>0</v>
      </c>
    </row>
    <row r="471" spans="1:8" s="2" customFormat="1" ht="12.75" hidden="1" x14ac:dyDescent="0.2">
      <c r="A471" s="273"/>
      <c r="B471" s="276"/>
      <c r="C471" s="320"/>
      <c r="D471" s="321"/>
      <c r="E471" s="279"/>
      <c r="F471" s="82"/>
      <c r="G471" s="82"/>
      <c r="H471" s="65">
        <f t="shared" si="68"/>
        <v>0</v>
      </c>
    </row>
    <row r="472" spans="1:8" s="2" customFormat="1" ht="12.75" hidden="1" x14ac:dyDescent="0.2">
      <c r="A472" s="273"/>
      <c r="B472" s="276"/>
      <c r="C472" s="320"/>
      <c r="D472" s="321"/>
      <c r="E472" s="279"/>
      <c r="F472" s="82"/>
      <c r="G472" s="82"/>
      <c r="H472" s="65">
        <f t="shared" si="68"/>
        <v>0</v>
      </c>
    </row>
    <row r="473" spans="1:8" s="2" customFormat="1" ht="12.75" hidden="1" x14ac:dyDescent="0.2">
      <c r="A473" s="273"/>
      <c r="B473" s="276"/>
      <c r="C473" s="320"/>
      <c r="D473" s="321"/>
      <c r="E473" s="279"/>
      <c r="F473" s="82"/>
      <c r="G473" s="82"/>
      <c r="H473" s="65">
        <f t="shared" si="68"/>
        <v>0</v>
      </c>
    </row>
    <row r="474" spans="1:8" s="2" customFormat="1" ht="12.75" hidden="1" x14ac:dyDescent="0.2">
      <c r="A474" s="273"/>
      <c r="B474" s="276"/>
      <c r="C474" s="320"/>
      <c r="D474" s="321"/>
      <c r="E474" s="279"/>
      <c r="F474" s="82"/>
      <c r="G474" s="82"/>
      <c r="H474" s="65">
        <f t="shared" si="68"/>
        <v>0</v>
      </c>
    </row>
    <row r="475" spans="1:8" s="2" customFormat="1" ht="12.75" hidden="1" x14ac:dyDescent="0.2">
      <c r="A475" s="274"/>
      <c r="B475" s="277"/>
      <c r="C475" s="320"/>
      <c r="D475" s="321"/>
      <c r="E475" s="280"/>
      <c r="F475" s="84"/>
      <c r="G475" s="84"/>
      <c r="H475" s="67">
        <f t="shared" si="68"/>
        <v>0</v>
      </c>
    </row>
    <row r="476" spans="1:8" s="2" customFormat="1" ht="12.75" x14ac:dyDescent="0.2">
      <c r="A476" s="57" t="s">
        <v>111</v>
      </c>
      <c r="B476" s="271" t="s">
        <v>112</v>
      </c>
      <c r="C476" s="271"/>
      <c r="D476" s="271"/>
      <c r="E476" s="271"/>
      <c r="F476" s="271"/>
      <c r="G476" s="271"/>
      <c r="H476" s="47">
        <f>SUM(H477,H488)</f>
        <v>0.03</v>
      </c>
    </row>
    <row r="477" spans="1:8" s="2" customFormat="1" ht="25.5" x14ac:dyDescent="0.2">
      <c r="A477" s="272" t="s">
        <v>118</v>
      </c>
      <c r="B477" s="275" t="s">
        <v>34</v>
      </c>
      <c r="C477" s="303" t="s">
        <v>171</v>
      </c>
      <c r="D477" s="304"/>
      <c r="E477" s="53" t="s">
        <v>170</v>
      </c>
      <c r="F477" s="198" t="s">
        <v>400</v>
      </c>
      <c r="G477" s="53" t="s">
        <v>158</v>
      </c>
      <c r="H477" s="135">
        <f>SUM(H478:H487)</f>
        <v>0.03</v>
      </c>
    </row>
    <row r="478" spans="1:8" s="2" customFormat="1" ht="12.75" x14ac:dyDescent="0.2">
      <c r="A478" s="273"/>
      <c r="B478" s="276"/>
      <c r="C478" s="318" t="s">
        <v>398</v>
      </c>
      <c r="D478" s="319"/>
      <c r="E478" s="278">
        <v>20</v>
      </c>
      <c r="F478" s="81">
        <v>1147</v>
      </c>
      <c r="G478" s="81">
        <f>G453</f>
        <v>0.16800000000000001</v>
      </c>
      <c r="H478" s="63">
        <f>ROUNDUP(F478*$E$478%/12/168*G478,2)</f>
        <v>0.02</v>
      </c>
    </row>
    <row r="479" spans="1:8" s="2" customFormat="1" ht="12.75" x14ac:dyDescent="0.2">
      <c r="A479" s="273"/>
      <c r="B479" s="276"/>
      <c r="C479" s="320" t="s">
        <v>399</v>
      </c>
      <c r="D479" s="321"/>
      <c r="E479" s="279"/>
      <c r="F479" s="82">
        <v>475</v>
      </c>
      <c r="G479" s="82">
        <v>8.4000000000000005E-2</v>
      </c>
      <c r="H479" s="65">
        <f>ROUNDUP(F479*$E$478%/12/168*G479,2)</f>
        <v>0.01</v>
      </c>
    </row>
    <row r="480" spans="1:8" s="2" customFormat="1" ht="12.75" hidden="1" x14ac:dyDescent="0.2">
      <c r="A480" s="273"/>
      <c r="B480" s="276"/>
      <c r="C480" s="320"/>
      <c r="D480" s="321"/>
      <c r="E480" s="279"/>
      <c r="F480" s="82"/>
      <c r="G480" s="82"/>
      <c r="H480" s="65">
        <f t="shared" ref="H480:H487" si="69">ROUNDUP(F480*$D$478%/12/168*E480*$G$478,2)</f>
        <v>0</v>
      </c>
    </row>
    <row r="481" spans="1:8" s="2" customFormat="1" ht="12.75" hidden="1" x14ac:dyDescent="0.2">
      <c r="A481" s="273"/>
      <c r="B481" s="276"/>
      <c r="C481" s="320"/>
      <c r="D481" s="321"/>
      <c r="E481" s="279"/>
      <c r="F481" s="82"/>
      <c r="G481" s="82"/>
      <c r="H481" s="65">
        <f t="shared" si="69"/>
        <v>0</v>
      </c>
    </row>
    <row r="482" spans="1:8" s="2" customFormat="1" ht="12.75" hidden="1" x14ac:dyDescent="0.2">
      <c r="A482" s="273"/>
      <c r="B482" s="276"/>
      <c r="C482" s="320"/>
      <c r="D482" s="321"/>
      <c r="E482" s="279"/>
      <c r="F482" s="82"/>
      <c r="G482" s="82"/>
      <c r="H482" s="65">
        <f t="shared" si="69"/>
        <v>0</v>
      </c>
    </row>
    <row r="483" spans="1:8" s="2" customFormat="1" ht="12.75" hidden="1" x14ac:dyDescent="0.2">
      <c r="A483" s="273"/>
      <c r="B483" s="276"/>
      <c r="C483" s="320"/>
      <c r="D483" s="321"/>
      <c r="E483" s="279"/>
      <c r="F483" s="82"/>
      <c r="G483" s="82"/>
      <c r="H483" s="65">
        <f t="shared" si="69"/>
        <v>0</v>
      </c>
    </row>
    <row r="484" spans="1:8" s="2" customFormat="1" ht="12.75" hidden="1" x14ac:dyDescent="0.2">
      <c r="A484" s="273"/>
      <c r="B484" s="276"/>
      <c r="C484" s="320"/>
      <c r="D484" s="321"/>
      <c r="E484" s="279"/>
      <c r="F484" s="82"/>
      <c r="G484" s="82"/>
      <c r="H484" s="65">
        <f t="shared" si="69"/>
        <v>0</v>
      </c>
    </row>
    <row r="485" spans="1:8" s="2" customFormat="1" ht="12.75" hidden="1" x14ac:dyDescent="0.2">
      <c r="A485" s="273"/>
      <c r="B485" s="276"/>
      <c r="C485" s="320"/>
      <c r="D485" s="321"/>
      <c r="E485" s="279"/>
      <c r="F485" s="82"/>
      <c r="G485" s="82"/>
      <c r="H485" s="65">
        <f t="shared" si="69"/>
        <v>0</v>
      </c>
    </row>
    <row r="486" spans="1:8" s="2" customFormat="1" ht="12.75" hidden="1" x14ac:dyDescent="0.2">
      <c r="A486" s="273"/>
      <c r="B486" s="276"/>
      <c r="C486" s="320"/>
      <c r="D486" s="321"/>
      <c r="E486" s="279"/>
      <c r="F486" s="82"/>
      <c r="G486" s="82"/>
      <c r="H486" s="65">
        <f t="shared" si="69"/>
        <v>0</v>
      </c>
    </row>
    <row r="487" spans="1:8" s="2" customFormat="1" ht="12.75" hidden="1" x14ac:dyDescent="0.2">
      <c r="A487" s="274"/>
      <c r="B487" s="277"/>
      <c r="C487" s="320"/>
      <c r="D487" s="321"/>
      <c r="E487" s="280"/>
      <c r="F487" s="84"/>
      <c r="G487" s="84"/>
      <c r="H487" s="67">
        <f t="shared" si="69"/>
        <v>0</v>
      </c>
    </row>
    <row r="488" spans="1:8" s="2" customFormat="1" ht="25.5" hidden="1" x14ac:dyDescent="0.2">
      <c r="A488" s="272" t="s">
        <v>119</v>
      </c>
      <c r="B488" s="275" t="s">
        <v>32</v>
      </c>
      <c r="C488" s="303" t="s">
        <v>171</v>
      </c>
      <c r="D488" s="304"/>
      <c r="E488" s="53" t="s">
        <v>170</v>
      </c>
      <c r="F488" s="198" t="s">
        <v>400</v>
      </c>
      <c r="G488" s="53" t="s">
        <v>158</v>
      </c>
      <c r="H488" s="135">
        <f>SUM(H489:H498)</f>
        <v>0</v>
      </c>
    </row>
    <row r="489" spans="1:8" s="2" customFormat="1" ht="12.75" hidden="1" x14ac:dyDescent="0.2">
      <c r="A489" s="273"/>
      <c r="B489" s="276"/>
      <c r="C489" s="318"/>
      <c r="D489" s="319">
        <v>20</v>
      </c>
      <c r="E489" s="278"/>
      <c r="F489" s="81"/>
      <c r="G489" s="81"/>
      <c r="H489" s="63">
        <f>ROUNDUP(F489*$D$489%/12/168*E489*$G$489,2)</f>
        <v>0</v>
      </c>
    </row>
    <row r="490" spans="1:8" s="2" customFormat="1" ht="12.75" hidden="1" x14ac:dyDescent="0.2">
      <c r="A490" s="273"/>
      <c r="B490" s="276"/>
      <c r="C490" s="320"/>
      <c r="D490" s="321"/>
      <c r="E490" s="279"/>
      <c r="F490" s="82"/>
      <c r="G490" s="82"/>
      <c r="H490" s="65"/>
    </row>
    <row r="491" spans="1:8" s="2" customFormat="1" ht="12.75" hidden="1" x14ac:dyDescent="0.2">
      <c r="A491" s="273"/>
      <c r="B491" s="276"/>
      <c r="C491" s="320"/>
      <c r="D491" s="321"/>
      <c r="E491" s="279"/>
      <c r="F491" s="82"/>
      <c r="G491" s="82"/>
      <c r="H491" s="65"/>
    </row>
    <row r="492" spans="1:8" s="2" customFormat="1" ht="12.75" hidden="1" x14ac:dyDescent="0.2">
      <c r="A492" s="273"/>
      <c r="B492" s="276"/>
      <c r="C492" s="320"/>
      <c r="D492" s="321"/>
      <c r="E492" s="279"/>
      <c r="F492" s="82"/>
      <c r="G492" s="82"/>
      <c r="H492" s="65"/>
    </row>
    <row r="493" spans="1:8" s="2" customFormat="1" ht="12.75" hidden="1" x14ac:dyDescent="0.2">
      <c r="A493" s="273"/>
      <c r="B493" s="276"/>
      <c r="C493" s="320"/>
      <c r="D493" s="321"/>
      <c r="E493" s="279"/>
      <c r="F493" s="82"/>
      <c r="G493" s="82"/>
      <c r="H493" s="65"/>
    </row>
    <row r="494" spans="1:8" s="2" customFormat="1" ht="12.75" hidden="1" x14ac:dyDescent="0.2">
      <c r="A494" s="273"/>
      <c r="B494" s="276"/>
      <c r="C494" s="320"/>
      <c r="D494" s="321"/>
      <c r="E494" s="279"/>
      <c r="F494" s="82"/>
      <c r="G494" s="82"/>
      <c r="H494" s="65"/>
    </row>
    <row r="495" spans="1:8" s="2" customFormat="1" ht="12.75" hidden="1" x14ac:dyDescent="0.2">
      <c r="A495" s="273"/>
      <c r="B495" s="276"/>
      <c r="C495" s="320"/>
      <c r="D495" s="321"/>
      <c r="E495" s="279"/>
      <c r="F495" s="82"/>
      <c r="G495" s="82"/>
      <c r="H495" s="65"/>
    </row>
    <row r="496" spans="1:8" s="2" customFormat="1" ht="12.75" hidden="1" x14ac:dyDescent="0.2">
      <c r="A496" s="273"/>
      <c r="B496" s="276"/>
      <c r="C496" s="320"/>
      <c r="D496" s="321"/>
      <c r="E496" s="279"/>
      <c r="F496" s="82"/>
      <c r="G496" s="82"/>
      <c r="H496" s="65"/>
    </row>
    <row r="497" spans="1:8" s="2" customFormat="1" ht="12.75" hidden="1" x14ac:dyDescent="0.2">
      <c r="A497" s="273"/>
      <c r="B497" s="276"/>
      <c r="C497" s="320"/>
      <c r="D497" s="321"/>
      <c r="E497" s="279"/>
      <c r="F497" s="82"/>
      <c r="G497" s="82"/>
      <c r="H497" s="65"/>
    </row>
    <row r="498" spans="1:8" s="2" customFormat="1" ht="12.75" hidden="1" x14ac:dyDescent="0.2">
      <c r="A498" s="273"/>
      <c r="B498" s="276"/>
      <c r="C498" s="320"/>
      <c r="D498" s="321"/>
      <c r="E498" s="280"/>
      <c r="F498" s="84"/>
      <c r="G498" s="84"/>
      <c r="H498" s="67"/>
    </row>
    <row r="499" spans="1:8" s="2" customFormat="1" ht="12.75" x14ac:dyDescent="0.2">
      <c r="A499" s="250" t="s">
        <v>123</v>
      </c>
      <c r="B499" s="251"/>
      <c r="C499" s="251"/>
      <c r="D499" s="251"/>
      <c r="E499" s="251"/>
      <c r="F499" s="251"/>
      <c r="G499" s="252"/>
      <c r="H499" s="52">
        <f>SUM(H463,H405,H263)</f>
        <v>5.29</v>
      </c>
    </row>
    <row r="500" spans="1:8" s="2" customFormat="1" ht="12.75" x14ac:dyDescent="0.2">
      <c r="A500" s="253" t="s">
        <v>122</v>
      </c>
      <c r="B500" s="254"/>
      <c r="C500" s="254"/>
      <c r="D500" s="254"/>
      <c r="E500" s="254"/>
      <c r="F500" s="254"/>
      <c r="G500" s="255"/>
      <c r="H500" s="94">
        <f>SUM(H499,H260)</f>
        <v>28.740000000000002</v>
      </c>
    </row>
    <row r="501" spans="1:8" x14ac:dyDescent="0.25">
      <c r="H501" s="29"/>
    </row>
    <row r="502" spans="1:8" hidden="1" x14ac:dyDescent="0.25">
      <c r="H502" s="30"/>
    </row>
    <row r="503" spans="1:8" hidden="1" x14ac:dyDescent="0.25">
      <c r="H503" s="30"/>
    </row>
    <row r="504" spans="1:8" hidden="1" x14ac:dyDescent="0.25">
      <c r="H504" s="30"/>
    </row>
    <row r="505" spans="1:8" hidden="1" x14ac:dyDescent="0.25">
      <c r="H505" s="30"/>
    </row>
    <row r="506" spans="1:8" hidden="1" x14ac:dyDescent="0.25">
      <c r="H506" s="30"/>
    </row>
    <row r="507" spans="1:8" hidden="1" x14ac:dyDescent="0.25">
      <c r="H507" s="30"/>
    </row>
    <row r="508" spans="1:8" hidden="1" x14ac:dyDescent="0.25">
      <c r="H508" s="30"/>
    </row>
    <row r="509" spans="1:8" hidden="1" x14ac:dyDescent="0.25">
      <c r="H509" s="30"/>
    </row>
    <row r="510" spans="1:8" hidden="1" x14ac:dyDescent="0.25">
      <c r="H510" s="30"/>
    </row>
    <row r="511" spans="1:8" hidden="1" x14ac:dyDescent="0.25">
      <c r="H511" s="30"/>
    </row>
    <row r="512" spans="1:8" hidden="1" x14ac:dyDescent="0.25">
      <c r="H512" s="30"/>
    </row>
    <row r="513" spans="1:9" hidden="1" x14ac:dyDescent="0.25">
      <c r="H513" s="30"/>
    </row>
    <row r="514" spans="1:9" hidden="1" x14ac:dyDescent="0.25">
      <c r="H514" s="30"/>
    </row>
    <row r="515" spans="1:9" hidden="1" x14ac:dyDescent="0.25">
      <c r="H515" s="30"/>
    </row>
    <row r="516" spans="1:9" hidden="1" x14ac:dyDescent="0.25">
      <c r="H516" s="30"/>
    </row>
    <row r="517" spans="1:9" hidden="1" x14ac:dyDescent="0.25">
      <c r="H517" s="30"/>
    </row>
    <row r="518" spans="1:9" hidden="1" x14ac:dyDescent="0.25">
      <c r="H518" s="30"/>
    </row>
    <row r="519" spans="1:9" hidden="1" x14ac:dyDescent="0.25">
      <c r="H519" s="30"/>
    </row>
    <row r="520" spans="1:9" hidden="1" x14ac:dyDescent="0.25">
      <c r="H520" s="30"/>
    </row>
    <row r="521" spans="1:9" hidden="1" x14ac:dyDescent="0.25">
      <c r="H521" s="30"/>
    </row>
    <row r="522" spans="1:9" hidden="1" x14ac:dyDescent="0.25">
      <c r="H522" s="30"/>
    </row>
    <row r="523" spans="1:9" hidden="1" x14ac:dyDescent="0.25">
      <c r="H523" s="30"/>
    </row>
    <row r="524" spans="1:9" hidden="1" x14ac:dyDescent="0.25">
      <c r="H524" s="30"/>
    </row>
    <row r="525" spans="1:9" hidden="1" x14ac:dyDescent="0.25">
      <c r="H525" s="30"/>
    </row>
    <row r="526" spans="1:9" hidden="1" x14ac:dyDescent="0.25">
      <c r="H526" s="30"/>
    </row>
    <row r="527" spans="1:9" hidden="1" x14ac:dyDescent="0.25">
      <c r="H527" s="30"/>
    </row>
    <row r="528" spans="1:9" ht="15.75" hidden="1" x14ac:dyDescent="0.25">
      <c r="A528" s="125" t="s">
        <v>14</v>
      </c>
      <c r="B528" s="125"/>
      <c r="C528" s="125"/>
      <c r="D528" s="125"/>
      <c r="E528" s="125"/>
      <c r="F528" s="125"/>
      <c r="G528" s="125"/>
      <c r="H528" s="126">
        <f ca="1">H529+H541+H552</f>
        <v>23.450000000000003</v>
      </c>
      <c r="I528" s="127" t="b">
        <f ca="1">H528=H260</f>
        <v>1</v>
      </c>
    </row>
    <row r="529" spans="1:8" hidden="1" x14ac:dyDescent="0.25">
      <c r="A529" s="119">
        <v>1000</v>
      </c>
      <c r="B529" s="118"/>
      <c r="H529" s="122">
        <f ca="1">SUM(H530,H537)</f>
        <v>23.450000000000003</v>
      </c>
    </row>
    <row r="530" spans="1:8" hidden="1" x14ac:dyDescent="0.25">
      <c r="A530" s="134">
        <v>1100</v>
      </c>
      <c r="B530" s="118"/>
      <c r="H530" s="121">
        <f ca="1">SUM(H531:H536)</f>
        <v>18.200000000000003</v>
      </c>
    </row>
    <row r="531" spans="1:8" hidden="1" x14ac:dyDescent="0.25">
      <c r="A531" s="1">
        <v>1116</v>
      </c>
      <c r="B531" s="118"/>
      <c r="H531" s="120">
        <f t="shared" ref="H531:H536" ca="1" si="70">SUMIF($A$14:$H$260,A531,$H$14:$H$260)</f>
        <v>14.14</v>
      </c>
    </row>
    <row r="532" spans="1:8" hidden="1" x14ac:dyDescent="0.25">
      <c r="A532" s="1">
        <v>1119</v>
      </c>
      <c r="B532" s="118"/>
      <c r="H532" s="120">
        <f t="shared" ca="1" si="70"/>
        <v>0</v>
      </c>
    </row>
    <row r="533" spans="1:8" hidden="1" x14ac:dyDescent="0.25">
      <c r="A533" s="1">
        <v>1143</v>
      </c>
      <c r="B533" s="118"/>
      <c r="H533" s="120">
        <f t="shared" ca="1" si="70"/>
        <v>1.22</v>
      </c>
    </row>
    <row r="534" spans="1:8" hidden="1" x14ac:dyDescent="0.25">
      <c r="A534" s="1">
        <v>1146</v>
      </c>
      <c r="B534" s="118"/>
      <c r="H534" s="120">
        <f t="shared" ca="1" si="70"/>
        <v>0.71</v>
      </c>
    </row>
    <row r="535" spans="1:8" hidden="1" x14ac:dyDescent="0.25">
      <c r="A535" s="1">
        <v>1147</v>
      </c>
      <c r="B535" s="118"/>
      <c r="H535" s="120">
        <f t="shared" ca="1" si="70"/>
        <v>0.71</v>
      </c>
    </row>
    <row r="536" spans="1:8" hidden="1" x14ac:dyDescent="0.25">
      <c r="A536" s="1">
        <v>1148</v>
      </c>
      <c r="B536" s="118"/>
      <c r="H536" s="120">
        <f t="shared" ca="1" si="70"/>
        <v>1.42</v>
      </c>
    </row>
    <row r="537" spans="1:8" hidden="1" x14ac:dyDescent="0.25">
      <c r="A537" s="134">
        <v>1200</v>
      </c>
      <c r="B537" s="118"/>
      <c r="H537" s="121">
        <f ca="1">SUM(H538:H540)</f>
        <v>5.25</v>
      </c>
    </row>
    <row r="538" spans="1:8" hidden="1" x14ac:dyDescent="0.25">
      <c r="A538" s="1">
        <v>1210</v>
      </c>
      <c r="B538" s="118"/>
      <c r="H538" s="120">
        <f ca="1">SUMIF($A$14:$H$260,A538,$H$14:$H$260)</f>
        <v>4.5299999999999994</v>
      </c>
    </row>
    <row r="539" spans="1:8" hidden="1" x14ac:dyDescent="0.25">
      <c r="A539" s="1">
        <v>1221</v>
      </c>
      <c r="B539" s="118"/>
      <c r="H539" s="120">
        <f ca="1">SUMIF($A$14:$H$260,A539,$H$14:$H$260)</f>
        <v>0.57000000000000006</v>
      </c>
    </row>
    <row r="540" spans="1:8" hidden="1" x14ac:dyDescent="0.25">
      <c r="A540" s="1">
        <v>1228</v>
      </c>
      <c r="B540" s="118"/>
      <c r="H540" s="120">
        <f ca="1">SUMIF($A$14:$H$260,A540,$H$14:$H$260)</f>
        <v>0.15000000000000002</v>
      </c>
    </row>
    <row r="541" spans="1:8" hidden="1" x14ac:dyDescent="0.25">
      <c r="A541" s="119">
        <v>2000</v>
      </c>
      <c r="B541" s="118"/>
      <c r="H541" s="123"/>
    </row>
    <row r="542" spans="1:8" hidden="1" x14ac:dyDescent="0.25">
      <c r="A542" s="134">
        <v>2100</v>
      </c>
      <c r="B542" s="118"/>
      <c r="H542" s="124"/>
    </row>
    <row r="543" spans="1:8" hidden="1" x14ac:dyDescent="0.25">
      <c r="A543" s="1">
        <v>2111</v>
      </c>
      <c r="B543" s="118"/>
      <c r="H543" s="120">
        <f ca="1">SUMIF($A$14:$H$260,A543,$H$14:$H$260)</f>
        <v>0</v>
      </c>
    </row>
    <row r="544" spans="1:8" hidden="1" x14ac:dyDescent="0.25">
      <c r="A544" s="1">
        <v>2112</v>
      </c>
      <c r="B544" s="118"/>
      <c r="H544" s="120">
        <f ca="1">SUMIF($A$14:$H$260,A544,$H$14:$H$260)</f>
        <v>0</v>
      </c>
    </row>
    <row r="545" spans="1:9" hidden="1" x14ac:dyDescent="0.25">
      <c r="A545" s="134">
        <v>2200</v>
      </c>
      <c r="B545" s="118"/>
      <c r="H545" s="124"/>
    </row>
    <row r="546" spans="1:9" hidden="1" x14ac:dyDescent="0.25">
      <c r="A546" s="1">
        <v>2220</v>
      </c>
      <c r="B546" s="118"/>
      <c r="H546" s="120">
        <f ca="1">SUMIF($A$14:$H$260,A546,$H$14:$H$260)</f>
        <v>0</v>
      </c>
    </row>
    <row r="547" spans="1:9" hidden="1" x14ac:dyDescent="0.25">
      <c r="A547" s="134">
        <v>2300</v>
      </c>
      <c r="B547" s="118"/>
      <c r="H547" s="124"/>
    </row>
    <row r="548" spans="1:9" hidden="1" x14ac:dyDescent="0.25">
      <c r="A548" s="1">
        <v>2311</v>
      </c>
      <c r="B548" s="118"/>
      <c r="H548" s="120">
        <f ca="1">SUMIF($A$14:$H$260,A548,$H$14:$H$260)</f>
        <v>0</v>
      </c>
    </row>
    <row r="549" spans="1:9" hidden="1" x14ac:dyDescent="0.25">
      <c r="A549" s="1">
        <v>2322</v>
      </c>
      <c r="B549" s="118"/>
      <c r="H549" s="120">
        <f ca="1">SUMIF($A$14:$H$260,A549,$H$14:$H$260)</f>
        <v>0</v>
      </c>
    </row>
    <row r="550" spans="1:9" hidden="1" x14ac:dyDescent="0.25">
      <c r="A550" s="1">
        <v>2329</v>
      </c>
      <c r="B550" s="118"/>
      <c r="H550" s="120">
        <f ca="1">SUMIF($A$14:$H$260,A550,$H$14:$H$260)</f>
        <v>0</v>
      </c>
    </row>
    <row r="551" spans="1:9" hidden="1" x14ac:dyDescent="0.25">
      <c r="A551" s="1">
        <v>2350</v>
      </c>
      <c r="B551" s="118"/>
      <c r="H551" s="120">
        <f ca="1">SUMIF($A$14:$H$260,A551,$H$14:$H$260)</f>
        <v>0</v>
      </c>
    </row>
    <row r="552" spans="1:9" hidden="1" x14ac:dyDescent="0.25">
      <c r="A552" s="119">
        <v>5000</v>
      </c>
      <c r="B552" s="118"/>
      <c r="H552" s="123"/>
    </row>
    <row r="553" spans="1:9" hidden="1" x14ac:dyDescent="0.25">
      <c r="A553" s="134">
        <v>5200</v>
      </c>
      <c r="B553" s="118"/>
      <c r="H553" s="124"/>
    </row>
    <row r="554" spans="1:9" hidden="1" x14ac:dyDescent="0.25">
      <c r="A554" s="1">
        <v>5231</v>
      </c>
      <c r="B554" s="118"/>
      <c r="H554" s="120">
        <f ca="1">SUMIF(A27:H206,A554,H27:H179)</f>
        <v>0</v>
      </c>
    </row>
    <row r="555" spans="1:9" hidden="1" x14ac:dyDescent="0.25">
      <c r="B555" s="118"/>
    </row>
    <row r="556" spans="1:9" hidden="1" x14ac:dyDescent="0.25">
      <c r="B556" s="118"/>
    </row>
    <row r="557" spans="1:9" hidden="1" x14ac:dyDescent="0.25">
      <c r="B557" s="118"/>
    </row>
    <row r="558" spans="1:9" s="127" customFormat="1" ht="15.75" hidden="1" x14ac:dyDescent="0.25">
      <c r="A558" s="125" t="s">
        <v>19</v>
      </c>
      <c r="B558" s="125"/>
      <c r="C558" s="125"/>
      <c r="D558" s="125"/>
      <c r="E558" s="125"/>
      <c r="F558" s="125"/>
      <c r="G558" s="125"/>
      <c r="H558" s="126">
        <f ca="1">H559+H571+H583</f>
        <v>5.29</v>
      </c>
      <c r="I558" s="127" t="b">
        <f ca="1">H558=H499</f>
        <v>1</v>
      </c>
    </row>
    <row r="559" spans="1:9" hidden="1" x14ac:dyDescent="0.25">
      <c r="A559" s="119">
        <v>1000</v>
      </c>
      <c r="B559" s="118"/>
      <c r="H559" s="122">
        <f ca="1">SUM(H560,H567)</f>
        <v>1.99</v>
      </c>
    </row>
    <row r="560" spans="1:9" hidden="1" x14ac:dyDescent="0.25">
      <c r="A560" s="143">
        <v>1100</v>
      </c>
      <c r="B560" s="118"/>
      <c r="H560" s="121">
        <f ca="1">SUM(H561:H566)</f>
        <v>1.52</v>
      </c>
    </row>
    <row r="561" spans="1:8" hidden="1" x14ac:dyDescent="0.25">
      <c r="A561" s="1">
        <v>1116</v>
      </c>
      <c r="B561" s="118"/>
      <c r="H561" s="120">
        <f t="shared" ref="H561:H566" ca="1" si="71">SUMIF($A$265:$H$505,A561,$H$265:$H$505)</f>
        <v>0</v>
      </c>
    </row>
    <row r="562" spans="1:8" hidden="1" x14ac:dyDescent="0.25">
      <c r="A562" s="1">
        <v>1119</v>
      </c>
      <c r="B562" s="118"/>
      <c r="H562" s="120">
        <f t="shared" ca="1" si="71"/>
        <v>1.25</v>
      </c>
    </row>
    <row r="563" spans="1:8" hidden="1" x14ac:dyDescent="0.25">
      <c r="A563" s="1">
        <v>1143</v>
      </c>
      <c r="B563" s="118"/>
      <c r="H563" s="120">
        <f t="shared" ca="1" si="71"/>
        <v>0</v>
      </c>
    </row>
    <row r="564" spans="1:8" hidden="1" x14ac:dyDescent="0.25">
      <c r="A564" s="1">
        <v>1146</v>
      </c>
      <c r="B564" s="118"/>
      <c r="H564" s="120">
        <f t="shared" ca="1" si="71"/>
        <v>7.0000000000000007E-2</v>
      </c>
    </row>
    <row r="565" spans="1:8" hidden="1" x14ac:dyDescent="0.25">
      <c r="A565" s="1">
        <v>1147</v>
      </c>
      <c r="B565" s="118"/>
      <c r="H565" s="120">
        <f t="shared" ca="1" si="71"/>
        <v>7.0000000000000007E-2</v>
      </c>
    </row>
    <row r="566" spans="1:8" hidden="1" x14ac:dyDescent="0.25">
      <c r="A566" s="1">
        <v>1148</v>
      </c>
      <c r="B566" s="118"/>
      <c r="H566" s="120">
        <f t="shared" ca="1" si="71"/>
        <v>0.13</v>
      </c>
    </row>
    <row r="567" spans="1:8" hidden="1" x14ac:dyDescent="0.25">
      <c r="A567" s="143">
        <v>1200</v>
      </c>
      <c r="B567" s="118"/>
      <c r="H567" s="121">
        <f ca="1">SUM(H568:H570)</f>
        <v>0.47000000000000003</v>
      </c>
    </row>
    <row r="568" spans="1:8" hidden="1" x14ac:dyDescent="0.25">
      <c r="A568" s="1">
        <v>1210</v>
      </c>
      <c r="B568" s="118"/>
      <c r="H568" s="120">
        <f ca="1">SUMIF($A$265:$H$505,A568,$H$265:$H$505)</f>
        <v>0.39</v>
      </c>
    </row>
    <row r="569" spans="1:8" hidden="1" x14ac:dyDescent="0.25">
      <c r="A569" s="1">
        <v>1221</v>
      </c>
      <c r="B569" s="118"/>
      <c r="H569" s="120">
        <f ca="1">SUMIF($A$265:$H$505,A569,$H$265:$H$505)</f>
        <v>0.06</v>
      </c>
    </row>
    <row r="570" spans="1:8" hidden="1" x14ac:dyDescent="0.25">
      <c r="A570" s="1">
        <v>1228</v>
      </c>
      <c r="B570" s="118"/>
      <c r="H570" s="120">
        <f ca="1">SUMIF($A$265:$H$505,A570,$H$265:$H$505)</f>
        <v>0.02</v>
      </c>
    </row>
    <row r="571" spans="1:8" hidden="1" x14ac:dyDescent="0.25">
      <c r="A571" s="119">
        <v>2000</v>
      </c>
      <c r="B571" s="118"/>
      <c r="H571" s="122">
        <f ca="1">H572+H575+H577</f>
        <v>3.27</v>
      </c>
    </row>
    <row r="572" spans="1:8" hidden="1" x14ac:dyDescent="0.25">
      <c r="A572" s="143">
        <v>2100</v>
      </c>
      <c r="B572" s="118"/>
      <c r="H572" s="124">
        <f ca="1">SUM(H573:H574)</f>
        <v>0</v>
      </c>
    </row>
    <row r="573" spans="1:8" hidden="1" x14ac:dyDescent="0.25">
      <c r="A573" s="1">
        <v>2111</v>
      </c>
      <c r="B573" s="118"/>
      <c r="H573" s="2">
        <f ca="1">SUMIF($A$265:$H$505,A573,$H$265:$H$505)</f>
        <v>0</v>
      </c>
    </row>
    <row r="574" spans="1:8" hidden="1" x14ac:dyDescent="0.25">
      <c r="A574" s="1">
        <v>2112</v>
      </c>
      <c r="B574" s="118"/>
      <c r="H574" s="2">
        <f ca="1">SUMIF($A$265:$H$505,A574,$H$265:$H$505)</f>
        <v>0</v>
      </c>
    </row>
    <row r="575" spans="1:8" hidden="1" x14ac:dyDescent="0.25">
      <c r="A575" s="143">
        <v>2200</v>
      </c>
      <c r="B575" s="118"/>
      <c r="H575" s="121">
        <f ca="1">SUM(H576)</f>
        <v>1.43</v>
      </c>
    </row>
    <row r="576" spans="1:8" hidden="1" x14ac:dyDescent="0.25">
      <c r="A576" s="1">
        <v>2220</v>
      </c>
      <c r="B576" s="118"/>
      <c r="H576" s="120">
        <f ca="1">SUMIF($A$265:$H$505,A576,$H$265:$H$505)</f>
        <v>1.43</v>
      </c>
    </row>
    <row r="577" spans="1:9" hidden="1" x14ac:dyDescent="0.25">
      <c r="A577" s="143">
        <v>2300</v>
      </c>
      <c r="B577" s="118"/>
      <c r="H577" s="121">
        <f ca="1">SUM(H578:H582)</f>
        <v>1.84</v>
      </c>
    </row>
    <row r="578" spans="1:9" hidden="1" x14ac:dyDescent="0.25">
      <c r="A578" s="1">
        <v>2311</v>
      </c>
      <c r="B578" s="118"/>
      <c r="H578" s="120">
        <f ca="1">SUMIF($A$265:$H$505,A578,$H$265:$H$505)</f>
        <v>0.3</v>
      </c>
    </row>
    <row r="579" spans="1:9" hidden="1" x14ac:dyDescent="0.25">
      <c r="A579" s="1">
        <v>2312</v>
      </c>
      <c r="B579" s="118"/>
      <c r="H579" s="120">
        <f ca="1">SUMIF($A$265:$H$505,A579,$H$265:$H$505)</f>
        <v>0.02</v>
      </c>
    </row>
    <row r="580" spans="1:9" hidden="1" x14ac:dyDescent="0.25">
      <c r="A580" s="1">
        <v>2322</v>
      </c>
      <c r="B580" s="118"/>
      <c r="H580" s="2">
        <f ca="1">SUMIF($A$265:$H$505,A580,$H$265:$H$505)</f>
        <v>0</v>
      </c>
    </row>
    <row r="581" spans="1:9" hidden="1" x14ac:dyDescent="0.25">
      <c r="A581" s="1">
        <v>2329</v>
      </c>
      <c r="B581" s="118"/>
      <c r="H581" s="2">
        <f ca="1">SUMIF($A$265:$H$505,A581,$H$265:$H$505)</f>
        <v>0</v>
      </c>
    </row>
    <row r="582" spans="1:9" hidden="1" x14ac:dyDescent="0.25">
      <c r="A582" s="1">
        <v>2350</v>
      </c>
      <c r="B582" s="118"/>
      <c r="H582" s="120">
        <f ca="1">SUMIF($A$265:$H$505,A582,$H$265:$H$505)</f>
        <v>1.52</v>
      </c>
    </row>
    <row r="583" spans="1:9" hidden="1" x14ac:dyDescent="0.25">
      <c r="A583" s="119">
        <v>5000</v>
      </c>
      <c r="B583" s="118"/>
      <c r="H583" s="122">
        <f ca="1">H584+H586</f>
        <v>0.03</v>
      </c>
    </row>
    <row r="584" spans="1:9" hidden="1" x14ac:dyDescent="0.25">
      <c r="A584" s="143">
        <v>5100</v>
      </c>
      <c r="B584" s="118"/>
      <c r="H584" s="121">
        <f ca="1">SUM(H585)</f>
        <v>0</v>
      </c>
    </row>
    <row r="585" spans="1:9" hidden="1" x14ac:dyDescent="0.25">
      <c r="A585" s="1">
        <v>5121</v>
      </c>
      <c r="B585" s="118"/>
      <c r="H585" s="120">
        <f ca="1">SUMIF($A$265:$H$505,A585,$H$265:$H$505)</f>
        <v>0</v>
      </c>
    </row>
    <row r="586" spans="1:9" hidden="1" x14ac:dyDescent="0.25">
      <c r="A586" s="143">
        <v>5200</v>
      </c>
      <c r="B586" s="118"/>
      <c r="H586" s="121">
        <f ca="1">SUM(H587:H588)</f>
        <v>0.03</v>
      </c>
    </row>
    <row r="587" spans="1:9" hidden="1" x14ac:dyDescent="0.25">
      <c r="A587" s="1">
        <v>5238</v>
      </c>
      <c r="B587" s="118"/>
      <c r="H587" s="120">
        <f ca="1">SUMIF($A$265:$H$505,A587,$H$265:$H$505)</f>
        <v>0.03</v>
      </c>
    </row>
    <row r="588" spans="1:9" hidden="1" x14ac:dyDescent="0.25">
      <c r="A588" s="1">
        <v>5239</v>
      </c>
      <c r="B588" s="118"/>
      <c r="H588" s="120">
        <f ca="1">SUMIF($A$265:$H$505,A588,$H$265:$H$505)</f>
        <v>0</v>
      </c>
    </row>
    <row r="589" spans="1:9" s="127" customFormat="1" ht="15.75" hidden="1" x14ac:dyDescent="0.25">
      <c r="A589" s="125" t="s">
        <v>340</v>
      </c>
      <c r="B589" s="125"/>
      <c r="C589" s="125"/>
      <c r="D589" s="125"/>
      <c r="E589" s="125"/>
      <c r="F589" s="125"/>
      <c r="G589" s="125"/>
      <c r="H589" s="126">
        <f ca="1">H558+H528</f>
        <v>28.740000000000002</v>
      </c>
      <c r="I589" s="127" t="b">
        <f ca="1">H589=H500</f>
        <v>1</v>
      </c>
    </row>
    <row r="590" spans="1:9" hidden="1" x14ac:dyDescent="0.25"/>
    <row r="591" spans="1:9" hidden="1" x14ac:dyDescent="0.25"/>
    <row r="592" spans="1:9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</sheetData>
  <mergeCells count="547">
    <mergeCell ref="A1:C1"/>
    <mergeCell ref="D1:H1"/>
    <mergeCell ref="A430:A440"/>
    <mergeCell ref="B430:B440"/>
    <mergeCell ref="C430:E430"/>
    <mergeCell ref="C431:E431"/>
    <mergeCell ref="C432:E432"/>
    <mergeCell ref="C433:E433"/>
    <mergeCell ref="I9:I10"/>
    <mergeCell ref="A418:A428"/>
    <mergeCell ref="B418:B428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34:E434"/>
    <mergeCell ref="B429:G429"/>
    <mergeCell ref="C435:E435"/>
    <mergeCell ref="A465:A475"/>
    <mergeCell ref="B465:B475"/>
    <mergeCell ref="B463:G463"/>
    <mergeCell ref="B464:G464"/>
    <mergeCell ref="C455:E455"/>
    <mergeCell ref="C456:E456"/>
    <mergeCell ref="C457:E457"/>
    <mergeCell ref="C458:E458"/>
    <mergeCell ref="C459:E459"/>
    <mergeCell ref="C460:E460"/>
    <mergeCell ref="A452:A462"/>
    <mergeCell ref="B452:B462"/>
    <mergeCell ref="C452:E452"/>
    <mergeCell ref="C453:E453"/>
    <mergeCell ref="C454:E454"/>
    <mergeCell ref="C461:E461"/>
    <mergeCell ref="C462:E462"/>
    <mergeCell ref="C473:D473"/>
    <mergeCell ref="C474:D474"/>
    <mergeCell ref="C475:D475"/>
    <mergeCell ref="C436:E436"/>
    <mergeCell ref="C437:E437"/>
    <mergeCell ref="C438:E438"/>
    <mergeCell ref="C439:E439"/>
    <mergeCell ref="C440:E440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28:E42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A407:A417"/>
    <mergeCell ref="B407:B417"/>
    <mergeCell ref="C382:D382"/>
    <mergeCell ref="C383:D383"/>
    <mergeCell ref="A384:A404"/>
    <mergeCell ref="B384:B404"/>
    <mergeCell ref="C384:D384"/>
    <mergeCell ref="C385:D385"/>
    <mergeCell ref="C395:D395"/>
    <mergeCell ref="C396:D396"/>
    <mergeCell ref="C403:D403"/>
    <mergeCell ref="C404:D404"/>
    <mergeCell ref="B405:G405"/>
    <mergeCell ref="B406:G406"/>
    <mergeCell ref="C407:E407"/>
    <mergeCell ref="C408:E408"/>
    <mergeCell ref="C397:D397"/>
    <mergeCell ref="C398:D398"/>
    <mergeCell ref="C399:D399"/>
    <mergeCell ref="C400:D400"/>
    <mergeCell ref="C401:D401"/>
    <mergeCell ref="C402:D402"/>
    <mergeCell ref="E385:E404"/>
    <mergeCell ref="C386:D386"/>
    <mergeCell ref="B361:G361"/>
    <mergeCell ref="B362:G362"/>
    <mergeCell ref="A363:A383"/>
    <mergeCell ref="B363:B383"/>
    <mergeCell ref="C363:D363"/>
    <mergeCell ref="C364:D364"/>
    <mergeCell ref="E364:E383"/>
    <mergeCell ref="C365:D365"/>
    <mergeCell ref="C366:D366"/>
    <mergeCell ref="C367:D367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0:D380"/>
    <mergeCell ref="C381:D381"/>
    <mergeCell ref="E341:E360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A340:A360"/>
    <mergeCell ref="B340:B360"/>
    <mergeCell ref="C340:D340"/>
    <mergeCell ref="C341:D341"/>
    <mergeCell ref="C351:D351"/>
    <mergeCell ref="C352:D352"/>
    <mergeCell ref="C353:D353"/>
    <mergeCell ref="C354:D354"/>
    <mergeCell ref="A319:A339"/>
    <mergeCell ref="B319:B339"/>
    <mergeCell ref="C319:D319"/>
    <mergeCell ref="C320:D320"/>
    <mergeCell ref="C355:D355"/>
    <mergeCell ref="C356:D356"/>
    <mergeCell ref="C357:D357"/>
    <mergeCell ref="C358:D358"/>
    <mergeCell ref="C359:D359"/>
    <mergeCell ref="C360:D360"/>
    <mergeCell ref="E320:E339"/>
    <mergeCell ref="C321:D321"/>
    <mergeCell ref="C322:D322"/>
    <mergeCell ref="C323:D323"/>
    <mergeCell ref="C324:D324"/>
    <mergeCell ref="C325:D325"/>
    <mergeCell ref="C318:D318"/>
    <mergeCell ref="E299:E318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8:D338"/>
    <mergeCell ref="C339:D339"/>
    <mergeCell ref="C311:D311"/>
    <mergeCell ref="C315:D315"/>
    <mergeCell ref="A298:A318"/>
    <mergeCell ref="B298:B318"/>
    <mergeCell ref="C298:D298"/>
    <mergeCell ref="C299:D299"/>
    <mergeCell ref="C300:D300"/>
    <mergeCell ref="C301:D301"/>
    <mergeCell ref="C302:D302"/>
    <mergeCell ref="C303:D303"/>
    <mergeCell ref="C304:D304"/>
    <mergeCell ref="C312:D312"/>
    <mergeCell ref="C313:D313"/>
    <mergeCell ref="C314:D314"/>
    <mergeCell ref="C305:D305"/>
    <mergeCell ref="C306:D306"/>
    <mergeCell ref="C307:D307"/>
    <mergeCell ref="C308:D308"/>
    <mergeCell ref="C309:D309"/>
    <mergeCell ref="C310:D310"/>
    <mergeCell ref="C316:D316"/>
    <mergeCell ref="C292:E292"/>
    <mergeCell ref="C293:E293"/>
    <mergeCell ref="C294:E294"/>
    <mergeCell ref="C295:E295"/>
    <mergeCell ref="C296:E296"/>
    <mergeCell ref="C297:E297"/>
    <mergeCell ref="C284:D284"/>
    <mergeCell ref="A287:A297"/>
    <mergeCell ref="B287:B297"/>
    <mergeCell ref="C287:E287"/>
    <mergeCell ref="C288:E288"/>
    <mergeCell ref="A276:A286"/>
    <mergeCell ref="B276:B286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5:D285"/>
    <mergeCell ref="C286:D286"/>
    <mergeCell ref="C270:D270"/>
    <mergeCell ref="C271:D271"/>
    <mergeCell ref="C272:D272"/>
    <mergeCell ref="C273:D273"/>
    <mergeCell ref="C274:D274"/>
    <mergeCell ref="C275:D275"/>
    <mergeCell ref="C291:E291"/>
    <mergeCell ref="A262:H262"/>
    <mergeCell ref="B263:G263"/>
    <mergeCell ref="B264:G264"/>
    <mergeCell ref="A265:A275"/>
    <mergeCell ref="B265:B275"/>
    <mergeCell ref="C265:D265"/>
    <mergeCell ref="C266:D266"/>
    <mergeCell ref="C267:D267"/>
    <mergeCell ref="C268:D268"/>
    <mergeCell ref="C269:D269"/>
    <mergeCell ref="C289:E289"/>
    <mergeCell ref="C290:E290"/>
    <mergeCell ref="C212:E212"/>
    <mergeCell ref="C213:E213"/>
    <mergeCell ref="C220:E220"/>
    <mergeCell ref="C221:E221"/>
    <mergeCell ref="C222:E222"/>
    <mergeCell ref="C223:E223"/>
    <mergeCell ref="A260:G260"/>
    <mergeCell ref="A261:H261"/>
    <mergeCell ref="A226:A236"/>
    <mergeCell ref="B226:B236"/>
    <mergeCell ref="D227:D236"/>
    <mergeCell ref="G227:G236"/>
    <mergeCell ref="B237:G237"/>
    <mergeCell ref="A238:A248"/>
    <mergeCell ref="B238:B248"/>
    <mergeCell ref="D239:D248"/>
    <mergeCell ref="G239:G248"/>
    <mergeCell ref="B224:G224"/>
    <mergeCell ref="B225:G225"/>
    <mergeCell ref="C214:E214"/>
    <mergeCell ref="C215:E215"/>
    <mergeCell ref="C216:E216"/>
    <mergeCell ref="C217:E217"/>
    <mergeCell ref="C218:E218"/>
    <mergeCell ref="C219:E219"/>
    <mergeCell ref="A249:A259"/>
    <mergeCell ref="B249:B259"/>
    <mergeCell ref="D250:D259"/>
    <mergeCell ref="G250:G259"/>
    <mergeCell ref="A156:A166"/>
    <mergeCell ref="C198:E198"/>
    <mergeCell ref="C200:E200"/>
    <mergeCell ref="C202:E202"/>
    <mergeCell ref="C203:E203"/>
    <mergeCell ref="C204:E204"/>
    <mergeCell ref="C205:E205"/>
    <mergeCell ref="C206:E206"/>
    <mergeCell ref="C207:E207"/>
    <mergeCell ref="A190:A200"/>
    <mergeCell ref="B190:B200"/>
    <mergeCell ref="C190:E190"/>
    <mergeCell ref="C191:E191"/>
    <mergeCell ref="C192:E192"/>
    <mergeCell ref="C193:E193"/>
    <mergeCell ref="C194:E194"/>
    <mergeCell ref="C195:E195"/>
    <mergeCell ref="C196:E196"/>
    <mergeCell ref="C160:E160"/>
    <mergeCell ref="B154:G154"/>
    <mergeCell ref="C179:E179"/>
    <mergeCell ref="C146:D146"/>
    <mergeCell ref="C147:D147"/>
    <mergeCell ref="C148:D148"/>
    <mergeCell ref="C149:D149"/>
    <mergeCell ref="C150:D150"/>
    <mergeCell ref="C151:D151"/>
    <mergeCell ref="E134:E15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B155:G155"/>
    <mergeCell ref="B156:B166"/>
    <mergeCell ref="C156:E156"/>
    <mergeCell ref="C157:E157"/>
    <mergeCell ref="C158:E158"/>
    <mergeCell ref="C159:E159"/>
    <mergeCell ref="C131:D131"/>
    <mergeCell ref="C132:D132"/>
    <mergeCell ref="A133:A153"/>
    <mergeCell ref="B133:B153"/>
    <mergeCell ref="C133:D133"/>
    <mergeCell ref="C134:D134"/>
    <mergeCell ref="C144:D144"/>
    <mergeCell ref="C145:D145"/>
    <mergeCell ref="C152:D152"/>
    <mergeCell ref="C153:D153"/>
    <mergeCell ref="B110:G110"/>
    <mergeCell ref="B111:G111"/>
    <mergeCell ref="A112:A132"/>
    <mergeCell ref="B112:B132"/>
    <mergeCell ref="C112:D112"/>
    <mergeCell ref="C113:D113"/>
    <mergeCell ref="E113:E132"/>
    <mergeCell ref="C114:D114"/>
    <mergeCell ref="C115:D115"/>
    <mergeCell ref="C116:D116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29:D129"/>
    <mergeCell ref="C130:D130"/>
    <mergeCell ref="E90:E109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78:D78"/>
    <mergeCell ref="C79:D79"/>
    <mergeCell ref="C87:D87"/>
    <mergeCell ref="C88:D88"/>
    <mergeCell ref="A89:A109"/>
    <mergeCell ref="B89:B109"/>
    <mergeCell ref="C89:D89"/>
    <mergeCell ref="C90:D90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59:D59"/>
    <mergeCell ref="C60:D60"/>
    <mergeCell ref="C67:D67"/>
    <mergeCell ref="A68:A88"/>
    <mergeCell ref="B68:B88"/>
    <mergeCell ref="C68:D68"/>
    <mergeCell ref="C69:D69"/>
    <mergeCell ref="E69:E88"/>
    <mergeCell ref="C70:D70"/>
    <mergeCell ref="C71:D71"/>
    <mergeCell ref="C72:D72"/>
    <mergeCell ref="C73:D73"/>
    <mergeCell ref="A47:A67"/>
    <mergeCell ref="B47:B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49:D49"/>
    <mergeCell ref="C50:D50"/>
    <mergeCell ref="C51:D51"/>
    <mergeCell ref="C52:D52"/>
    <mergeCell ref="C53:D53"/>
    <mergeCell ref="C54:D54"/>
    <mergeCell ref="C42:E42"/>
    <mergeCell ref="C43:E43"/>
    <mergeCell ref="C44:E44"/>
    <mergeCell ref="C45:E45"/>
    <mergeCell ref="C46:E46"/>
    <mergeCell ref="C47:D47"/>
    <mergeCell ref="C48:D48"/>
    <mergeCell ref="E48:E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61:E161"/>
    <mergeCell ref="C162:E162"/>
    <mergeCell ref="C163:E163"/>
    <mergeCell ref="C164:E164"/>
    <mergeCell ref="C165:E165"/>
    <mergeCell ref="C166:E166"/>
    <mergeCell ref="A167:A177"/>
    <mergeCell ref="B167:B17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97:E197"/>
    <mergeCell ref="C199:E199"/>
    <mergeCell ref="B201:G201"/>
    <mergeCell ref="A202:A212"/>
    <mergeCell ref="B202:B212"/>
    <mergeCell ref="A213:A223"/>
    <mergeCell ref="B213:B223"/>
    <mergeCell ref="B178:G178"/>
    <mergeCell ref="A179:A189"/>
    <mergeCell ref="B179:B18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208:E208"/>
    <mergeCell ref="C209:E209"/>
    <mergeCell ref="C210:E210"/>
    <mergeCell ref="C211:E211"/>
    <mergeCell ref="B476:G476"/>
    <mergeCell ref="A477:A487"/>
    <mergeCell ref="B477:B487"/>
    <mergeCell ref="C465:D465"/>
    <mergeCell ref="C477:D477"/>
    <mergeCell ref="C478:D478"/>
    <mergeCell ref="E478:E487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66:D466"/>
    <mergeCell ref="E466:E475"/>
    <mergeCell ref="C467:D467"/>
    <mergeCell ref="C468:D468"/>
    <mergeCell ref="C469:D469"/>
    <mergeCell ref="C470:D470"/>
    <mergeCell ref="C471:D471"/>
    <mergeCell ref="C472:D472"/>
    <mergeCell ref="A441:A451"/>
    <mergeCell ref="B441:B451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A499:G499"/>
    <mergeCell ref="A500:G500"/>
    <mergeCell ref="C489:D489"/>
    <mergeCell ref="E489:E498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A488:A498"/>
    <mergeCell ref="B488:B498"/>
    <mergeCell ref="C488:D488"/>
  </mergeCells>
  <conditionalFormatting sqref="G38:H46">
    <cfRule type="cellIs" dxfId="1831" priority="133" operator="equal">
      <formula>0</formula>
    </cfRule>
  </conditionalFormatting>
  <conditionalFormatting sqref="F49:H67">
    <cfRule type="cellIs" dxfId="1830" priority="132" operator="equal">
      <formula>0</formula>
    </cfRule>
  </conditionalFormatting>
  <conditionalFormatting sqref="F69:H70 H71:H76 F71:G88">
    <cfRule type="cellIs" dxfId="1829" priority="131" operator="equal">
      <formula>0</formula>
    </cfRule>
  </conditionalFormatting>
  <conditionalFormatting sqref="C133:D133">
    <cfRule type="cellIs" dxfId="1828" priority="87" operator="equal">
      <formula>0</formula>
    </cfRule>
  </conditionalFormatting>
  <conditionalFormatting sqref="C134:D153">
    <cfRule type="cellIs" dxfId="1827" priority="88" operator="equal">
      <formula>0</formula>
    </cfRule>
  </conditionalFormatting>
  <conditionalFormatting sqref="H26:H35">
    <cfRule type="cellIs" dxfId="1826" priority="105" operator="equal">
      <formula>0</formula>
    </cfRule>
  </conditionalFormatting>
  <conditionalFormatting sqref="H15:H24">
    <cfRule type="cellIs" dxfId="1825" priority="104" operator="equal">
      <formula>0</formula>
    </cfRule>
  </conditionalFormatting>
  <conditionalFormatting sqref="C47:D56 C67:D67">
    <cfRule type="cellIs" dxfId="1824" priority="103" operator="equal">
      <formula>0</formula>
    </cfRule>
  </conditionalFormatting>
  <conditionalFormatting sqref="C57:D66">
    <cfRule type="cellIs" dxfId="1823" priority="102" operator="equal">
      <formula>0</formula>
    </cfRule>
  </conditionalFormatting>
  <conditionalFormatting sqref="C69:D88">
    <cfRule type="cellIs" dxfId="1822" priority="99" operator="equal">
      <formula>0</formula>
    </cfRule>
  </conditionalFormatting>
  <conditionalFormatting sqref="C68:D68">
    <cfRule type="cellIs" dxfId="1821" priority="101" operator="equal">
      <formula>0</formula>
    </cfRule>
  </conditionalFormatting>
  <conditionalFormatting sqref="H77:H88">
    <cfRule type="cellIs" dxfId="1820" priority="100" operator="equal">
      <formula>0</formula>
    </cfRule>
  </conditionalFormatting>
  <conditionalFormatting sqref="F90:H90 H91:H97 F91:G109">
    <cfRule type="cellIs" dxfId="1819" priority="98" operator="equal">
      <formula>0</formula>
    </cfRule>
  </conditionalFormatting>
  <conditionalFormatting sqref="C90:D109">
    <cfRule type="cellIs" dxfId="1818" priority="96" operator="equal">
      <formula>0</formula>
    </cfRule>
  </conditionalFormatting>
  <conditionalFormatting sqref="H98:H109">
    <cfRule type="cellIs" dxfId="1817" priority="97" operator="equal">
      <formula>0</formula>
    </cfRule>
  </conditionalFormatting>
  <conditionalFormatting sqref="C89:D89">
    <cfRule type="cellIs" dxfId="1816" priority="95" operator="equal">
      <formula>0</formula>
    </cfRule>
  </conditionalFormatting>
  <conditionalFormatting sqref="C112:D112">
    <cfRule type="cellIs" dxfId="1815" priority="94" operator="equal">
      <formula>0</formula>
    </cfRule>
  </conditionalFormatting>
  <conditionalFormatting sqref="F113:H113 H114:H120 F114:G132">
    <cfRule type="cellIs" dxfId="1814" priority="93" operator="equal">
      <formula>0</formula>
    </cfRule>
  </conditionalFormatting>
  <conditionalFormatting sqref="C113:D132">
    <cfRule type="cellIs" dxfId="1813" priority="91" operator="equal">
      <formula>0</formula>
    </cfRule>
  </conditionalFormatting>
  <conditionalFormatting sqref="H121:H132">
    <cfRule type="cellIs" dxfId="1812" priority="92" operator="equal">
      <formula>0</formula>
    </cfRule>
  </conditionalFormatting>
  <conditionalFormatting sqref="F134:H134 H135:H141 F135:G153">
    <cfRule type="cellIs" dxfId="1811" priority="90" operator="equal">
      <formula>0</formula>
    </cfRule>
  </conditionalFormatting>
  <conditionalFormatting sqref="H142:H153">
    <cfRule type="cellIs" dxfId="1810" priority="89" operator="equal">
      <formula>0</formula>
    </cfRule>
  </conditionalFormatting>
  <conditionalFormatting sqref="F299:H310">
    <cfRule type="cellIs" dxfId="1809" priority="41" operator="equal">
      <formula>0</formula>
    </cfRule>
  </conditionalFormatting>
  <conditionalFormatting sqref="F320:H339">
    <cfRule type="cellIs" dxfId="1808" priority="38" operator="equal">
      <formula>0</formula>
    </cfRule>
  </conditionalFormatting>
  <conditionalFormatting sqref="H341">
    <cfRule type="cellIs" dxfId="1807" priority="37" operator="equal">
      <formula>0</formula>
    </cfRule>
  </conditionalFormatting>
  <conditionalFormatting sqref="H341">
    <cfRule type="cellIs" dxfId="1806" priority="36" operator="equal">
      <formula>0</formula>
    </cfRule>
  </conditionalFormatting>
  <conditionalFormatting sqref="G341:G360">
    <cfRule type="cellIs" dxfId="1805" priority="35" operator="equal">
      <formula>0</formula>
    </cfRule>
  </conditionalFormatting>
  <conditionalFormatting sqref="F320:G320">
    <cfRule type="cellIs" dxfId="1804" priority="40" operator="equal">
      <formula>0</formula>
    </cfRule>
  </conditionalFormatting>
  <conditionalFormatting sqref="H320">
    <cfRule type="cellIs" dxfId="1803" priority="39" operator="equal">
      <formula>0</formula>
    </cfRule>
  </conditionalFormatting>
  <conditionalFormatting sqref="C351:C352 C341:C342">
    <cfRule type="cellIs" dxfId="1802" priority="34" operator="equal">
      <formula>0</formula>
    </cfRule>
  </conditionalFormatting>
  <conditionalFormatting sqref="F341:H360">
    <cfRule type="cellIs" dxfId="1801" priority="33" operator="equal">
      <formula>0</formula>
    </cfRule>
  </conditionalFormatting>
  <conditionalFormatting sqref="H431:H440">
    <cfRule type="cellIs" dxfId="1800" priority="24" operator="equal">
      <formula>0</formula>
    </cfRule>
  </conditionalFormatting>
  <conditionalFormatting sqref="G374:G383 G385:G396">
    <cfRule type="cellIs" dxfId="1799" priority="25" operator="equal">
      <formula>0</formula>
    </cfRule>
  </conditionalFormatting>
  <conditionalFormatting sqref="H385:H404">
    <cfRule type="cellIs" dxfId="1798" priority="28" operator="equal">
      <formula>0</formula>
    </cfRule>
  </conditionalFormatting>
  <conditionalFormatting sqref="H385:H404">
    <cfRule type="cellIs" dxfId="1797" priority="27" operator="equal">
      <formula>0</formula>
    </cfRule>
  </conditionalFormatting>
  <conditionalFormatting sqref="G374:G383 G385:G396">
    <cfRule type="cellIs" dxfId="1796" priority="26" operator="equal">
      <formula>0</formula>
    </cfRule>
  </conditionalFormatting>
  <conditionalFormatting sqref="I528:I557">
    <cfRule type="cellIs" dxfId="1795" priority="65" operator="equal">
      <formula>TRUE</formula>
    </cfRule>
  </conditionalFormatting>
  <conditionalFormatting sqref="H227:H236 H239:H248 H250:H259">
    <cfRule type="cellIs" dxfId="1794" priority="57" operator="equal">
      <formula>0</formula>
    </cfRule>
  </conditionalFormatting>
  <conditionalFormatting sqref="H203:H212">
    <cfRule type="cellIs" dxfId="1793" priority="59" operator="equal">
      <formula>0</formula>
    </cfRule>
  </conditionalFormatting>
  <conditionalFormatting sqref="H214:H223">
    <cfRule type="cellIs" dxfId="1792" priority="58" operator="equal">
      <formula>0</formula>
    </cfRule>
  </conditionalFormatting>
  <conditionalFormatting sqref="H180:H189">
    <cfRule type="cellIs" dxfId="1791" priority="56" operator="equal">
      <formula>0</formula>
    </cfRule>
  </conditionalFormatting>
  <conditionalFormatting sqref="H191:H200">
    <cfRule type="cellIs" dxfId="1790" priority="55" operator="equal">
      <formula>0</formula>
    </cfRule>
  </conditionalFormatting>
  <conditionalFormatting sqref="H157:H166">
    <cfRule type="cellIs" dxfId="1789" priority="54" operator="equal">
      <formula>0</formula>
    </cfRule>
  </conditionalFormatting>
  <conditionalFormatting sqref="H168:H177">
    <cfRule type="cellIs" dxfId="1788" priority="53" operator="equal">
      <formula>0</formula>
    </cfRule>
  </conditionalFormatting>
  <conditionalFormatting sqref="I559:I582 I585 I587:I588">
    <cfRule type="cellIs" dxfId="1787" priority="52" operator="equal">
      <formula>TRUE</formula>
    </cfRule>
  </conditionalFormatting>
  <conditionalFormatting sqref="I558">
    <cfRule type="cellIs" dxfId="1786" priority="51" operator="equal">
      <formula>TRUE</formula>
    </cfRule>
  </conditionalFormatting>
  <conditionalFormatting sqref="I583">
    <cfRule type="cellIs" dxfId="1785" priority="50" operator="equal">
      <formula>TRUE</formula>
    </cfRule>
  </conditionalFormatting>
  <conditionalFormatting sqref="I584">
    <cfRule type="cellIs" dxfId="1784" priority="49" operator="equal">
      <formula>TRUE</formula>
    </cfRule>
  </conditionalFormatting>
  <conditionalFormatting sqref="I586">
    <cfRule type="cellIs" dxfId="1783" priority="48" operator="equal">
      <formula>TRUE</formula>
    </cfRule>
  </conditionalFormatting>
  <conditionalFormatting sqref="I589">
    <cfRule type="cellIs" dxfId="1782" priority="47" operator="equal">
      <formula>TRUE</formula>
    </cfRule>
  </conditionalFormatting>
  <conditionalFormatting sqref="F311:H318 C314">
    <cfRule type="cellIs" dxfId="1781" priority="46" operator="equal">
      <formula>0</formula>
    </cfRule>
  </conditionalFormatting>
  <conditionalFormatting sqref="G288:H297">
    <cfRule type="cellIs" dxfId="1780" priority="43" operator="equal">
      <formula>0</formula>
    </cfRule>
  </conditionalFormatting>
  <conditionalFormatting sqref="H277:H286">
    <cfRule type="cellIs" dxfId="1779" priority="44" operator="equal">
      <formula>0</formula>
    </cfRule>
  </conditionalFormatting>
  <conditionalFormatting sqref="C309 C299:C300">
    <cfRule type="cellIs" dxfId="1778" priority="42" operator="equal">
      <formula>0</formula>
    </cfRule>
  </conditionalFormatting>
  <conditionalFormatting sqref="H266:H275">
    <cfRule type="cellIs" dxfId="1777" priority="45" operator="equal">
      <formula>0</formula>
    </cfRule>
  </conditionalFormatting>
  <conditionalFormatting sqref="H364:H383">
    <cfRule type="cellIs" dxfId="1776" priority="32" operator="equal">
      <formula>0</formula>
    </cfRule>
  </conditionalFormatting>
  <conditionalFormatting sqref="H364:H383">
    <cfRule type="cellIs" dxfId="1775" priority="31" operator="equal">
      <formula>0</formula>
    </cfRule>
  </conditionalFormatting>
  <conditionalFormatting sqref="H364:H383">
    <cfRule type="cellIs" dxfId="1774" priority="30" operator="equal">
      <formula>0</formula>
    </cfRule>
  </conditionalFormatting>
  <conditionalFormatting sqref="H385:H404">
    <cfRule type="cellIs" dxfId="1773" priority="29" operator="equal">
      <formula>0</formula>
    </cfRule>
  </conditionalFormatting>
  <conditionalFormatting sqref="C310:C313 C315:C318">
    <cfRule type="cellIs" dxfId="1772" priority="21" operator="equal">
      <formula>0</formula>
    </cfRule>
  </conditionalFormatting>
  <conditionalFormatting sqref="H453:H462">
    <cfRule type="cellIs" dxfId="1771" priority="23" operator="equal">
      <formula>0</formula>
    </cfRule>
  </conditionalFormatting>
  <conditionalFormatting sqref="C343:C350">
    <cfRule type="cellIs" dxfId="1770" priority="8" operator="equal">
      <formula>0</formula>
    </cfRule>
  </conditionalFormatting>
  <conditionalFormatting sqref="C330 C320:C321">
    <cfRule type="cellIs" dxfId="1769" priority="20" operator="equal">
      <formula>0</formula>
    </cfRule>
  </conditionalFormatting>
  <conditionalFormatting sqref="C331">
    <cfRule type="cellIs" dxfId="1768" priority="19" operator="equal">
      <formula>0</formula>
    </cfRule>
  </conditionalFormatting>
  <conditionalFormatting sqref="C374:D383">
    <cfRule type="cellIs" dxfId="1767" priority="18" operator="equal">
      <formula>0</formula>
    </cfRule>
  </conditionalFormatting>
  <conditionalFormatting sqref="F376:H383">
    <cfRule type="cellIs" dxfId="1766" priority="17" operator="equal">
      <formula>0</formula>
    </cfRule>
  </conditionalFormatting>
  <conditionalFormatting sqref="C385:D385">
    <cfRule type="cellIs" dxfId="1765" priority="16" operator="equal">
      <formula>0</formula>
    </cfRule>
  </conditionalFormatting>
  <conditionalFormatting sqref="C386:D404">
    <cfRule type="cellIs" dxfId="1764" priority="15" operator="equal">
      <formula>0</formula>
    </cfRule>
  </conditionalFormatting>
  <conditionalFormatting sqref="F385:H404">
    <cfRule type="cellIs" dxfId="1763" priority="14" operator="equal">
      <formula>0</formula>
    </cfRule>
  </conditionalFormatting>
  <conditionalFormatting sqref="C364:D373">
    <cfRule type="cellIs" dxfId="1762" priority="13" operator="equal">
      <formula>0</formula>
    </cfRule>
  </conditionalFormatting>
  <conditionalFormatting sqref="F364:H373">
    <cfRule type="cellIs" dxfId="1761" priority="12" operator="equal">
      <formula>0</formula>
    </cfRule>
  </conditionalFormatting>
  <conditionalFormatting sqref="C353:C360">
    <cfRule type="cellIs" dxfId="1760" priority="7" operator="equal">
      <formula>0</formula>
    </cfRule>
  </conditionalFormatting>
  <conditionalFormatting sqref="C301:C308">
    <cfRule type="cellIs" dxfId="1759" priority="11" operator="equal">
      <formula>0</formula>
    </cfRule>
  </conditionalFormatting>
  <conditionalFormatting sqref="C322:C329">
    <cfRule type="cellIs" dxfId="1758" priority="10" operator="equal">
      <formula>0</formula>
    </cfRule>
  </conditionalFormatting>
  <conditionalFormatting sqref="C332:C339">
    <cfRule type="cellIs" dxfId="1757" priority="9" operator="equal">
      <formula>0</formula>
    </cfRule>
  </conditionalFormatting>
  <conditionalFormatting sqref="H419:H428">
    <cfRule type="cellIs" dxfId="1756" priority="5" operator="equal">
      <formula>0</formula>
    </cfRule>
  </conditionalFormatting>
  <conditionalFormatting sqref="H408:H417">
    <cfRule type="cellIs" dxfId="1755" priority="6" operator="equal">
      <formula>0</formula>
    </cfRule>
  </conditionalFormatting>
  <conditionalFormatting sqref="H442:H451">
    <cfRule type="cellIs" dxfId="1754" priority="4" operator="equal">
      <formula>0</formula>
    </cfRule>
  </conditionalFormatting>
  <conditionalFormatting sqref="H478:H487">
    <cfRule type="cellIs" dxfId="1753" priority="3" operator="equal">
      <formula>0</formula>
    </cfRule>
  </conditionalFormatting>
  <conditionalFormatting sqref="H466:H475">
    <cfRule type="cellIs" dxfId="1752" priority="2" operator="equal">
      <formula>0</formula>
    </cfRule>
  </conditionalFormatting>
  <conditionalFormatting sqref="H489:H498">
    <cfRule type="cellIs" dxfId="1751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31</vt:i4>
      </vt:variant>
      <vt:variant>
        <vt:lpstr>Diapazoni ar nosaukumiem</vt:lpstr>
      </vt:variant>
      <vt:variant>
        <vt:i4>30</vt:i4>
      </vt:variant>
    </vt:vector>
  </HeadingPairs>
  <TitlesOfParts>
    <vt:vector size="61" baseType="lpstr">
      <vt:lpstr>1.1(1)</vt:lpstr>
      <vt:lpstr>1.1 </vt:lpstr>
      <vt:lpstr>1.2(1)</vt:lpstr>
      <vt:lpstr>1.2</vt:lpstr>
      <vt:lpstr>1.3(1)</vt:lpstr>
      <vt:lpstr>1.4(1)</vt:lpstr>
      <vt:lpstr>1.3</vt:lpstr>
      <vt:lpstr>1.4</vt:lpstr>
      <vt:lpstr>2.</vt:lpstr>
      <vt:lpstr>3.</vt:lpstr>
      <vt:lpstr>4.</vt:lpstr>
      <vt:lpstr>5.</vt:lpstr>
      <vt:lpstr>6.1.</vt:lpstr>
      <vt:lpstr>6.2.</vt:lpstr>
      <vt:lpstr>6.3.</vt:lpstr>
      <vt:lpstr>7.</vt:lpstr>
      <vt:lpstr>8.1.</vt:lpstr>
      <vt:lpstr>8.2.</vt:lpstr>
      <vt:lpstr>8.3.</vt:lpstr>
      <vt:lpstr>8.4.</vt:lpstr>
      <vt:lpstr>8.5.</vt:lpstr>
      <vt:lpstr>8.6.</vt:lpstr>
      <vt:lpstr>8.7.</vt:lpstr>
      <vt:lpstr>8.8.</vt:lpstr>
      <vt:lpstr>8.9.</vt:lpstr>
      <vt:lpstr>9.1.</vt:lpstr>
      <vt:lpstr>9.2.</vt:lpstr>
      <vt:lpstr>9.3.</vt:lpstr>
      <vt:lpstr>10.</vt:lpstr>
      <vt:lpstr>Cenrāžu_salīdzinājums</vt:lpstr>
      <vt:lpstr>Izdevumu sadalījums_pa_EKK</vt:lpstr>
      <vt:lpstr>'1.1 '!Drukas_apgabals</vt:lpstr>
      <vt:lpstr>'1.1(1)'!Drukas_apgabals</vt:lpstr>
      <vt:lpstr>'1.2'!Drukas_apgabals</vt:lpstr>
      <vt:lpstr>'1.2(1)'!Drukas_apgabals</vt:lpstr>
      <vt:lpstr>'1.3'!Drukas_apgabals</vt:lpstr>
      <vt:lpstr>'1.3(1)'!Drukas_apgabals</vt:lpstr>
      <vt:lpstr>'1.4'!Drukas_apgabals</vt:lpstr>
      <vt:lpstr>'1.4(1)'!Drukas_apgabals</vt:lpstr>
      <vt:lpstr>'10.'!Drukas_apgabals</vt:lpstr>
      <vt:lpstr>'2.'!Drukas_apgabals</vt:lpstr>
      <vt:lpstr>'3.'!Drukas_apgabals</vt:lpstr>
      <vt:lpstr>'4.'!Drukas_apgabals</vt:lpstr>
      <vt:lpstr>'5.'!Drukas_apgabals</vt:lpstr>
      <vt:lpstr>'6.1.'!Drukas_apgabals</vt:lpstr>
      <vt:lpstr>'6.2.'!Drukas_apgabals</vt:lpstr>
      <vt:lpstr>'6.3.'!Drukas_apgabals</vt:lpstr>
      <vt:lpstr>'7.'!Drukas_apgabals</vt:lpstr>
      <vt:lpstr>'8.1.'!Drukas_apgabals</vt:lpstr>
      <vt:lpstr>'8.2.'!Drukas_apgabals</vt:lpstr>
      <vt:lpstr>'8.3.'!Drukas_apgabals</vt:lpstr>
      <vt:lpstr>'8.4.'!Drukas_apgabals</vt:lpstr>
      <vt:lpstr>'8.5.'!Drukas_apgabals</vt:lpstr>
      <vt:lpstr>'8.6.'!Drukas_apgabals</vt:lpstr>
      <vt:lpstr>'8.7.'!Drukas_apgabals</vt:lpstr>
      <vt:lpstr>'8.8.'!Drukas_apgabals</vt:lpstr>
      <vt:lpstr>'8.9.'!Drukas_apgabals</vt:lpstr>
      <vt:lpstr>'9.1.'!Drukas_apgabals</vt:lpstr>
      <vt:lpstr>'9.2.'!Drukas_apgabals</vt:lpstr>
      <vt:lpstr>'9.3.'!Drukas_apgabals</vt:lpstr>
      <vt:lpstr>'Izdevumu sadalījums_pa_EKK'!Drukāt_virsrakstus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 Dukaļska</dc:creator>
  <cp:lastModifiedBy>Inita Dzelme</cp:lastModifiedBy>
  <cp:lastPrinted>2017-10-03T05:21:25Z</cp:lastPrinted>
  <dcterms:created xsi:type="dcterms:W3CDTF">2015-10-01T11:21:34Z</dcterms:created>
  <dcterms:modified xsi:type="dcterms:W3CDTF">2017-11-06T07:52:22Z</dcterms:modified>
</cp:coreProperties>
</file>