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nozare.pri\vm\Redirect_profiles\abless\My Documents\VM_Dokumenti\Grozījumi (noteikumu projekti_likumprojekti)\Grozījumi Nr.1529\Ministru kabineta sanāksmes\19.12.17\"/>
    </mc:Choice>
  </mc:AlternateContent>
  <bookViews>
    <workbookView xWindow="0" yWindow="0" windowWidth="14655" windowHeight="9555"/>
  </bookViews>
  <sheets>
    <sheet name="uzturesana" sheetId="30" r:id="rId1"/>
    <sheet name="kabineta_izm" sheetId="12" r:id="rId2"/>
  </sheets>
  <calcPr calcId="171027"/>
  <customWorkbookViews>
    <customWorkbookView name="astrazdina - Personal View" guid="{BC187337-5DE7-48FA-A7E9-7359FCED48A6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H9" i="12" l="1"/>
  <c r="H8" i="12"/>
  <c r="K9" i="12" l="1"/>
  <c r="J8" i="12"/>
  <c r="J9" i="12"/>
  <c r="I9" i="12"/>
  <c r="I8" i="12"/>
  <c r="K8" i="12" s="1"/>
  <c r="L8" i="12" s="1"/>
  <c r="D14" i="30"/>
  <c r="B8" i="30" l="1"/>
  <c r="L9" i="12"/>
  <c r="E16" i="30"/>
  <c r="E15" i="30"/>
  <c r="D20" i="30"/>
  <c r="D19" i="30"/>
  <c r="D18" i="30"/>
  <c r="E18" i="30" s="1"/>
  <c r="D17" i="30"/>
  <c r="D16" i="30"/>
  <c r="D15" i="30"/>
  <c r="F14" i="30"/>
  <c r="G14" i="30" s="1"/>
  <c r="E14" i="30"/>
  <c r="C9" i="30"/>
  <c r="C8" i="30"/>
  <c r="N9" i="12" l="1"/>
  <c r="M9" i="12"/>
  <c r="N8" i="12"/>
  <c r="L10" i="12" l="1"/>
  <c r="M8" i="12"/>
  <c r="M10" i="12" s="1"/>
  <c r="N10" i="12"/>
  <c r="B21" i="30" l="1"/>
  <c r="E20" i="30"/>
  <c r="F20" i="30" s="1"/>
  <c r="G20" i="30" s="1"/>
  <c r="E19" i="30"/>
  <c r="F19" i="30" s="1"/>
  <c r="G19" i="30" s="1"/>
  <c r="E17" i="30"/>
  <c r="F16" i="30"/>
  <c r="D9" i="30"/>
  <c r="D8" i="30"/>
  <c r="F15" i="30"/>
  <c r="G15" i="30"/>
  <c r="F17" i="30"/>
  <c r="G17" i="30" s="1"/>
  <c r="B15" i="12"/>
  <c r="B14" i="12"/>
  <c r="B13" i="12"/>
  <c r="G10" i="12"/>
  <c r="F10" i="12"/>
  <c r="D10" i="12"/>
  <c r="C10" i="12"/>
  <c r="J10" i="12"/>
  <c r="E10" i="12"/>
  <c r="H10" i="12"/>
  <c r="I10" i="12"/>
  <c r="K10" i="12"/>
  <c r="F18" i="30" l="1"/>
  <c r="G18" i="30" s="1"/>
  <c r="G16" i="30"/>
  <c r="G21" i="30" s="1"/>
  <c r="C7" i="30" s="1"/>
  <c r="C6" i="30" s="1"/>
  <c r="C10" i="30" s="1"/>
  <c r="B34" i="30" s="1"/>
  <c r="D10" i="30" l="1"/>
  <c r="B7" i="30" l="1"/>
  <c r="B6" i="30" s="1"/>
  <c r="B10" i="30" s="1"/>
  <c r="D7" i="30"/>
  <c r="D6" i="30" s="1"/>
</calcChain>
</file>

<file path=xl/sharedStrings.xml><?xml version="1.0" encoding="utf-8"?>
<sst xmlns="http://schemas.openxmlformats.org/spreadsheetml/2006/main" count="69" uniqueCount="61">
  <si>
    <t>2018.gads</t>
  </si>
  <si>
    <t>2019.gads</t>
  </si>
  <si>
    <t>2020.gads</t>
  </si>
  <si>
    <t>KOPĀ:</t>
  </si>
  <si>
    <t>Darba samaksa, EUR</t>
  </si>
  <si>
    <t>Valsts sociālās apdrošināšanas obligātās iemaksas, EUR</t>
  </si>
  <si>
    <t>N.p.k.</t>
  </si>
  <si>
    <t>Kabinetu skaits</t>
  </si>
  <si>
    <t>Ārstniecības un pacientu aprūpes persona</t>
  </si>
  <si>
    <t xml:space="preserve">Darbības nodrošināšanai nepieciešamie līdzekļi, EUR </t>
  </si>
  <si>
    <t>Finansējuma gada apjoms, EUR</t>
  </si>
  <si>
    <t>Personu skaits</t>
  </si>
  <si>
    <t>Slodzes apjoms</t>
  </si>
  <si>
    <t xml:space="preserve">Slodzes apjoms </t>
  </si>
  <si>
    <t>Reto slimību kabinets (3 kab.)</t>
  </si>
  <si>
    <t>Psihologa kabinets</t>
  </si>
  <si>
    <t>Apmeklējumi Reto slimību kabinetā*</t>
  </si>
  <si>
    <t>* apmeklējumu skaits rēķināts ņemot vērā apmeklējumu skaitu pie ārsta darba dienā</t>
  </si>
  <si>
    <t>3.gados</t>
  </si>
  <si>
    <t>1.gadā</t>
  </si>
  <si>
    <t>mēnesī</t>
  </si>
  <si>
    <t>Kabineta uzturēšana, t.sk. atlīdzība</t>
  </si>
  <si>
    <t xml:space="preserve"> t.sk. atlīdzība</t>
  </si>
  <si>
    <t>t.sk. kabineta izmaksas</t>
  </si>
  <si>
    <t xml:space="preserve">Informatīvās platformas uzturēšana </t>
  </si>
  <si>
    <t>Reģistra uzturēšana 6 850 euro gadā, mājas lapa, programmas licences, publikācijas, izglītojoši pasākumi 1 600 gadā</t>
  </si>
  <si>
    <t>Atlīdzības aprēķins</t>
  </si>
  <si>
    <t>Amata nosaukums</t>
  </si>
  <si>
    <t>Slodžu skaits</t>
  </si>
  <si>
    <t>Atalgojums</t>
  </si>
  <si>
    <t>DD VSAOI</t>
  </si>
  <si>
    <t>Atalgojuma mainīgā daļa, 5%</t>
  </si>
  <si>
    <t>Koordinatora amata alga</t>
  </si>
  <si>
    <t>Pediatrs ar kompetenci retajās slimībās (&lt; 18 g.v.)</t>
  </si>
  <si>
    <t>Internists ar kompetenci retajās slimībās (&gt; 18 g.v.)</t>
  </si>
  <si>
    <t>Uztura speciālists</t>
  </si>
  <si>
    <t>Psihologs</t>
  </si>
  <si>
    <t>Sociālais darbinieks</t>
  </si>
  <si>
    <t>Māsa</t>
  </si>
  <si>
    <t>Reto slimību kabinetu finansējuma aprēķins</t>
  </si>
  <si>
    <t>Kabineta izmaksas</t>
  </si>
  <si>
    <t>Telpu izmaksas (komunālie maksājumi, NĪN)</t>
  </si>
  <si>
    <t>Telpu amortizācija</t>
  </si>
  <si>
    <t>Noliktava (saimniecības preces)</t>
  </si>
  <si>
    <t>Pakalpojumi (atkritumu izvešana, sakaru nodrošināšana)</t>
  </si>
  <si>
    <t>Pamatlīdzekļu nolietojums, mazvērtīgais inventārs</t>
  </si>
  <si>
    <t>Pieskaitāmās izmaksas</t>
  </si>
  <si>
    <t>Koordinators</t>
  </si>
  <si>
    <t>Kopā, euro:</t>
  </si>
  <si>
    <t>KOPĀ</t>
  </si>
  <si>
    <t>Atvaļinājuma rezerve</t>
  </si>
  <si>
    <t>Kopā mēnesī, ņemot vērā slodžu skaitu</t>
  </si>
  <si>
    <t>Reto slimību kabineta ieviešana Bērnu klīniskā universitātes slimnīcā</t>
  </si>
  <si>
    <t>Pielikums Nr.2</t>
  </si>
  <si>
    <t>(uzturēšana)</t>
  </si>
  <si>
    <t>(kabineta izmaksas)</t>
  </si>
  <si>
    <t>Izmaksas kopā 2018.gadam euro:</t>
  </si>
  <si>
    <t>1.gadā euro</t>
  </si>
  <si>
    <t>3.gados euro</t>
  </si>
  <si>
    <t>mēnesī euro</t>
  </si>
  <si>
    <t>papildus nepieciešams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</si>
</sst>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indexed="8"/>
      <name val="Helvetica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b/>
      <u/>
      <sz val="10"/>
      <color theme="1"/>
      <name val="Times New Roman"/>
      <family val="1"/>
      <charset val="186"/>
    </font>
    <font>
      <b/>
      <u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Protection="0">
      <alignment vertical="top" wrapText="1"/>
    </xf>
    <xf numFmtId="0" fontId="5" fillId="0" borderId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7" fillId="2" borderId="0" xfId="5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3" fontId="7" fillId="2" borderId="1" xfId="5" applyNumberFormat="1" applyFont="1" applyFill="1" applyBorder="1" applyAlignment="1">
      <alignment horizontal="center" vertical="center" wrapText="1"/>
    </xf>
    <xf numFmtId="164" fontId="7" fillId="2" borderId="1" xfId="5" applyNumberFormat="1" applyFont="1" applyFill="1" applyBorder="1" applyAlignment="1">
      <alignment horizontal="center" vertical="center" wrapText="1"/>
    </xf>
    <xf numFmtId="3" fontId="7" fillId="0" borderId="1" xfId="5" applyNumberFormat="1" applyFont="1" applyBorder="1" applyAlignment="1">
      <alignment horizontal="center" vertical="center"/>
    </xf>
    <xf numFmtId="3" fontId="7" fillId="2" borderId="1" xfId="5" applyNumberFormat="1" applyFont="1" applyFill="1" applyBorder="1" applyAlignment="1">
      <alignment horizontal="center" vertical="center"/>
    </xf>
    <xf numFmtId="164" fontId="7" fillId="2" borderId="1" xfId="5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/>
    </xf>
    <xf numFmtId="3" fontId="7" fillId="0" borderId="1" xfId="5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7" fillId="2" borderId="1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/>
    </xf>
    <xf numFmtId="3" fontId="2" fillId="0" borderId="1" xfId="0" applyNumberFormat="1" applyFont="1" applyBorder="1"/>
    <xf numFmtId="2" fontId="10" fillId="0" borderId="1" xfId="0" applyNumberFormat="1" applyFont="1" applyBorder="1" applyAlignment="1">
      <alignment horizontal="left" indent="4"/>
    </xf>
    <xf numFmtId="3" fontId="11" fillId="0" borderId="1" xfId="0" applyNumberFormat="1" applyFont="1" applyBorder="1"/>
    <xf numFmtId="0" fontId="3" fillId="0" borderId="1" xfId="0" applyFont="1" applyBorder="1"/>
    <xf numFmtId="3" fontId="12" fillId="0" borderId="1" xfId="0" applyNumberFormat="1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/>
    <xf numFmtId="0" fontId="7" fillId="0" borderId="1" xfId="0" applyFont="1" applyFill="1" applyBorder="1"/>
    <xf numFmtId="2" fontId="7" fillId="0" borderId="1" xfId="0" applyNumberFormat="1" applyFont="1" applyFill="1" applyBorder="1"/>
    <xf numFmtId="2" fontId="14" fillId="0" borderId="1" xfId="0" applyNumberFormat="1" applyFont="1" applyFill="1" applyBorder="1"/>
    <xf numFmtId="4" fontId="14" fillId="0" borderId="1" xfId="0" applyNumberFormat="1" applyFont="1" applyFill="1" applyBorder="1"/>
    <xf numFmtId="3" fontId="3" fillId="0" borderId="1" xfId="0" applyNumberFormat="1" applyFont="1" applyBorder="1"/>
    <xf numFmtId="4" fontId="12" fillId="2" borderId="1" xfId="0" applyNumberFormat="1" applyFont="1" applyFill="1" applyBorder="1"/>
    <xf numFmtId="0" fontId="15" fillId="0" borderId="0" xfId="0" applyFont="1"/>
    <xf numFmtId="0" fontId="16" fillId="0" borderId="0" xfId="0" applyFont="1"/>
    <xf numFmtId="1" fontId="14" fillId="0" borderId="1" xfId="0" applyNumberFormat="1" applyFont="1" applyFill="1" applyBorder="1"/>
    <xf numFmtId="1" fontId="7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/>
    <xf numFmtId="3" fontId="2" fillId="0" borderId="4" xfId="0" applyNumberFormat="1" applyFont="1" applyBorder="1"/>
    <xf numFmtId="0" fontId="2" fillId="0" borderId="3" xfId="0" applyFont="1" applyBorder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1" xfId="5" applyFont="1" applyBorder="1" applyAlignment="1">
      <alignment horizontal="left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2" fontId="7" fillId="2" borderId="1" xfId="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7">
    <cellStyle name="Normal" xfId="0" builtinId="0"/>
    <cellStyle name="Normal 10 2" xfId="4"/>
    <cellStyle name="Normal 2" xfId="1"/>
    <cellStyle name="Normal 2 2" xfId="5"/>
    <cellStyle name="Normal 3" xfId="2"/>
    <cellStyle name="Normal 39" xfId="3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A3" sqref="A3:N3"/>
    </sheetView>
  </sheetViews>
  <sheetFormatPr defaultRowHeight="12.75" x14ac:dyDescent="0.2"/>
  <cols>
    <col min="1" max="1" width="29.140625" style="1" customWidth="1"/>
    <col min="2" max="2" width="9.140625" style="1"/>
    <col min="3" max="3" width="11" style="1" customWidth="1"/>
    <col min="4" max="4" width="11.28515625" style="1" customWidth="1"/>
    <col min="5" max="5" width="9.140625" style="1"/>
    <col min="6" max="6" width="10.42578125" style="1" customWidth="1"/>
    <col min="7" max="16384" width="9.140625" style="1"/>
  </cols>
  <sheetData>
    <row r="1" spans="1:14" x14ac:dyDescent="0.2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x14ac:dyDescent="0.2">
      <c r="A2" s="18"/>
      <c r="B2" s="18"/>
      <c r="C2" s="18"/>
      <c r="D2" s="18"/>
      <c r="E2" s="18"/>
      <c r="F2" s="18"/>
      <c r="G2" s="18"/>
    </row>
    <row r="3" spans="1:14" ht="15.75" x14ac:dyDescent="0.25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">
      <c r="A4" s="47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x14ac:dyDescent="0.2">
      <c r="A5" s="3"/>
      <c r="B5" s="19" t="s">
        <v>58</v>
      </c>
      <c r="C5" s="19" t="s">
        <v>57</v>
      </c>
      <c r="D5" s="19" t="s">
        <v>59</v>
      </c>
    </row>
    <row r="6" spans="1:14" x14ac:dyDescent="0.2">
      <c r="A6" s="3" t="s">
        <v>21</v>
      </c>
      <c r="B6" s="22">
        <f>B7+B8</f>
        <v>354170.32363636373</v>
      </c>
      <c r="C6" s="22">
        <f>C7+C8</f>
        <v>118056.77454545457</v>
      </c>
      <c r="D6" s="22">
        <f t="shared" ref="D6" si="0">D7+D8</f>
        <v>9838.0645454545465</v>
      </c>
    </row>
    <row r="7" spans="1:14" x14ac:dyDescent="0.2">
      <c r="A7" s="23" t="s">
        <v>22</v>
      </c>
      <c r="B7" s="24">
        <f>G21*12*3</f>
        <v>332606.32363636373</v>
      </c>
      <c r="C7" s="24">
        <f>G21*12</f>
        <v>110868.77454545457</v>
      </c>
      <c r="D7" s="24">
        <f>G21</f>
        <v>9239.0645454545465</v>
      </c>
    </row>
    <row r="8" spans="1:14" x14ac:dyDescent="0.2">
      <c r="A8" s="23" t="s">
        <v>23</v>
      </c>
      <c r="B8" s="22">
        <f>B32</f>
        <v>21564</v>
      </c>
      <c r="C8" s="24">
        <f>C32</f>
        <v>7188</v>
      </c>
      <c r="D8" s="24">
        <f t="shared" ref="D8" si="1">D32</f>
        <v>599</v>
      </c>
    </row>
    <row r="9" spans="1:14" x14ac:dyDescent="0.2">
      <c r="A9" s="3" t="s">
        <v>24</v>
      </c>
      <c r="B9" s="22">
        <v>25350</v>
      </c>
      <c r="C9" s="22">
        <f>B9/3</f>
        <v>8450</v>
      </c>
      <c r="D9" s="22">
        <f>C9/12</f>
        <v>704.16666666666663</v>
      </c>
      <c r="E9" s="16" t="s">
        <v>25</v>
      </c>
    </row>
    <row r="10" spans="1:14" x14ac:dyDescent="0.2">
      <c r="A10" s="25" t="s">
        <v>49</v>
      </c>
      <c r="B10" s="26">
        <f>B6+B9</f>
        <v>379520.32363636373</v>
      </c>
      <c r="C10" s="43">
        <f>C6+C9</f>
        <v>126506.77454545457</v>
      </c>
      <c r="D10" s="26">
        <f>C10/12</f>
        <v>10542.231212121214</v>
      </c>
    </row>
    <row r="12" spans="1:14" x14ac:dyDescent="0.2">
      <c r="A12" s="2" t="s">
        <v>26</v>
      </c>
    </row>
    <row r="13" spans="1:14" ht="76.5" x14ac:dyDescent="0.2">
      <c r="A13" s="27" t="s">
        <v>27</v>
      </c>
      <c r="B13" s="28" t="s">
        <v>28</v>
      </c>
      <c r="C13" s="27" t="s">
        <v>29</v>
      </c>
      <c r="D13" s="27" t="s">
        <v>30</v>
      </c>
      <c r="E13" s="27" t="s">
        <v>31</v>
      </c>
      <c r="F13" s="29" t="s">
        <v>50</v>
      </c>
      <c r="G13" s="29" t="s">
        <v>51</v>
      </c>
    </row>
    <row r="14" spans="1:14" ht="13.5" customHeight="1" x14ac:dyDescent="0.2">
      <c r="A14" s="30" t="s">
        <v>32</v>
      </c>
      <c r="B14" s="31">
        <v>1</v>
      </c>
      <c r="C14" s="32">
        <v>800</v>
      </c>
      <c r="D14" s="33">
        <f>C14*0.2409</f>
        <v>192.72</v>
      </c>
      <c r="E14" s="33">
        <f>(C14+D14)*5%</f>
        <v>49.636000000000003</v>
      </c>
      <c r="F14" s="34">
        <f>(C14+D14+E14)*(1/11)</f>
        <v>94.759636363636361</v>
      </c>
      <c r="G14" s="35">
        <f>SUM(C14:F14)*B14</f>
        <v>1137.1156363636364</v>
      </c>
    </row>
    <row r="15" spans="1:14" ht="28.5" customHeight="1" x14ac:dyDescent="0.2">
      <c r="A15" s="30" t="s">
        <v>33</v>
      </c>
      <c r="B15" s="31">
        <v>2</v>
      </c>
      <c r="C15" s="32">
        <v>1200</v>
      </c>
      <c r="D15" s="33">
        <f t="shared" ref="D15:D20" si="2">C15*0.2409</f>
        <v>289.08</v>
      </c>
      <c r="E15" s="33">
        <f>(C15+D15)*5%</f>
        <v>74.453999999999994</v>
      </c>
      <c r="F15" s="34">
        <f t="shared" ref="F15:F20" si="3">(C15+D15+E15)*(1/11)</f>
        <v>142.13945454545453</v>
      </c>
      <c r="G15" s="35">
        <f t="shared" ref="G15:G20" si="4">SUM(C15:F15)*B15</f>
        <v>3411.3469090909089</v>
      </c>
    </row>
    <row r="16" spans="1:14" ht="25.5" customHeight="1" x14ac:dyDescent="0.2">
      <c r="A16" s="30" t="s">
        <v>34</v>
      </c>
      <c r="B16" s="31">
        <v>0.5</v>
      </c>
      <c r="C16" s="32">
        <v>1200</v>
      </c>
      <c r="D16" s="33">
        <f t="shared" si="2"/>
        <v>289.08</v>
      </c>
      <c r="E16" s="33">
        <f>(C16+D16)*5%</f>
        <v>74.453999999999994</v>
      </c>
      <c r="F16" s="34">
        <f t="shared" si="3"/>
        <v>142.13945454545453</v>
      </c>
      <c r="G16" s="35">
        <f t="shared" si="4"/>
        <v>852.83672727272722</v>
      </c>
    </row>
    <row r="17" spans="1:8" x14ac:dyDescent="0.2">
      <c r="A17" s="30" t="s">
        <v>35</v>
      </c>
      <c r="B17" s="31">
        <v>1</v>
      </c>
      <c r="C17" s="32">
        <v>800</v>
      </c>
      <c r="D17" s="33">
        <f t="shared" si="2"/>
        <v>192.72</v>
      </c>
      <c r="E17" s="33">
        <f t="shared" ref="E17:E20" si="5">(C17+D17)*5%</f>
        <v>49.636000000000003</v>
      </c>
      <c r="F17" s="34">
        <f t="shared" si="3"/>
        <v>94.759636363636361</v>
      </c>
      <c r="G17" s="35">
        <f t="shared" si="4"/>
        <v>1137.1156363636364</v>
      </c>
    </row>
    <row r="18" spans="1:8" x14ac:dyDescent="0.2">
      <c r="A18" s="30" t="s">
        <v>36</v>
      </c>
      <c r="B18" s="31">
        <v>1</v>
      </c>
      <c r="C18" s="32">
        <v>800</v>
      </c>
      <c r="D18" s="33">
        <f t="shared" si="2"/>
        <v>192.72</v>
      </c>
      <c r="E18" s="33">
        <f>(C18+D18)*5%</f>
        <v>49.636000000000003</v>
      </c>
      <c r="F18" s="34">
        <f t="shared" si="3"/>
        <v>94.759636363636361</v>
      </c>
      <c r="G18" s="35">
        <f t="shared" si="4"/>
        <v>1137.1156363636364</v>
      </c>
    </row>
    <row r="19" spans="1:8" x14ac:dyDescent="0.2">
      <c r="A19" s="30" t="s">
        <v>37</v>
      </c>
      <c r="B19" s="31">
        <v>0.5</v>
      </c>
      <c r="C19" s="32">
        <v>700</v>
      </c>
      <c r="D19" s="33">
        <f t="shared" si="2"/>
        <v>168.63</v>
      </c>
      <c r="E19" s="33">
        <f t="shared" si="5"/>
        <v>43.4315</v>
      </c>
      <c r="F19" s="34">
        <f t="shared" si="3"/>
        <v>82.914681818181819</v>
      </c>
      <c r="G19" s="35">
        <f t="shared" si="4"/>
        <v>497.48809090909094</v>
      </c>
    </row>
    <row r="20" spans="1:8" x14ac:dyDescent="0.2">
      <c r="A20" s="30" t="s">
        <v>38</v>
      </c>
      <c r="B20" s="31">
        <v>1</v>
      </c>
      <c r="C20" s="32">
        <v>750</v>
      </c>
      <c r="D20" s="33">
        <f t="shared" si="2"/>
        <v>180.67500000000001</v>
      </c>
      <c r="E20" s="33">
        <f t="shared" si="5"/>
        <v>46.533749999999998</v>
      </c>
      <c r="F20" s="34">
        <f t="shared" si="3"/>
        <v>88.837159090909097</v>
      </c>
      <c r="G20" s="35">
        <f t="shared" si="4"/>
        <v>1066.0459090909092</v>
      </c>
    </row>
    <row r="21" spans="1:8" x14ac:dyDescent="0.2">
      <c r="A21" s="25"/>
      <c r="B21" s="36">
        <f>SUM(B14:B20)</f>
        <v>7</v>
      </c>
      <c r="C21" s="36"/>
      <c r="D21" s="36"/>
      <c r="E21" s="36"/>
      <c r="F21" s="36"/>
      <c r="G21" s="37">
        <f>SUM(G14:G20)</f>
        <v>9239.0645454545465</v>
      </c>
      <c r="H21" s="38"/>
    </row>
    <row r="22" spans="1:8" x14ac:dyDescent="0.2">
      <c r="A22" s="39"/>
    </row>
    <row r="23" spans="1:8" x14ac:dyDescent="0.2">
      <c r="A23" s="16"/>
    </row>
    <row r="24" spans="1:8" x14ac:dyDescent="0.2">
      <c r="A24" s="2" t="s">
        <v>40</v>
      </c>
    </row>
    <row r="25" spans="1:8" x14ac:dyDescent="0.2">
      <c r="A25" s="27"/>
      <c r="B25" s="27" t="s">
        <v>18</v>
      </c>
      <c r="C25" s="27" t="s">
        <v>19</v>
      </c>
      <c r="D25" s="27" t="s">
        <v>20</v>
      </c>
    </row>
    <row r="26" spans="1:8" ht="15.75" customHeight="1" x14ac:dyDescent="0.2">
      <c r="A26" s="30" t="s">
        <v>41</v>
      </c>
      <c r="B26" s="40">
        <v>4176</v>
      </c>
      <c r="C26" s="40">
        <v>1392</v>
      </c>
      <c r="D26" s="41">
        <v>116</v>
      </c>
    </row>
    <row r="27" spans="1:8" x14ac:dyDescent="0.2">
      <c r="A27" s="30" t="s">
        <v>42</v>
      </c>
      <c r="B27" s="40">
        <v>1512</v>
      </c>
      <c r="C27" s="40">
        <v>504</v>
      </c>
      <c r="D27" s="41">
        <v>42</v>
      </c>
    </row>
    <row r="28" spans="1:8" ht="15" customHeight="1" x14ac:dyDescent="0.2">
      <c r="A28" s="30" t="s">
        <v>43</v>
      </c>
      <c r="B28" s="40">
        <v>396</v>
      </c>
      <c r="C28" s="40">
        <v>132</v>
      </c>
      <c r="D28" s="41">
        <v>11</v>
      </c>
    </row>
    <row r="29" spans="1:8" ht="26.25" customHeight="1" x14ac:dyDescent="0.2">
      <c r="A29" s="30" t="s">
        <v>44</v>
      </c>
      <c r="B29" s="40">
        <v>1080</v>
      </c>
      <c r="C29" s="40">
        <v>360</v>
      </c>
      <c r="D29" s="41">
        <v>30</v>
      </c>
    </row>
    <row r="30" spans="1:8" ht="21.75" customHeight="1" x14ac:dyDescent="0.2">
      <c r="A30" s="30" t="s">
        <v>45</v>
      </c>
      <c r="B30" s="40">
        <v>4572</v>
      </c>
      <c r="C30" s="40">
        <v>1524</v>
      </c>
      <c r="D30" s="41">
        <v>127</v>
      </c>
    </row>
    <row r="31" spans="1:8" x14ac:dyDescent="0.2">
      <c r="A31" s="30" t="s">
        <v>46</v>
      </c>
      <c r="B31" s="40">
        <v>9828</v>
      </c>
      <c r="C31" s="40">
        <v>3276</v>
      </c>
      <c r="D31" s="41">
        <v>273</v>
      </c>
    </row>
    <row r="32" spans="1:8" x14ac:dyDescent="0.2">
      <c r="A32" s="30" t="s">
        <v>48</v>
      </c>
      <c r="B32" s="40">
        <v>21564</v>
      </c>
      <c r="C32" s="40">
        <v>7188</v>
      </c>
      <c r="D32" s="40">
        <v>599</v>
      </c>
    </row>
    <row r="33" spans="1:11" ht="13.5" thickBot="1" x14ac:dyDescent="0.25"/>
    <row r="34" spans="1:11" ht="13.5" thickBot="1" x14ac:dyDescent="0.25">
      <c r="A34" s="45" t="s">
        <v>56</v>
      </c>
      <c r="B34" s="44">
        <f>C10+kabineta_izm!L10</f>
        <v>190785.65454545457</v>
      </c>
    </row>
    <row r="35" spans="1:1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</sheetData>
  <mergeCells count="3">
    <mergeCell ref="A3:N3"/>
    <mergeCell ref="A4:N4"/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F22" sqref="F22"/>
    </sheetView>
  </sheetViews>
  <sheetFormatPr defaultRowHeight="12.75" x14ac:dyDescent="0.2"/>
  <cols>
    <col min="1" max="1" width="8.140625" style="1" customWidth="1"/>
    <col min="2" max="2" width="17.42578125" style="1" customWidth="1"/>
    <col min="3" max="3" width="10.85546875" style="1" customWidth="1"/>
    <col min="4" max="4" width="7.140625" style="1" customWidth="1"/>
    <col min="5" max="5" width="9.42578125" style="1" customWidth="1"/>
    <col min="6" max="6" width="6.5703125" style="1" customWidth="1"/>
    <col min="7" max="7" width="7.140625" style="1" customWidth="1"/>
    <col min="8" max="8" width="7.5703125" style="1" customWidth="1"/>
    <col min="9" max="11" width="9.140625" style="1"/>
    <col min="12" max="13" width="11.42578125" style="1" customWidth="1"/>
    <col min="14" max="14" width="11.85546875" style="1" customWidth="1"/>
    <col min="15" max="16384" width="9.140625" style="1"/>
  </cols>
  <sheetData>
    <row r="1" spans="1:14" x14ac:dyDescent="0.2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x14ac:dyDescent="0.25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x14ac:dyDescent="0.2">
      <c r="A3" s="54" t="s">
        <v>55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spans="1:14" x14ac:dyDescent="0.2">
      <c r="A5" s="4" t="s">
        <v>39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ht="41.25" customHeight="1" x14ac:dyDescent="0.2">
      <c r="A6" s="50" t="s">
        <v>6</v>
      </c>
      <c r="B6" s="50"/>
      <c r="C6" s="51" t="s">
        <v>7</v>
      </c>
      <c r="D6" s="50" t="s">
        <v>47</v>
      </c>
      <c r="E6" s="50"/>
      <c r="F6" s="53" t="s">
        <v>8</v>
      </c>
      <c r="G6" s="53"/>
      <c r="H6" s="51" t="s">
        <v>4</v>
      </c>
      <c r="I6" s="51" t="s">
        <v>5</v>
      </c>
      <c r="J6" s="51" t="s">
        <v>9</v>
      </c>
      <c r="K6" s="51" t="s">
        <v>10</v>
      </c>
      <c r="L6" s="11" t="s">
        <v>0</v>
      </c>
      <c r="M6" s="11" t="s">
        <v>1</v>
      </c>
      <c r="N6" s="11" t="s">
        <v>2</v>
      </c>
    </row>
    <row r="7" spans="1:14" ht="64.5" customHeight="1" x14ac:dyDescent="0.2">
      <c r="A7" s="50"/>
      <c r="B7" s="50"/>
      <c r="C7" s="51"/>
      <c r="D7" s="6" t="s">
        <v>11</v>
      </c>
      <c r="E7" s="20" t="s">
        <v>12</v>
      </c>
      <c r="F7" s="6" t="s">
        <v>11</v>
      </c>
      <c r="G7" s="20" t="s">
        <v>13</v>
      </c>
      <c r="H7" s="51"/>
      <c r="I7" s="51"/>
      <c r="J7" s="51"/>
      <c r="K7" s="51"/>
      <c r="L7" s="5" t="s">
        <v>60</v>
      </c>
      <c r="M7" s="5" t="s">
        <v>60</v>
      </c>
      <c r="N7" s="5" t="s">
        <v>60</v>
      </c>
    </row>
    <row r="8" spans="1:14" ht="25.5" x14ac:dyDescent="0.2">
      <c r="A8" s="21">
        <v>1</v>
      </c>
      <c r="B8" s="20" t="s">
        <v>14</v>
      </c>
      <c r="C8" s="20">
        <v>3</v>
      </c>
      <c r="D8" s="6">
        <v>1</v>
      </c>
      <c r="E8" s="7">
        <v>1</v>
      </c>
      <c r="F8" s="6">
        <v>2</v>
      </c>
      <c r="G8" s="7">
        <v>2</v>
      </c>
      <c r="H8" s="6">
        <f>ROUND((E8*1125+G8*675)*12,2)</f>
        <v>29700</v>
      </c>
      <c r="I8" s="6">
        <f>ROUND(H8*0.2409,2)</f>
        <v>7154.73</v>
      </c>
      <c r="J8" s="8">
        <f>ROUND(2668*C8,0)</f>
        <v>8004</v>
      </c>
      <c r="K8" s="6">
        <f>SUM(H8:J8)</f>
        <v>44858.729999999996</v>
      </c>
      <c r="L8" s="14">
        <f>K8</f>
        <v>44858.729999999996</v>
      </c>
      <c r="M8" s="14">
        <f>K8</f>
        <v>44858.729999999996</v>
      </c>
      <c r="N8" s="14">
        <f>K8</f>
        <v>44858.729999999996</v>
      </c>
    </row>
    <row r="9" spans="1:14" ht="28.5" customHeight="1" x14ac:dyDescent="0.2">
      <c r="A9" s="9">
        <v>2</v>
      </c>
      <c r="B9" s="20" t="s">
        <v>15</v>
      </c>
      <c r="C9" s="21">
        <v>1</v>
      </c>
      <c r="D9" s="9">
        <v>1</v>
      </c>
      <c r="E9" s="10">
        <v>1</v>
      </c>
      <c r="F9" s="9"/>
      <c r="G9" s="21"/>
      <c r="H9" s="6">
        <f>ROUND((E9*1125+G9*675)*12,2)</f>
        <v>13500</v>
      </c>
      <c r="I9" s="6">
        <f>ROUND(H9*0.2409,2)</f>
        <v>3252.15</v>
      </c>
      <c r="J9" s="8">
        <f>ROUND(2668*C9,0)</f>
        <v>2668</v>
      </c>
      <c r="K9" s="9">
        <f>SUM(H9:J9)</f>
        <v>19420.150000000001</v>
      </c>
      <c r="L9" s="14">
        <f>K9</f>
        <v>19420.150000000001</v>
      </c>
      <c r="M9" s="14">
        <f>K9</f>
        <v>19420.150000000001</v>
      </c>
      <c r="N9" s="14">
        <f>K9</f>
        <v>19420.150000000001</v>
      </c>
    </row>
    <row r="10" spans="1:14" x14ac:dyDescent="0.2">
      <c r="A10" s="49" t="s">
        <v>3</v>
      </c>
      <c r="B10" s="49"/>
      <c r="C10" s="12">
        <f>C8+C9</f>
        <v>4</v>
      </c>
      <c r="D10" s="12">
        <f t="shared" ref="D10:K10" si="0">D8+D9</f>
        <v>2</v>
      </c>
      <c r="E10" s="12">
        <f t="shared" si="0"/>
        <v>2</v>
      </c>
      <c r="F10" s="12">
        <f t="shared" si="0"/>
        <v>2</v>
      </c>
      <c r="G10" s="12">
        <f t="shared" si="0"/>
        <v>2</v>
      </c>
      <c r="H10" s="13">
        <f t="shared" si="0"/>
        <v>43200</v>
      </c>
      <c r="I10" s="13">
        <f t="shared" si="0"/>
        <v>10406.879999999999</v>
      </c>
      <c r="J10" s="13">
        <f t="shared" si="0"/>
        <v>10672</v>
      </c>
      <c r="K10" s="13">
        <f t="shared" si="0"/>
        <v>64278.879999999997</v>
      </c>
      <c r="L10" s="42">
        <f>SUM(L8:L9)</f>
        <v>64278.879999999997</v>
      </c>
      <c r="M10" s="15">
        <f>SUM(M8:M9)</f>
        <v>64278.879999999997</v>
      </c>
      <c r="N10" s="15">
        <f>SUM(N8:N9)</f>
        <v>64278.879999999997</v>
      </c>
    </row>
    <row r="12" spans="1:14" x14ac:dyDescent="0.2">
      <c r="A12" s="3" t="s">
        <v>16</v>
      </c>
      <c r="B12" s="3"/>
    </row>
    <row r="13" spans="1:14" x14ac:dyDescent="0.2">
      <c r="A13" s="3" t="s">
        <v>0</v>
      </c>
      <c r="B13" s="3">
        <f>2*6*252</f>
        <v>3024</v>
      </c>
    </row>
    <row r="14" spans="1:14" x14ac:dyDescent="0.2">
      <c r="A14" s="3" t="s">
        <v>1</v>
      </c>
      <c r="B14" s="3">
        <f>3*6*252</f>
        <v>4536</v>
      </c>
    </row>
    <row r="15" spans="1:14" x14ac:dyDescent="0.2">
      <c r="A15" s="3" t="s">
        <v>2</v>
      </c>
      <c r="B15" s="3">
        <f>4*6*252</f>
        <v>6048</v>
      </c>
    </row>
    <row r="16" spans="1:14" x14ac:dyDescent="0.2">
      <c r="A16" s="1" t="s">
        <v>17</v>
      </c>
    </row>
  </sheetData>
  <mergeCells count="13">
    <mergeCell ref="A1:N1"/>
    <mergeCell ref="A2:N2"/>
    <mergeCell ref="I6:I7"/>
    <mergeCell ref="J6:J7"/>
    <mergeCell ref="K6:K7"/>
    <mergeCell ref="F6:G6"/>
    <mergeCell ref="H6:H7"/>
    <mergeCell ref="A3:N3"/>
    <mergeCell ref="A10:B10"/>
    <mergeCell ref="A6:A7"/>
    <mergeCell ref="B6:B7"/>
    <mergeCell ref="C6:C7"/>
    <mergeCell ref="D6:E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uzturesana</vt:lpstr>
      <vt:lpstr>kabineta_izm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Kopsavilkums par plānā iekļauto uzdevumu īstenošanai nepieciešamo valsts budžeta finansējumu</dc:title>
  <dc:subject>Anotācijas pielikums</dc:subject>
  <dc:creator>antra.valdmane@vm.gov.lv</dc:creator>
  <dc:description>67876097
antra.valdmane@vm.gov.lv</dc:description>
  <cp:lastModifiedBy>Alvis Bless</cp:lastModifiedBy>
  <cp:lastPrinted>2017-10-10T11:25:28Z</cp:lastPrinted>
  <dcterms:created xsi:type="dcterms:W3CDTF">2016-11-03T07:26:23Z</dcterms:created>
  <dcterms:modified xsi:type="dcterms:W3CDTF">2017-12-14T08:36:31Z</dcterms:modified>
</cp:coreProperties>
</file>