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240" yWindow="1065" windowWidth="14805" windowHeight="7050"/>
  </bookViews>
  <sheets>
    <sheet name="Kopsavilkums" sheetId="1" r:id="rId1"/>
  </sheets>
  <definedNames>
    <definedName name="_xlnm.Print_Titles" localSheetId="0">Kopsavilkums!$8:$10</definedName>
  </definedNames>
  <calcPr calcId="162913"/>
</workbook>
</file>

<file path=xl/calcChain.xml><?xml version="1.0" encoding="utf-8"?>
<calcChain xmlns="http://schemas.openxmlformats.org/spreadsheetml/2006/main">
  <c r="H141" i="1" l="1"/>
  <c r="H140" i="1"/>
  <c r="H139" i="1"/>
  <c r="H137" i="1" l="1"/>
  <c r="F107" i="1"/>
  <c r="F108" i="1"/>
  <c r="H108" i="1" s="1"/>
  <c r="H129" i="1"/>
  <c r="H128" i="1"/>
  <c r="H127" i="1"/>
  <c r="H126" i="1"/>
  <c r="H125" i="1"/>
  <c r="H124" i="1"/>
  <c r="H123" i="1"/>
  <c r="H122" i="1"/>
  <c r="H120" i="1"/>
  <c r="H119" i="1"/>
  <c r="H118" i="1"/>
  <c r="H117" i="1"/>
  <c r="H116" i="1"/>
  <c r="H115" i="1"/>
  <c r="H113" i="1"/>
  <c r="H112" i="1"/>
  <c r="H111" i="1"/>
  <c r="H109" i="1"/>
  <c r="H98" i="1"/>
  <c r="H97" i="1"/>
  <c r="H90" i="1"/>
  <c r="H87" i="1"/>
  <c r="H81" i="1"/>
  <c r="F76" i="1" l="1"/>
  <c r="H73" i="1"/>
  <c r="H72" i="1"/>
  <c r="H80" i="1" l="1"/>
  <c r="F136" i="1"/>
  <c r="F135" i="1"/>
  <c r="F134" i="1"/>
  <c r="F133" i="1"/>
  <c r="H133" i="1" s="1"/>
  <c r="F132" i="1"/>
  <c r="H132" i="1" s="1"/>
  <c r="F131" i="1"/>
  <c r="H131" i="1" s="1"/>
  <c r="H62" i="1"/>
  <c r="H107" i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5" i="1"/>
  <c r="H95" i="1" s="1"/>
  <c r="F94" i="1"/>
  <c r="H94" i="1" s="1"/>
  <c r="F93" i="1"/>
  <c r="H93" i="1" s="1"/>
  <c r="F92" i="1"/>
  <c r="H92" i="1" s="1"/>
  <c r="F91" i="1"/>
  <c r="H91" i="1" s="1"/>
  <c r="F89" i="1"/>
  <c r="H89" i="1" s="1"/>
  <c r="F88" i="1"/>
  <c r="H88" i="1" s="1"/>
  <c r="F86" i="1"/>
  <c r="H86" i="1" s="1"/>
  <c r="F85" i="1"/>
  <c r="H85" i="1" s="1"/>
  <c r="F84" i="1"/>
  <c r="H84" i="1" s="1"/>
  <c r="F83" i="1"/>
  <c r="H83" i="1" s="1"/>
  <c r="F82" i="1"/>
  <c r="H82" i="1" s="1"/>
  <c r="F77" i="1"/>
  <c r="H77" i="1" s="1"/>
  <c r="H76" i="1"/>
  <c r="F74" i="1"/>
  <c r="H74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1" i="1"/>
  <c r="H61" i="1" s="1"/>
  <c r="F60" i="1"/>
  <c r="H60" i="1" s="1"/>
  <c r="F59" i="1"/>
  <c r="H59" i="1" s="1"/>
  <c r="F57" i="1"/>
  <c r="H57" i="1" s="1"/>
  <c r="F56" i="1"/>
  <c r="H56" i="1" s="1"/>
  <c r="E53" i="1"/>
  <c r="F53" i="1" s="1"/>
  <c r="H53" i="1" s="1"/>
  <c r="E52" i="1"/>
  <c r="F52" i="1" s="1"/>
  <c r="H52" i="1" s="1"/>
  <c r="E51" i="1"/>
  <c r="F51" i="1" s="1"/>
  <c r="H51" i="1" s="1"/>
  <c r="E50" i="1"/>
  <c r="F50" i="1" s="1"/>
  <c r="H50" i="1" s="1"/>
  <c r="E49" i="1"/>
  <c r="F49" i="1" s="1"/>
  <c r="H49" i="1" s="1"/>
  <c r="E48" i="1"/>
  <c r="F48" i="1" s="1"/>
  <c r="H48" i="1" s="1"/>
  <c r="E47" i="1"/>
  <c r="F47" i="1" s="1"/>
  <c r="H47" i="1" s="1"/>
  <c r="E46" i="1"/>
  <c r="F46" i="1" s="1"/>
  <c r="H46" i="1" s="1"/>
  <c r="E45" i="1"/>
  <c r="F45" i="1" s="1"/>
  <c r="H45" i="1" s="1"/>
  <c r="E44" i="1"/>
  <c r="F44" i="1" s="1"/>
  <c r="H44" i="1" s="1"/>
  <c r="E42" i="1"/>
  <c r="F42" i="1" s="1"/>
  <c r="H42" i="1" s="1"/>
  <c r="E41" i="1"/>
  <c r="F41" i="1" s="1"/>
  <c r="H41" i="1" s="1"/>
  <c r="E40" i="1"/>
  <c r="F40" i="1" s="1"/>
  <c r="H40" i="1" s="1"/>
  <c r="E39" i="1"/>
  <c r="F39" i="1" s="1"/>
  <c r="H39" i="1" s="1"/>
  <c r="E38" i="1"/>
  <c r="F38" i="1" s="1"/>
  <c r="H38" i="1" s="1"/>
  <c r="E37" i="1"/>
  <c r="F37" i="1" s="1"/>
  <c r="H37" i="1" s="1"/>
  <c r="E36" i="1"/>
  <c r="F36" i="1" s="1"/>
  <c r="H36" i="1" s="1"/>
  <c r="E35" i="1"/>
  <c r="F35" i="1" s="1"/>
  <c r="H35" i="1" s="1"/>
  <c r="E34" i="1"/>
  <c r="F34" i="1" s="1"/>
  <c r="H34" i="1" s="1"/>
  <c r="E33" i="1"/>
  <c r="F33" i="1" s="1"/>
  <c r="H33" i="1" s="1"/>
  <c r="E30" i="1"/>
  <c r="F30" i="1" s="1"/>
  <c r="H30" i="1" s="1"/>
  <c r="E28" i="1"/>
  <c r="F28" i="1" s="1"/>
  <c r="H28" i="1" s="1"/>
  <c r="E27" i="1"/>
  <c r="F27" i="1" s="1"/>
  <c r="H27" i="1" s="1"/>
  <c r="E26" i="1"/>
  <c r="F26" i="1" s="1"/>
  <c r="H26" i="1" s="1"/>
  <c r="E25" i="1"/>
  <c r="F25" i="1" s="1"/>
  <c r="H25" i="1" s="1"/>
  <c r="E24" i="1"/>
  <c r="F24" i="1" s="1"/>
  <c r="H24" i="1" s="1"/>
  <c r="E22" i="1"/>
  <c r="F22" i="1" s="1"/>
  <c r="H22" i="1" s="1"/>
  <c r="E21" i="1"/>
  <c r="F21" i="1" s="1"/>
  <c r="H21" i="1" s="1"/>
  <c r="E20" i="1"/>
  <c r="F20" i="1" s="1"/>
  <c r="H20" i="1" s="1"/>
  <c r="E19" i="1"/>
  <c r="F19" i="1" s="1"/>
  <c r="H19" i="1" s="1"/>
  <c r="E18" i="1"/>
  <c r="F18" i="1" s="1"/>
  <c r="H18" i="1" s="1"/>
  <c r="E17" i="1"/>
  <c r="F17" i="1" s="1"/>
  <c r="H17" i="1" s="1"/>
  <c r="E15" i="1"/>
  <c r="F15" i="1" l="1"/>
  <c r="H15" i="1" s="1"/>
  <c r="H136" i="1" l="1"/>
  <c r="H135" i="1"/>
  <c r="H134" i="1"/>
  <c r="H142" i="1" s="1"/>
</calcChain>
</file>

<file path=xl/sharedStrings.xml><?xml version="1.0" encoding="utf-8"?>
<sst xmlns="http://schemas.openxmlformats.org/spreadsheetml/2006/main" count="277" uniqueCount="257">
  <si>
    <t>Cena ar  PVN (euro)</t>
  </si>
  <si>
    <t xml:space="preserve">Plānotais vienību  skaits </t>
  </si>
  <si>
    <t>4.1.1.</t>
  </si>
  <si>
    <t>4.1.2.</t>
  </si>
  <si>
    <t>4.2.</t>
  </si>
  <si>
    <t>4.2.2.</t>
  </si>
  <si>
    <t>5.1.</t>
  </si>
  <si>
    <t>5.1.1.</t>
  </si>
  <si>
    <t>5.1.2.</t>
  </si>
  <si>
    <t>5.1.3.</t>
  </si>
  <si>
    <t>5.1.3.1.</t>
  </si>
  <si>
    <t>5.1.3.2.</t>
  </si>
  <si>
    <t>5.2.</t>
  </si>
  <si>
    <t>5.2.1.</t>
  </si>
  <si>
    <t>5.2.2.</t>
  </si>
  <si>
    <t>5.2.3.</t>
  </si>
  <si>
    <t>5.2.4.</t>
  </si>
  <si>
    <t>5.2.5.</t>
  </si>
  <si>
    <t>5.2.6.</t>
  </si>
  <si>
    <t>5.2.7.</t>
  </si>
  <si>
    <t>5.3.</t>
  </si>
  <si>
    <t>5.3.1.</t>
  </si>
  <si>
    <t>5.3.2.</t>
  </si>
  <si>
    <t>5.3.3.</t>
  </si>
  <si>
    <t>5.3.4.</t>
  </si>
  <si>
    <t>5.3.5.</t>
  </si>
  <si>
    <t>5.3.5.1.</t>
  </si>
  <si>
    <t>5.4.1.</t>
  </si>
  <si>
    <t>5.4.2.</t>
  </si>
  <si>
    <t>5.4.3.</t>
  </si>
  <si>
    <t>5.4.4.</t>
  </si>
  <si>
    <t>5.4.6.</t>
  </si>
  <si>
    <t>5.4.8.</t>
  </si>
  <si>
    <t>5.4.9.</t>
  </si>
  <si>
    <t>5.4.10.1.</t>
  </si>
  <si>
    <t>5.4.10.2.</t>
  </si>
  <si>
    <t>5.4.10.3.</t>
  </si>
  <si>
    <t>5.5.1.</t>
  </si>
  <si>
    <t>5.5.2.</t>
  </si>
  <si>
    <t>5.5.3.</t>
  </si>
  <si>
    <t>5.5.4.</t>
  </si>
  <si>
    <t>5.5.5.</t>
  </si>
  <si>
    <t>5.5.6.</t>
  </si>
  <si>
    <t>5.5.7.</t>
  </si>
  <si>
    <t>5.5.8.</t>
  </si>
  <si>
    <t>5.5.9.</t>
  </si>
  <si>
    <t>11.1.1.</t>
  </si>
  <si>
    <t>11.1.2.</t>
  </si>
  <si>
    <t>11.1.3.</t>
  </si>
  <si>
    <t>4.1.1.1.</t>
  </si>
  <si>
    <t>4.1.1.2.</t>
  </si>
  <si>
    <t>4.1.1.3.</t>
  </si>
  <si>
    <t>4.1.1.4.</t>
  </si>
  <si>
    <t>4.1.1.5.</t>
  </si>
  <si>
    <t>4.1.1.6.</t>
  </si>
  <si>
    <t>4.1.2.1.</t>
  </si>
  <si>
    <t>4.1.2.2.</t>
  </si>
  <si>
    <t>4.1.2.3.</t>
  </si>
  <si>
    <t>4.1.2.4.</t>
  </si>
  <si>
    <t>4.1.2.5.</t>
  </si>
  <si>
    <t>Izmaiņas
Preciz.pret 2014.esošo</t>
  </si>
  <si>
    <t>Rehabilitācijas pakalpojumi</t>
  </si>
  <si>
    <t>4.1.</t>
  </si>
  <si>
    <t xml:space="preserve">Rehabilitācijas kurss Dubultu prospektā 71, Jūrmalā </t>
  </si>
  <si>
    <t>rehabilitācijas kurss bērnam no 2 līdz 14 gadu vecumam (papildu gultasvieta)</t>
  </si>
  <si>
    <t>pavadošās personas rehabilitācija (pavada valsts budžeta klientu)</t>
  </si>
  <si>
    <t>Ārstniecības pakalpojumi</t>
  </si>
  <si>
    <t>Ārstu un speciālistu konsultācijas</t>
  </si>
  <si>
    <t>ārsta konsultācija</t>
  </si>
  <si>
    <t>ārsta konsultācija (atkārtota vizīte)</t>
  </si>
  <si>
    <t>Funkcionālo speciālistu konsultācijas:</t>
  </si>
  <si>
    <t>fizioterapeita konsultācija</t>
  </si>
  <si>
    <t>ergoterapeita konsultācija</t>
  </si>
  <si>
    <t>psihologa konsultācija</t>
  </si>
  <si>
    <t>Hidroterapija</t>
  </si>
  <si>
    <t xml:space="preserve">cirkulārā duša </t>
  </si>
  <si>
    <t>ascendējošā (augšupejošā) duša</t>
  </si>
  <si>
    <t>ārstnieciskā baseina un termoterapijas izmantošana vienai personai</t>
  </si>
  <si>
    <t>ārstnieciskā baseina un termoterapijas izmantošana bērnam no 7 līdz 14 gadu vecumam (vienai personai)</t>
  </si>
  <si>
    <t>Fizikālā terapija</t>
  </si>
  <si>
    <t xml:space="preserve">ārstnieciskās aplikācijas </t>
  </si>
  <si>
    <t>inhalācijas (bez medikamentiem)</t>
  </si>
  <si>
    <t>sāls istaba</t>
  </si>
  <si>
    <t>limfodrenāžas aparātprocedūra</t>
  </si>
  <si>
    <t>visam ķermenim</t>
  </si>
  <si>
    <t>kakla un apkakles zonas masāža (2 vienības)</t>
  </si>
  <si>
    <t>muguras (C2-S5) masāža (3,5 vienības)</t>
  </si>
  <si>
    <t>rokas un pleca zonas masāža (2 vienības)</t>
  </si>
  <si>
    <t>kājas un gūžas zonas masāža (2,5 vienības)</t>
  </si>
  <si>
    <t>galvas masāža (1 vienība)</t>
  </si>
  <si>
    <t>grūtnieču masāža</t>
  </si>
  <si>
    <t>1-5 gadiem</t>
  </si>
  <si>
    <t>6-10 gadiem</t>
  </si>
  <si>
    <t>11-14 gadiem</t>
  </si>
  <si>
    <t>ārstnieciskā vingrošana grupā - zālē (vienai personai)</t>
  </si>
  <si>
    <t>fizioterapija individuāli</t>
  </si>
  <si>
    <t>ergoterapija individuāli</t>
  </si>
  <si>
    <t>fizioterapija individuāli ar individuālu vingrojumu kompleksa izstrādi</t>
  </si>
  <si>
    <t>ārstnieciskā vingrošana grupā - baseinā   (vienai personai)</t>
  </si>
  <si>
    <t>slinga terapija</t>
  </si>
  <si>
    <t>fiziskās aktivitātes trenažieru zālē ar dozētu slodzi (ar ārsta norīkojumu)</t>
  </si>
  <si>
    <t>psihologa nodarbība grupā (līdz 6 cilvēkiem)</t>
  </si>
  <si>
    <t>psihologa nodarbība  individuāli</t>
  </si>
  <si>
    <t>Pārējie maksas pakalpojumi</t>
  </si>
  <si>
    <t>Aerobika ūdenī grupā (vienai personai)</t>
  </si>
  <si>
    <t>Trenažieru zāles apmeklējums (vienai personai)</t>
  </si>
  <si>
    <t>Aerobika zālē grupā (vienai personai)</t>
  </si>
  <si>
    <t>rehabilitācijas kurss (viena vieta divvietīgā divistabu numurā)</t>
  </si>
  <si>
    <t>Maksas pakalpojuma veids/ citu pašu ieņēmumu veids</t>
  </si>
  <si>
    <t>ķermeņa zemūdens masāža</t>
  </si>
  <si>
    <t>ārstnieciskā vanna</t>
  </si>
  <si>
    <t>11.9.1.</t>
  </si>
  <si>
    <t>11.9.2.</t>
  </si>
  <si>
    <t>11.9.3.</t>
  </si>
  <si>
    <t>rehabilitācijas kurss - Dubultu prospekts 71, 2.korpuss, Jūrmala</t>
  </si>
  <si>
    <t>rehabilitācijas kurss - Dubultu prospekts 71, 1.korpuss, Jūrmala</t>
  </si>
  <si>
    <t>N.p.k. maksas pakalpojuma jaunajā cenrādī</t>
  </si>
  <si>
    <t>5.1.4.</t>
  </si>
  <si>
    <t>Ārsta - speciālistu konsultācija</t>
  </si>
  <si>
    <t>nūjošana  (vienai personai) grupā līdz 8 cilvēkiem</t>
  </si>
  <si>
    <t>Šarko duša</t>
  </si>
  <si>
    <t xml:space="preserve">Finanšu nodaļas vadītāja </t>
  </si>
  <si>
    <t>G.Apele</t>
  </si>
  <si>
    <t>Anita.Ozolina@siva.gov.lv</t>
  </si>
  <si>
    <t>rehabilitācijas kurss pielāgotā numurā</t>
  </si>
  <si>
    <t>rehabilitācijas kurss (viena vieta vienvietīgā numurā)</t>
  </si>
  <si>
    <t>4.1.1.2.1.</t>
  </si>
  <si>
    <t>4.1.1.2.2.</t>
  </si>
  <si>
    <t>viena vieta vienvietīgā pielāgotā numurā</t>
  </si>
  <si>
    <t>viena vieta divvietīgā pielāgotā numurā</t>
  </si>
  <si>
    <t>rehabilitācijas kurss (viena vieta divvietīgā numurā)</t>
  </si>
  <si>
    <t>rehabilitācijas programma "Harmonija" (viena vieta divvietīgā numurā)</t>
  </si>
  <si>
    <t>Citi pakalpojumi</t>
  </si>
  <si>
    <t>Veselības veicināšanas programmas</t>
  </si>
  <si>
    <t>4.3.</t>
  </si>
  <si>
    <t>4.3.1.</t>
  </si>
  <si>
    <t>4.3.1.1.</t>
  </si>
  <si>
    <t>4.3.1.2.</t>
  </si>
  <si>
    <t>4.3.1.3.</t>
  </si>
  <si>
    <t>4.3.1.4.</t>
  </si>
  <si>
    <t>4.3.1.5.</t>
  </si>
  <si>
    <t>4.3.1.6.</t>
  </si>
  <si>
    <t>4.3.1.7.</t>
  </si>
  <si>
    <t>4.3.1.8.</t>
  </si>
  <si>
    <t>4.3.1.9.</t>
  </si>
  <si>
    <t>4.3.1.10.</t>
  </si>
  <si>
    <t>Programma “Muguras veselība” (viena vieta vienvietīgā numurā)</t>
  </si>
  <si>
    <t>Programma “Muguras veselība” (viena vieta divvietīgā numurā)</t>
  </si>
  <si>
    <t>Programma “Relaksācija” (viena vieta vienvietīgā numurā)</t>
  </si>
  <si>
    <t>Programma “Relaksācija” (viena vieta divvietīgā numurā)</t>
  </si>
  <si>
    <t>Programma “Vitalitāte” (viena vieta vienvietīgā numurā)</t>
  </si>
  <si>
    <t>Programma “Vitalitāte” (viena vieta divvietīgā numurā)</t>
  </si>
  <si>
    <t>Programma “Restartē darba spējas” (viena vieta vienvietīgā numurā)</t>
  </si>
  <si>
    <t>Programma “Restartē darba spējas” (viena vieta divvietīgā numurā)</t>
  </si>
  <si>
    <t>4.3.2.</t>
  </si>
  <si>
    <t>4.3.2.1.</t>
  </si>
  <si>
    <t>4.3.2.2.</t>
  </si>
  <si>
    <t>4.3.2.3.</t>
  </si>
  <si>
    <t>4.3.2.5.</t>
  </si>
  <si>
    <t>4.3.2.6.</t>
  </si>
  <si>
    <t>4.3.2.7.</t>
  </si>
  <si>
    <t>4.3.2.8.</t>
  </si>
  <si>
    <t>4.3.2.9.</t>
  </si>
  <si>
    <t>4.3.2.10.</t>
  </si>
  <si>
    <t>4.3.2.4.</t>
  </si>
  <si>
    <t>Dubultu prospekts 71, 2. korpuss, Jūrmala</t>
  </si>
  <si>
    <t>Dubultu prospekts 71, 1. korpuss, Jūrmala</t>
  </si>
  <si>
    <t>5.4.5.1.</t>
  </si>
  <si>
    <t>jostas–krustu daļas</t>
  </si>
  <si>
    <t>personām ar svaru līdz 100kg</t>
  </si>
  <si>
    <t>5.4.7.1.</t>
  </si>
  <si>
    <t>aparātprocedūras</t>
  </si>
  <si>
    <t>segmentārā masāža (1 vienība)</t>
  </si>
  <si>
    <t>fizioterapija individuāli bērnam no 4 līdz 14 gadu vecumam</t>
  </si>
  <si>
    <t>Ozoliņa, 67771022</t>
  </si>
  <si>
    <t>Programma “Organisma attīrīšanas kūre” (viena vieta vienvietīgā numurā)</t>
  </si>
  <si>
    <t>Programma “Organisma attīrīšanas kūre” (viena vieta divvietīgā numurā)</t>
  </si>
  <si>
    <t xml:space="preserve">Cena ar  PVN (euro)  2017.gadā  spēkā esošs cenrādis </t>
  </si>
  <si>
    <t xml:space="preserve">Cena ar  PVN (euro)  2018.gadā  ar apsaimniekošanas izdevumu pieaugumu </t>
  </si>
  <si>
    <t>Cena ar  PVN (euro)  2018.gadā  ar atlīdzības plānoto pieaugumu mediķiem</t>
  </si>
  <si>
    <t xml:space="preserve">Plānotais vienību  skaits 2018.gads jaunais cenrādis  </t>
  </si>
  <si>
    <t>Atlīdzības izmaiņas saistībā ar mediķu atlīdzības plānotām izmaiņām 2018.gadā (euro)</t>
  </si>
  <si>
    <t xml:space="preserve">Kopā Atlīdzības pieaugums  2018.gads </t>
  </si>
  <si>
    <t>Atlīdzības pieaugums  saistībā ar mediķu atlīdzības plānotām izmaiņām 2018.gadā (euro)</t>
  </si>
  <si>
    <t>5.3.2.1.</t>
  </si>
  <si>
    <t>5.3.2.2.</t>
  </si>
  <si>
    <t>magnetoterapija, lāzerterapija, diadinamika, amplipulsterapija*</t>
  </si>
  <si>
    <t>ultraskaņa, darsonvalizācija*</t>
  </si>
  <si>
    <t>divām ķermeņa daļām (vēders un kājas vai vēders un rokas)*</t>
  </si>
  <si>
    <t>5.3.5.2.</t>
  </si>
  <si>
    <t>vienai ķermeņa daļai (kājām vai rokām)*</t>
  </si>
  <si>
    <t>5.4.5.2.</t>
  </si>
  <si>
    <t>krūšu daļas*</t>
  </si>
  <si>
    <t>5.4.7.8.</t>
  </si>
  <si>
    <t>personām ar svaru virs 100kg*</t>
  </si>
  <si>
    <t>5.4.11.</t>
  </si>
  <si>
    <t>Pēdu masāža (2 vienības)</t>
  </si>
  <si>
    <t>5.4.11.1.</t>
  </si>
  <si>
    <t>5.4.11.2.</t>
  </si>
  <si>
    <t>pēdas un apakšstilba (līdz ceļa locītavai) masāža*</t>
  </si>
  <si>
    <t>abu pēdu masāža*</t>
  </si>
  <si>
    <t>5.5.10.</t>
  </si>
  <si>
    <t>5.5.11.</t>
  </si>
  <si>
    <t xml:space="preserve">Kinezioloģiskā teipošana </t>
  </si>
  <si>
    <t>5.5.11.1.</t>
  </si>
  <si>
    <t>5.5.11.2.</t>
  </si>
  <si>
    <t>5.5.11.3.</t>
  </si>
  <si>
    <t>5.5.12.</t>
  </si>
  <si>
    <t>5.5.12.1.</t>
  </si>
  <si>
    <t>5.5.12.2.</t>
  </si>
  <si>
    <t>5.5.12.3.</t>
  </si>
  <si>
    <t>5.5.12.4.</t>
  </si>
  <si>
    <t>5.5.12.5.</t>
  </si>
  <si>
    <t>5.5.12.6.</t>
  </si>
  <si>
    <t>5.6.</t>
  </si>
  <si>
    <t>Medicīniskās manipulācijas (cenā nav iekļautas medikamentu izmaksas)</t>
  </si>
  <si>
    <t>5.6.5.</t>
  </si>
  <si>
    <t>5.6.6.</t>
  </si>
  <si>
    <t>5.6.8.</t>
  </si>
  <si>
    <t>5.6.9.</t>
  </si>
  <si>
    <t>5.6.10.</t>
  </si>
  <si>
    <t>5.6.11.</t>
  </si>
  <si>
    <t>5.6.12.</t>
  </si>
  <si>
    <t>5.6.12.1.</t>
  </si>
  <si>
    <t>ergoterapijas nodarbībā grupā līdz 10 cilvēkiem*</t>
  </si>
  <si>
    <t>ar teipu līdz 50cm*</t>
  </si>
  <si>
    <t>ar klienta teipu*</t>
  </si>
  <si>
    <t>Cross teips*</t>
  </si>
  <si>
    <t>Nodarbības funkcionālā speciālista vadībā ar medicīnas ierīcēm*</t>
  </si>
  <si>
    <t>nodarbība ar MOTOMED ierīci*</t>
  </si>
  <si>
    <t>Fizioterapijas nodarbība ar hidroterapijas trenažieri, individuāli*</t>
  </si>
  <si>
    <t>Fizioterapijas nodarbība ar hidroterapijas trenažieri, individuāli+baseins*</t>
  </si>
  <si>
    <t>Ergoterapijas individuālā nodarbība ar RehaCom programmu*</t>
  </si>
  <si>
    <t>elektrokardiogrammas pieraksts ar aprakstu*</t>
  </si>
  <si>
    <t>asinsspiediena mērīšana *</t>
  </si>
  <si>
    <t>Intraartikulāra injekcija (1 locītavai), ceļu locītavas blokāde *</t>
  </si>
  <si>
    <t>primāri dzīstošas brūces apstrāde *</t>
  </si>
  <si>
    <t>sekundāri dzīstošas brūces apstrāde *</t>
  </si>
  <si>
    <t>urīnpūšļa katetrizācija, katetru maiņa, epicistomas katetra maiņa *</t>
  </si>
  <si>
    <t>Ieauguša naga ablācija, korekcija*</t>
  </si>
  <si>
    <t>Ieauguša naga ablācija, korekcija  (par katru nākamo procedūru)*</t>
  </si>
  <si>
    <t>11.11.</t>
  </si>
  <si>
    <t>Sociālā rehabilitētāja nodarbība, līdz 10 cilvēkiem*</t>
  </si>
  <si>
    <t>*jaunajiem pakalpojumiem ir ietverts Atlīdzības pieaugums  saistībā ar mediķu atlīdzības plānotām izmaiņām 2018.gadā (euro) un uzrādīts 6 ailē</t>
  </si>
  <si>
    <t>11.9.4.</t>
  </si>
  <si>
    <t>11.9.4.1.</t>
  </si>
  <si>
    <t>11.9.4.2.</t>
  </si>
  <si>
    <t>11.9.4.3.</t>
  </si>
  <si>
    <t>supervīzija</t>
  </si>
  <si>
    <t xml:space="preserve"> Individuāla*</t>
  </si>
  <si>
    <t>vienai personai grupā  līdz 6 cilvēkiem*</t>
  </si>
  <si>
    <t>vienai personai grupā  līdz 12 cilvēkiem*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</si>
  <si>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</si>
  <si>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</si>
  <si>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</si>
  <si>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>sākotnējās ietekmes novērtējuma ziņojumam (anotācijai)</t>
  </si>
  <si>
    <t>11.pielikums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</si>
</sst>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Arial"/>
      <family val="2"/>
      <charset val="186"/>
    </font>
    <font>
      <sz val="16"/>
      <name val="Times New Roman"/>
      <family val="1"/>
      <charset val="186"/>
    </font>
    <font>
      <sz val="16"/>
      <name val="Arial"/>
      <family val="2"/>
      <charset val="186"/>
    </font>
    <font>
      <sz val="12"/>
      <name val="Times New Roman"/>
      <family val="1"/>
      <charset val="186"/>
    </font>
    <font>
      <u/>
      <sz val="10"/>
      <color theme="10"/>
      <name val="Arial"/>
      <family val="2"/>
      <charset val="186"/>
    </font>
    <font>
      <b/>
      <sz val="14"/>
      <name val="Times New Roman"/>
      <family val="1"/>
      <charset val="186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Times New Roman"/>
      <family val="1"/>
      <charset val="186"/>
    </font>
    <font>
      <sz val="10"/>
      <name val="Times New Roman"/>
      <family val="1"/>
      <charset val="204"/>
    </font>
    <font>
      <sz val="8"/>
      <name val="Times New Roman"/>
      <family val="1"/>
      <charset val="186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5" fillId="0" borderId="0" xfId="0" applyFont="1"/>
    <xf numFmtId="0" fontId="8" fillId="0" borderId="0" xfId="0" applyFont="1"/>
    <xf numFmtId="0" fontId="2" fillId="0" borderId="0" xfId="0" applyFont="1"/>
    <xf numFmtId="0" fontId="4" fillId="4" borderId="6" xfId="0" applyFont="1" applyFill="1" applyBorder="1" applyAlignment="1"/>
    <xf numFmtId="0" fontId="4" fillId="4" borderId="2" xfId="0" applyFont="1" applyFill="1" applyBorder="1" applyAlignment="1"/>
    <xf numFmtId="2" fontId="4" fillId="4" borderId="2" xfId="0" applyNumberFormat="1" applyFont="1" applyFill="1" applyBorder="1" applyAlignment="1"/>
    <xf numFmtId="0" fontId="3" fillId="2" borderId="2" xfId="0" applyFont="1" applyFill="1" applyBorder="1" applyAlignment="1"/>
    <xf numFmtId="0" fontId="3" fillId="0" borderId="0" xfId="0" applyFont="1" applyAlignment="1">
      <alignment horizontal="left"/>
    </xf>
    <xf numFmtId="0" fontId="3" fillId="4" borderId="2" xfId="0" applyFont="1" applyFill="1" applyBorder="1" applyAlignment="1"/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0" fontId="13" fillId="0" borderId="0" xfId="2" applyFont="1" applyAlignment="1" applyProtection="1"/>
    <xf numFmtId="0" fontId="3" fillId="0" borderId="2" xfId="0" applyFont="1" applyBorder="1" applyAlignment="1"/>
    <xf numFmtId="0" fontId="3" fillId="2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4" borderId="2" xfId="0" applyFont="1" applyFill="1" applyBorder="1" applyAlignment="1">
      <alignment wrapText="1"/>
    </xf>
    <xf numFmtId="2" fontId="4" fillId="4" borderId="2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0" borderId="2" xfId="0" applyFont="1" applyBorder="1" applyAlignment="1">
      <alignment wrapText="1"/>
    </xf>
    <xf numFmtId="2" fontId="3" fillId="2" borderId="2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wrapText="1"/>
    </xf>
    <xf numFmtId="0" fontId="3" fillId="0" borderId="0" xfId="0" applyFont="1" applyAlignment="1"/>
    <xf numFmtId="2" fontId="3" fillId="2" borderId="1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2" borderId="14" xfId="0" applyFont="1" applyFill="1" applyBorder="1" applyAlignment="1">
      <alignment horizontal="right" wrapText="1"/>
    </xf>
    <xf numFmtId="0" fontId="4" fillId="4" borderId="15" xfId="0" applyFont="1" applyFill="1" applyBorder="1" applyAlignment="1"/>
    <xf numFmtId="0" fontId="4" fillId="4" borderId="16" xfId="0" applyFont="1" applyFill="1" applyBorder="1" applyAlignment="1"/>
    <xf numFmtId="0" fontId="3" fillId="4" borderId="16" xfId="0" applyFont="1" applyFill="1" applyBorder="1" applyAlignment="1"/>
    <xf numFmtId="4" fontId="4" fillId="4" borderId="17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 wrapText="1"/>
    </xf>
    <xf numFmtId="0" fontId="15" fillId="2" borderId="0" xfId="0" applyFont="1" applyFill="1" applyAlignment="1"/>
    <xf numFmtId="0" fontId="15" fillId="2" borderId="7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/>
    <xf numFmtId="0" fontId="3" fillId="0" borderId="6" xfId="0" applyFont="1" applyFill="1" applyBorder="1" applyAlignment="1">
      <alignment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/>
    <xf numFmtId="4" fontId="1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2" fontId="3" fillId="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2" applyFont="1" applyAlignment="1" applyProtection="1">
      <alignment horizontal="left"/>
    </xf>
    <xf numFmtId="0" fontId="3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ita.Ozolina@siva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tabSelected="1" view="pageLayout" topLeftCell="A142" zoomScale="120" zoomScaleNormal="100" zoomScalePageLayoutView="120" workbookViewId="0">
      <selection activeCell="A6" sqref="A6:XFD8"/>
    </sheetView>
  </sheetViews>
  <sheetFormatPr defaultColWidth="10.28515625" defaultRowHeight="12.75" x14ac:dyDescent="0.2"/>
  <cols>
    <col min="1" max="1" width="10.7109375" style="1" customWidth="1"/>
    <col min="2" max="2" width="62.85546875" style="1" customWidth="1"/>
    <col min="3" max="3" width="16" style="1" bestFit="1" customWidth="1"/>
    <col min="4" max="4" width="19.7109375" style="1" customWidth="1"/>
    <col min="5" max="6" width="15" style="1" customWidth="1"/>
    <col min="7" max="7" width="11.140625" style="1" customWidth="1"/>
    <col min="8" max="8" width="24.28515625" style="1" bestFit="1" customWidth="1"/>
    <col min="9" max="11" width="10.28515625" style="1" hidden="1" customWidth="1"/>
    <col min="12" max="16384" width="10.28515625" style="1"/>
  </cols>
  <sheetData>
    <row r="1" spans="1:13" ht="13.5" customHeight="1" x14ac:dyDescent="0.25">
      <c r="A1" s="5"/>
      <c r="B1" s="5"/>
      <c r="C1" s="51"/>
      <c r="D1" s="51"/>
      <c r="E1" s="51"/>
      <c r="F1" s="51"/>
      <c r="G1" s="51"/>
      <c r="H1" s="50" t="s">
        <v>256</v>
      </c>
    </row>
    <row r="2" spans="1:13" ht="27.75" customHeight="1" x14ac:dyDescent="0.25">
      <c r="A2" s="5"/>
      <c r="C2" s="51"/>
      <c r="D2" s="51"/>
      <c r="E2" s="51"/>
      <c r="F2" s="52" t="s">
        <v>252</v>
      </c>
      <c r="G2" s="52"/>
      <c r="H2" s="52"/>
      <c r="I2" s="51"/>
      <c r="J2" s="51"/>
      <c r="K2" s="51"/>
      <c r="L2" s="51"/>
      <c r="M2" s="51"/>
    </row>
    <row r="3" spans="1:13" ht="13.5" customHeight="1" x14ac:dyDescent="0.25">
      <c r="A3" s="54" t="s">
        <v>253</v>
      </c>
      <c r="B3" s="54"/>
      <c r="C3" s="54"/>
      <c r="D3" s="54"/>
      <c r="E3" s="54"/>
      <c r="F3" s="54"/>
      <c r="G3" s="54"/>
      <c r="H3" s="54"/>
      <c r="I3" s="54"/>
      <c r="J3" s="54"/>
    </row>
    <row r="4" spans="1:13" ht="13.5" customHeight="1" x14ac:dyDescent="0.25">
      <c r="A4" s="5"/>
      <c r="B4" s="54" t="s">
        <v>254</v>
      </c>
      <c r="C4" s="54"/>
      <c r="D4" s="54"/>
      <c r="E4" s="54"/>
      <c r="F4" s="54"/>
      <c r="G4" s="54"/>
      <c r="H4" s="54"/>
      <c r="I4" s="54"/>
      <c r="J4" s="54"/>
    </row>
    <row r="5" spans="1:13" ht="13.5" customHeight="1" x14ac:dyDescent="0.25">
      <c r="A5" s="5"/>
      <c r="B5" s="5"/>
      <c r="C5" s="5"/>
      <c r="D5" s="5"/>
      <c r="E5" s="50"/>
      <c r="F5" s="54" t="s">
        <v>255</v>
      </c>
      <c r="G5" s="54"/>
      <c r="H5" s="54"/>
      <c r="I5" s="54"/>
      <c r="J5" s="54"/>
    </row>
    <row r="6" spans="1:13" ht="24.75" customHeight="1" x14ac:dyDescent="0.2">
      <c r="A6" s="53" t="s">
        <v>183</v>
      </c>
      <c r="B6" s="53"/>
      <c r="C6" s="53"/>
      <c r="D6" s="53"/>
      <c r="E6" s="53"/>
      <c r="F6" s="53"/>
      <c r="G6" s="53"/>
      <c r="H6" s="53"/>
    </row>
    <row r="7" spans="1:13" s="61" customFormat="1" ht="13.5" thickBot="1" x14ac:dyDescent="0.25"/>
    <row r="8" spans="1:13" ht="50.25" customHeight="1" x14ac:dyDescent="0.2">
      <c r="A8" s="62" t="s">
        <v>116</v>
      </c>
      <c r="B8" s="65" t="s">
        <v>108</v>
      </c>
      <c r="C8" s="55" t="s">
        <v>177</v>
      </c>
      <c r="D8" s="55" t="s">
        <v>178</v>
      </c>
      <c r="E8" s="55" t="s">
        <v>179</v>
      </c>
      <c r="F8" s="55" t="s">
        <v>181</v>
      </c>
      <c r="G8" s="55" t="s">
        <v>180</v>
      </c>
      <c r="H8" s="55" t="s">
        <v>183</v>
      </c>
      <c r="I8" s="1" t="s">
        <v>60</v>
      </c>
    </row>
    <row r="9" spans="1:13" ht="15" customHeight="1" x14ac:dyDescent="0.2">
      <c r="A9" s="63"/>
      <c r="B9" s="66"/>
      <c r="C9" s="56"/>
      <c r="D9" s="56"/>
      <c r="E9" s="56"/>
      <c r="F9" s="68"/>
      <c r="G9" s="68"/>
      <c r="H9" s="56"/>
      <c r="I9" s="1" t="s">
        <v>0</v>
      </c>
      <c r="J9" s="1" t="s">
        <v>1</v>
      </c>
    </row>
    <row r="10" spans="1:13" ht="27.75" customHeight="1" x14ac:dyDescent="0.2">
      <c r="A10" s="64"/>
      <c r="B10" s="67"/>
      <c r="C10" s="57"/>
      <c r="D10" s="57"/>
      <c r="E10" s="57"/>
      <c r="F10" s="69"/>
      <c r="G10" s="69"/>
      <c r="H10" s="57"/>
    </row>
    <row r="11" spans="1:13" s="44" customFormat="1" ht="11.25" x14ac:dyDescent="0.2">
      <c r="A11" s="47">
        <v>1</v>
      </c>
      <c r="B11" s="45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</row>
    <row r="12" spans="1:13" x14ac:dyDescent="0.2">
      <c r="A12" s="24">
        <v>4</v>
      </c>
      <c r="B12" s="11" t="s">
        <v>61</v>
      </c>
      <c r="C12" s="12"/>
      <c r="D12" s="12"/>
      <c r="E12" s="13"/>
      <c r="F12" s="16"/>
      <c r="G12" s="16"/>
      <c r="H12" s="12"/>
    </row>
    <row r="13" spans="1:13" x14ac:dyDescent="0.2">
      <c r="A13" s="23" t="s">
        <v>62</v>
      </c>
      <c r="B13" s="14" t="s">
        <v>63</v>
      </c>
      <c r="C13" s="14"/>
      <c r="D13" s="22"/>
      <c r="E13" s="14"/>
      <c r="F13" s="22"/>
      <c r="G13" s="22"/>
      <c r="H13" s="22"/>
    </row>
    <row r="14" spans="1:13" x14ac:dyDescent="0.2">
      <c r="A14" s="27" t="s">
        <v>2</v>
      </c>
      <c r="B14" s="34" t="s">
        <v>114</v>
      </c>
      <c r="C14" s="3"/>
      <c r="D14" s="2"/>
      <c r="E14" s="3"/>
      <c r="F14" s="3"/>
      <c r="G14" s="3"/>
      <c r="H14" s="2"/>
    </row>
    <row r="15" spans="1:13" x14ac:dyDescent="0.2">
      <c r="A15" s="27" t="s">
        <v>49</v>
      </c>
      <c r="B15" s="28" t="s">
        <v>125</v>
      </c>
      <c r="C15" s="3">
        <v>64.8</v>
      </c>
      <c r="D15" s="3">
        <v>74.59</v>
      </c>
      <c r="E15" s="3">
        <f>74.59+3.38</f>
        <v>77.97</v>
      </c>
      <c r="F15" s="3">
        <f>E15-D15</f>
        <v>3.3799999999999955</v>
      </c>
      <c r="G15" s="2">
        <v>50</v>
      </c>
      <c r="H15" s="3">
        <f>F15*G15</f>
        <v>168.99999999999977</v>
      </c>
    </row>
    <row r="16" spans="1:13" x14ac:dyDescent="0.2">
      <c r="A16" s="27" t="s">
        <v>50</v>
      </c>
      <c r="B16" s="28" t="s">
        <v>124</v>
      </c>
      <c r="C16" s="3"/>
      <c r="D16" s="3"/>
      <c r="E16" s="3"/>
      <c r="F16" s="2"/>
      <c r="G16" s="2"/>
      <c r="H16" s="2"/>
    </row>
    <row r="17" spans="1:8" x14ac:dyDescent="0.2">
      <c r="A17" s="27" t="s">
        <v>126</v>
      </c>
      <c r="B17" s="28" t="s">
        <v>128</v>
      </c>
      <c r="C17" s="3">
        <v>64.900000000000006</v>
      </c>
      <c r="D17" s="3">
        <v>74.709999999999994</v>
      </c>
      <c r="E17" s="3">
        <f>74.71+3.38</f>
        <v>78.089999999999989</v>
      </c>
      <c r="F17" s="3">
        <f t="shared" ref="F17:F22" si="0">E17-D17</f>
        <v>3.3799999999999955</v>
      </c>
      <c r="G17" s="2">
        <v>40</v>
      </c>
      <c r="H17" s="3">
        <f t="shared" ref="H17:H22" si="1">F17*G17</f>
        <v>135.19999999999982</v>
      </c>
    </row>
    <row r="18" spans="1:8" x14ac:dyDescent="0.2">
      <c r="A18" s="27" t="s">
        <v>127</v>
      </c>
      <c r="B18" s="28" t="s">
        <v>129</v>
      </c>
      <c r="C18" s="3"/>
      <c r="D18" s="3">
        <v>61.8</v>
      </c>
      <c r="E18" s="3">
        <f>61.8+3.38</f>
        <v>65.179999999999993</v>
      </c>
      <c r="F18" s="3">
        <f t="shared" si="0"/>
        <v>3.3799999999999955</v>
      </c>
      <c r="G18" s="2">
        <v>50</v>
      </c>
      <c r="H18" s="3">
        <f t="shared" si="1"/>
        <v>168.99999999999977</v>
      </c>
    </row>
    <row r="19" spans="1:8" x14ac:dyDescent="0.2">
      <c r="A19" s="27" t="s">
        <v>51</v>
      </c>
      <c r="B19" s="28" t="s">
        <v>130</v>
      </c>
      <c r="C19" s="3">
        <v>53.13</v>
      </c>
      <c r="D19" s="3">
        <v>60.59</v>
      </c>
      <c r="E19" s="3">
        <f>60.59+3.38</f>
        <v>63.970000000000006</v>
      </c>
      <c r="F19" s="3">
        <f t="shared" si="0"/>
        <v>3.3800000000000026</v>
      </c>
      <c r="G19" s="2">
        <v>100</v>
      </c>
      <c r="H19" s="3">
        <f t="shared" si="1"/>
        <v>338.00000000000023</v>
      </c>
    </row>
    <row r="20" spans="1:8" x14ac:dyDescent="0.2">
      <c r="A20" s="27" t="s">
        <v>52</v>
      </c>
      <c r="B20" s="28" t="s">
        <v>107</v>
      </c>
      <c r="C20" s="3">
        <v>53.49</v>
      </c>
      <c r="D20" s="3">
        <v>62.99</v>
      </c>
      <c r="E20" s="3">
        <f>62.99+3.38</f>
        <v>66.37</v>
      </c>
      <c r="F20" s="3">
        <f t="shared" si="0"/>
        <v>3.3800000000000026</v>
      </c>
      <c r="G20" s="2">
        <v>50</v>
      </c>
      <c r="H20" s="3">
        <f t="shared" si="1"/>
        <v>169.00000000000011</v>
      </c>
    </row>
    <row r="21" spans="1:8" x14ac:dyDescent="0.2">
      <c r="A21" s="27" t="s">
        <v>53</v>
      </c>
      <c r="B21" s="28" t="s">
        <v>64</v>
      </c>
      <c r="C21" s="3">
        <v>32.51</v>
      </c>
      <c r="D21" s="3">
        <v>34.25</v>
      </c>
      <c r="E21" s="3">
        <f>34.25+1.19</f>
        <v>35.44</v>
      </c>
      <c r="F21" s="3">
        <f t="shared" si="0"/>
        <v>1.1899999999999977</v>
      </c>
      <c r="G21" s="2">
        <v>50</v>
      </c>
      <c r="H21" s="3">
        <f t="shared" si="1"/>
        <v>59.499999999999886</v>
      </c>
    </row>
    <row r="22" spans="1:8" x14ac:dyDescent="0.2">
      <c r="A22" s="27" t="s">
        <v>54</v>
      </c>
      <c r="B22" s="28" t="s">
        <v>131</v>
      </c>
      <c r="C22" s="3">
        <v>40.549999999999997</v>
      </c>
      <c r="D22" s="3">
        <v>48.01</v>
      </c>
      <c r="E22" s="3">
        <f>48.01+1.24</f>
        <v>49.25</v>
      </c>
      <c r="F22" s="3">
        <f t="shared" si="0"/>
        <v>1.240000000000002</v>
      </c>
      <c r="G22" s="2">
        <v>95</v>
      </c>
      <c r="H22" s="3">
        <f t="shared" si="1"/>
        <v>117.80000000000018</v>
      </c>
    </row>
    <row r="23" spans="1:8" x14ac:dyDescent="0.2">
      <c r="A23" s="27" t="s">
        <v>3</v>
      </c>
      <c r="B23" s="34" t="s">
        <v>115</v>
      </c>
      <c r="C23" s="3"/>
      <c r="D23" s="3"/>
      <c r="E23" s="3"/>
      <c r="F23" s="2"/>
      <c r="G23" s="2"/>
      <c r="H23" s="2"/>
    </row>
    <row r="24" spans="1:8" x14ac:dyDescent="0.2">
      <c r="A24" s="27" t="s">
        <v>55</v>
      </c>
      <c r="B24" s="28" t="s">
        <v>125</v>
      </c>
      <c r="C24" s="3">
        <v>51.02</v>
      </c>
      <c r="D24" s="3">
        <v>60.19</v>
      </c>
      <c r="E24" s="3">
        <f>60.19+3.38</f>
        <v>63.57</v>
      </c>
      <c r="F24" s="3">
        <f t="shared" ref="F24:F28" si="2">E24-D24</f>
        <v>3.3800000000000026</v>
      </c>
      <c r="G24" s="2">
        <v>100</v>
      </c>
      <c r="H24" s="3">
        <f t="shared" ref="H24:H28" si="3">F24*G24</f>
        <v>338.00000000000023</v>
      </c>
    </row>
    <row r="25" spans="1:8" x14ac:dyDescent="0.2">
      <c r="A25" s="27" t="s">
        <v>56</v>
      </c>
      <c r="B25" s="28" t="s">
        <v>130</v>
      </c>
      <c r="C25" s="3">
        <v>50.69</v>
      </c>
      <c r="D25" s="3">
        <v>57.66</v>
      </c>
      <c r="E25" s="3">
        <f>57.66+3.38</f>
        <v>61.04</v>
      </c>
      <c r="F25" s="3">
        <f t="shared" si="2"/>
        <v>3.3800000000000026</v>
      </c>
      <c r="G25" s="2">
        <v>100</v>
      </c>
      <c r="H25" s="3">
        <f t="shared" si="3"/>
        <v>338.00000000000023</v>
      </c>
    </row>
    <row r="26" spans="1:8" x14ac:dyDescent="0.2">
      <c r="A26" s="27" t="s">
        <v>57</v>
      </c>
      <c r="B26" s="28" t="s">
        <v>107</v>
      </c>
      <c r="C26" s="3">
        <v>50.69</v>
      </c>
      <c r="D26" s="3">
        <v>59.73</v>
      </c>
      <c r="E26" s="3">
        <f>59.73+3.38</f>
        <v>63.11</v>
      </c>
      <c r="F26" s="3">
        <f t="shared" si="2"/>
        <v>3.3800000000000026</v>
      </c>
      <c r="G26" s="2">
        <v>50</v>
      </c>
      <c r="H26" s="3">
        <f t="shared" si="3"/>
        <v>169.00000000000011</v>
      </c>
    </row>
    <row r="27" spans="1:8" x14ac:dyDescent="0.2">
      <c r="A27" s="27" t="s">
        <v>58</v>
      </c>
      <c r="B27" s="28" t="s">
        <v>64</v>
      </c>
      <c r="C27" s="3">
        <v>32.26</v>
      </c>
      <c r="D27" s="3">
        <v>33.950000000000003</v>
      </c>
      <c r="E27" s="3">
        <f>33.95+1.19</f>
        <v>35.14</v>
      </c>
      <c r="F27" s="3">
        <f t="shared" si="2"/>
        <v>1.1899999999999977</v>
      </c>
      <c r="G27" s="2">
        <v>50</v>
      </c>
      <c r="H27" s="3">
        <f t="shared" si="3"/>
        <v>59.499999999999886</v>
      </c>
    </row>
    <row r="28" spans="1:8" x14ac:dyDescent="0.2">
      <c r="A28" s="27" t="s">
        <v>59</v>
      </c>
      <c r="B28" s="28" t="s">
        <v>131</v>
      </c>
      <c r="C28" s="3">
        <v>38.119999999999997</v>
      </c>
      <c r="D28" s="3">
        <v>45.08</v>
      </c>
      <c r="E28" s="3">
        <f>45.08+1.24</f>
        <v>46.32</v>
      </c>
      <c r="F28" s="3">
        <f t="shared" si="2"/>
        <v>1.240000000000002</v>
      </c>
      <c r="G28" s="2">
        <v>95</v>
      </c>
      <c r="H28" s="3">
        <f t="shared" si="3"/>
        <v>117.80000000000018</v>
      </c>
    </row>
    <row r="29" spans="1:8" x14ac:dyDescent="0.2">
      <c r="A29" s="27" t="s">
        <v>4</v>
      </c>
      <c r="B29" s="28" t="s">
        <v>132</v>
      </c>
      <c r="C29" s="28"/>
      <c r="D29" s="22"/>
      <c r="E29" s="22"/>
      <c r="F29" s="22"/>
      <c r="G29" s="22"/>
      <c r="H29" s="22"/>
    </row>
    <row r="30" spans="1:8" ht="13.5" customHeight="1" x14ac:dyDescent="0.2">
      <c r="A30" s="27" t="s">
        <v>5</v>
      </c>
      <c r="B30" s="28" t="s">
        <v>65</v>
      </c>
      <c r="C30" s="3">
        <v>28.3</v>
      </c>
      <c r="D30" s="3">
        <v>35.29</v>
      </c>
      <c r="E30" s="3">
        <f>35.29+0.84</f>
        <v>36.130000000000003</v>
      </c>
      <c r="F30" s="3">
        <f t="shared" ref="F30" si="4">E30-D30</f>
        <v>0.84000000000000341</v>
      </c>
      <c r="G30" s="2">
        <v>30</v>
      </c>
      <c r="H30" s="3">
        <f t="shared" ref="H30" si="5">F30*G30</f>
        <v>25.200000000000102</v>
      </c>
    </row>
    <row r="31" spans="1:8" ht="13.5" customHeight="1" x14ac:dyDescent="0.2">
      <c r="A31" s="27" t="s">
        <v>134</v>
      </c>
      <c r="B31" s="28" t="s">
        <v>133</v>
      </c>
      <c r="C31" s="3"/>
      <c r="D31" s="3"/>
      <c r="E31" s="3"/>
      <c r="F31" s="2"/>
      <c r="G31" s="2"/>
      <c r="H31" s="2"/>
    </row>
    <row r="32" spans="1:8" ht="13.5" customHeight="1" x14ac:dyDescent="0.2">
      <c r="A32" s="27" t="s">
        <v>135</v>
      </c>
      <c r="B32" s="28" t="s">
        <v>165</v>
      </c>
      <c r="C32" s="3"/>
      <c r="D32" s="3"/>
      <c r="E32" s="3"/>
      <c r="F32" s="2"/>
      <c r="G32" s="2"/>
      <c r="H32" s="2"/>
    </row>
    <row r="33" spans="1:8" ht="13.5" customHeight="1" x14ac:dyDescent="0.2">
      <c r="A33" s="27" t="s">
        <v>136</v>
      </c>
      <c r="B33" s="28" t="s">
        <v>146</v>
      </c>
      <c r="C33" s="3"/>
      <c r="D33" s="3">
        <v>425.3</v>
      </c>
      <c r="E33" s="3">
        <f>425.3+19.64</f>
        <v>444.94</v>
      </c>
      <c r="F33" s="3">
        <f t="shared" ref="F33:F53" si="6">E33-D33</f>
        <v>19.639999999999986</v>
      </c>
      <c r="G33" s="2">
        <v>5</v>
      </c>
      <c r="H33" s="3">
        <f t="shared" ref="H33:H53" si="7">F33*G33</f>
        <v>98.199999999999932</v>
      </c>
    </row>
    <row r="34" spans="1:8" ht="13.5" customHeight="1" x14ac:dyDescent="0.2">
      <c r="A34" s="27" t="s">
        <v>137</v>
      </c>
      <c r="B34" s="28" t="s">
        <v>147</v>
      </c>
      <c r="C34" s="3"/>
      <c r="D34" s="3">
        <v>355.3</v>
      </c>
      <c r="E34" s="3">
        <f>355.3+19.64</f>
        <v>374.94</v>
      </c>
      <c r="F34" s="3">
        <f t="shared" si="6"/>
        <v>19.639999999999986</v>
      </c>
      <c r="G34" s="2">
        <v>5</v>
      </c>
      <c r="H34" s="3">
        <f t="shared" si="7"/>
        <v>98.199999999999932</v>
      </c>
    </row>
    <row r="35" spans="1:8" ht="13.5" customHeight="1" x14ac:dyDescent="0.2">
      <c r="A35" s="27" t="s">
        <v>138</v>
      </c>
      <c r="B35" s="28" t="s">
        <v>148</v>
      </c>
      <c r="C35" s="3"/>
      <c r="D35" s="3">
        <v>376.45</v>
      </c>
      <c r="E35" s="3">
        <f>376.45+13.43</f>
        <v>389.88</v>
      </c>
      <c r="F35" s="3">
        <f t="shared" si="6"/>
        <v>13.430000000000007</v>
      </c>
      <c r="G35" s="2">
        <v>5</v>
      </c>
      <c r="H35" s="3">
        <f t="shared" si="7"/>
        <v>67.150000000000034</v>
      </c>
    </row>
    <row r="36" spans="1:8" ht="13.5" customHeight="1" x14ac:dyDescent="0.2">
      <c r="A36" s="27" t="s">
        <v>139</v>
      </c>
      <c r="B36" s="28" t="s">
        <v>149</v>
      </c>
      <c r="C36" s="3"/>
      <c r="D36" s="3">
        <v>306.45</v>
      </c>
      <c r="E36" s="3">
        <f>306.45+13.43</f>
        <v>319.88</v>
      </c>
      <c r="F36" s="3">
        <f t="shared" si="6"/>
        <v>13.430000000000007</v>
      </c>
      <c r="G36" s="2">
        <v>5</v>
      </c>
      <c r="H36" s="3">
        <f t="shared" si="7"/>
        <v>67.150000000000034</v>
      </c>
    </row>
    <row r="37" spans="1:8" ht="13.5" customHeight="1" x14ac:dyDescent="0.2">
      <c r="A37" s="27" t="s">
        <v>140</v>
      </c>
      <c r="B37" s="28" t="s">
        <v>150</v>
      </c>
      <c r="C37" s="3"/>
      <c r="D37" s="3">
        <v>710.99</v>
      </c>
      <c r="E37" s="3">
        <f>710.99+33.73</f>
        <v>744.72</v>
      </c>
      <c r="F37" s="3">
        <f t="shared" si="6"/>
        <v>33.730000000000018</v>
      </c>
      <c r="G37" s="2">
        <v>5</v>
      </c>
      <c r="H37" s="3">
        <f t="shared" si="7"/>
        <v>168.65000000000009</v>
      </c>
    </row>
    <row r="38" spans="1:8" ht="13.5" customHeight="1" x14ac:dyDescent="0.2">
      <c r="A38" s="27" t="s">
        <v>141</v>
      </c>
      <c r="B38" s="28" t="s">
        <v>151</v>
      </c>
      <c r="C38" s="3"/>
      <c r="D38" s="3">
        <v>612.99</v>
      </c>
      <c r="E38" s="3">
        <f>612.99+33.73</f>
        <v>646.72</v>
      </c>
      <c r="F38" s="3">
        <f t="shared" si="6"/>
        <v>33.730000000000018</v>
      </c>
      <c r="G38" s="2">
        <v>5</v>
      </c>
      <c r="H38" s="3">
        <f t="shared" si="7"/>
        <v>168.65000000000009</v>
      </c>
    </row>
    <row r="39" spans="1:8" x14ac:dyDescent="0.2">
      <c r="A39" s="27" t="s">
        <v>142</v>
      </c>
      <c r="B39" s="28" t="s">
        <v>175</v>
      </c>
      <c r="C39" s="3"/>
      <c r="D39" s="3">
        <v>826.6</v>
      </c>
      <c r="E39" s="3">
        <f>826.6+30.76</f>
        <v>857.36</v>
      </c>
      <c r="F39" s="3">
        <f t="shared" si="6"/>
        <v>30.759999999999991</v>
      </c>
      <c r="G39" s="2">
        <v>4</v>
      </c>
      <c r="H39" s="3">
        <f t="shared" si="7"/>
        <v>123.03999999999996</v>
      </c>
    </row>
    <row r="40" spans="1:8" x14ac:dyDescent="0.2">
      <c r="A40" s="27" t="s">
        <v>143</v>
      </c>
      <c r="B40" s="28" t="s">
        <v>176</v>
      </c>
      <c r="C40" s="3"/>
      <c r="D40" s="3">
        <v>686.6</v>
      </c>
      <c r="E40" s="3">
        <f>686.6+30.76</f>
        <v>717.36</v>
      </c>
      <c r="F40" s="3">
        <f t="shared" si="6"/>
        <v>30.759999999999991</v>
      </c>
      <c r="G40" s="2">
        <v>4</v>
      </c>
      <c r="H40" s="3">
        <f t="shared" si="7"/>
        <v>123.03999999999996</v>
      </c>
    </row>
    <row r="41" spans="1:8" x14ac:dyDescent="0.2">
      <c r="A41" s="27" t="s">
        <v>144</v>
      </c>
      <c r="B41" s="28" t="s">
        <v>152</v>
      </c>
      <c r="C41" s="3"/>
      <c r="D41" s="3">
        <v>284.97000000000003</v>
      </c>
      <c r="E41" s="3">
        <f>284.97+14.36</f>
        <v>299.33000000000004</v>
      </c>
      <c r="F41" s="3">
        <f t="shared" si="6"/>
        <v>14.360000000000014</v>
      </c>
      <c r="G41" s="2">
        <v>5</v>
      </c>
      <c r="H41" s="3">
        <f t="shared" si="7"/>
        <v>71.800000000000068</v>
      </c>
    </row>
    <row r="42" spans="1:8" x14ac:dyDescent="0.2">
      <c r="A42" s="27" t="s">
        <v>145</v>
      </c>
      <c r="B42" s="28" t="s">
        <v>153</v>
      </c>
      <c r="C42" s="3"/>
      <c r="D42" s="3">
        <v>242.97</v>
      </c>
      <c r="E42" s="3">
        <f>242.97+14.36</f>
        <v>257.33</v>
      </c>
      <c r="F42" s="3">
        <f t="shared" si="6"/>
        <v>14.359999999999985</v>
      </c>
      <c r="G42" s="2">
        <v>5</v>
      </c>
      <c r="H42" s="3">
        <f t="shared" si="7"/>
        <v>71.799999999999926</v>
      </c>
    </row>
    <row r="43" spans="1:8" x14ac:dyDescent="0.2">
      <c r="A43" s="27" t="s">
        <v>154</v>
      </c>
      <c r="B43" s="28" t="s">
        <v>166</v>
      </c>
      <c r="C43" s="3"/>
      <c r="D43" s="3"/>
      <c r="E43" s="3"/>
      <c r="F43" s="3"/>
      <c r="G43" s="2"/>
      <c r="H43" s="3"/>
    </row>
    <row r="44" spans="1:8" x14ac:dyDescent="0.2">
      <c r="A44" s="27" t="s">
        <v>155</v>
      </c>
      <c r="B44" s="28" t="s">
        <v>146</v>
      </c>
      <c r="C44" s="3"/>
      <c r="D44" s="3">
        <v>353.3</v>
      </c>
      <c r="E44" s="3">
        <f>353.3+19.64</f>
        <v>372.94</v>
      </c>
      <c r="F44" s="3">
        <f t="shared" si="6"/>
        <v>19.639999999999986</v>
      </c>
      <c r="G44" s="2">
        <v>5</v>
      </c>
      <c r="H44" s="3">
        <f t="shared" si="7"/>
        <v>98.199999999999932</v>
      </c>
    </row>
    <row r="45" spans="1:8" x14ac:dyDescent="0.2">
      <c r="A45" s="27" t="s">
        <v>156</v>
      </c>
      <c r="B45" s="28" t="s">
        <v>147</v>
      </c>
      <c r="C45" s="3"/>
      <c r="D45" s="3">
        <v>340.65</v>
      </c>
      <c r="E45" s="3">
        <f>340.65+19.64</f>
        <v>360.28999999999996</v>
      </c>
      <c r="F45" s="3">
        <f t="shared" si="6"/>
        <v>19.639999999999986</v>
      </c>
      <c r="G45" s="2">
        <v>5</v>
      </c>
      <c r="H45" s="3">
        <f t="shared" si="7"/>
        <v>98.199999999999932</v>
      </c>
    </row>
    <row r="46" spans="1:8" x14ac:dyDescent="0.2">
      <c r="A46" s="27" t="s">
        <v>157</v>
      </c>
      <c r="B46" s="28" t="s">
        <v>148</v>
      </c>
      <c r="C46" s="3"/>
      <c r="D46" s="3">
        <v>304.45</v>
      </c>
      <c r="E46" s="3">
        <f>304.45+13.43</f>
        <v>317.88</v>
      </c>
      <c r="F46" s="3">
        <f t="shared" si="6"/>
        <v>13.430000000000007</v>
      </c>
      <c r="G46" s="2">
        <v>5</v>
      </c>
      <c r="H46" s="3">
        <f t="shared" si="7"/>
        <v>67.150000000000034</v>
      </c>
    </row>
    <row r="47" spans="1:8" x14ac:dyDescent="0.2">
      <c r="A47" s="27" t="s">
        <v>164</v>
      </c>
      <c r="B47" s="28" t="s">
        <v>149</v>
      </c>
      <c r="C47" s="3"/>
      <c r="D47" s="3">
        <v>291.8</v>
      </c>
      <c r="E47" s="3">
        <f>291.8+13.43</f>
        <v>305.23</v>
      </c>
      <c r="F47" s="3">
        <f t="shared" si="6"/>
        <v>13.430000000000007</v>
      </c>
      <c r="G47" s="2">
        <v>5</v>
      </c>
      <c r="H47" s="3">
        <f t="shared" si="7"/>
        <v>67.150000000000034</v>
      </c>
    </row>
    <row r="48" spans="1:8" x14ac:dyDescent="0.2">
      <c r="A48" s="27" t="s">
        <v>158</v>
      </c>
      <c r="B48" s="28" t="s">
        <v>150</v>
      </c>
      <c r="C48" s="3"/>
      <c r="D48" s="3">
        <v>610.19000000000005</v>
      </c>
      <c r="E48" s="3">
        <f>610.19+33.73</f>
        <v>643.92000000000007</v>
      </c>
      <c r="F48" s="3">
        <f t="shared" si="6"/>
        <v>33.730000000000018</v>
      </c>
      <c r="G48" s="2">
        <v>5</v>
      </c>
      <c r="H48" s="3">
        <f t="shared" si="7"/>
        <v>168.65000000000009</v>
      </c>
    </row>
    <row r="49" spans="1:8" x14ac:dyDescent="0.2">
      <c r="A49" s="27" t="s">
        <v>159</v>
      </c>
      <c r="B49" s="28" t="s">
        <v>151</v>
      </c>
      <c r="C49" s="3"/>
      <c r="D49" s="3">
        <v>592.48</v>
      </c>
      <c r="E49" s="3">
        <f>592.48+33.73</f>
        <v>626.21</v>
      </c>
      <c r="F49" s="3">
        <f t="shared" si="6"/>
        <v>33.730000000000018</v>
      </c>
      <c r="G49" s="2">
        <v>5</v>
      </c>
      <c r="H49" s="3">
        <f t="shared" si="7"/>
        <v>168.65000000000009</v>
      </c>
    </row>
    <row r="50" spans="1:8" x14ac:dyDescent="0.2">
      <c r="A50" s="27" t="s">
        <v>160</v>
      </c>
      <c r="B50" s="28" t="s">
        <v>175</v>
      </c>
      <c r="C50" s="3"/>
      <c r="D50" s="3">
        <v>682.6</v>
      </c>
      <c r="E50" s="3">
        <f>682.6+30.76</f>
        <v>713.36</v>
      </c>
      <c r="F50" s="3">
        <f t="shared" si="6"/>
        <v>30.759999999999991</v>
      </c>
      <c r="G50" s="2">
        <v>4</v>
      </c>
      <c r="H50" s="3">
        <f t="shared" si="7"/>
        <v>123.03999999999996</v>
      </c>
    </row>
    <row r="51" spans="1:8" x14ac:dyDescent="0.2">
      <c r="A51" s="27" t="s">
        <v>161</v>
      </c>
      <c r="B51" s="28" t="s">
        <v>176</v>
      </c>
      <c r="C51" s="3"/>
      <c r="D51" s="3">
        <v>657.3</v>
      </c>
      <c r="E51" s="3">
        <f>657.3+30.76</f>
        <v>688.06</v>
      </c>
      <c r="F51" s="3">
        <f t="shared" si="6"/>
        <v>30.759999999999991</v>
      </c>
      <c r="G51" s="2">
        <v>4</v>
      </c>
      <c r="H51" s="3">
        <f t="shared" si="7"/>
        <v>123.03999999999996</v>
      </c>
    </row>
    <row r="52" spans="1:8" x14ac:dyDescent="0.2">
      <c r="A52" s="27" t="s">
        <v>162</v>
      </c>
      <c r="B52" s="28" t="s">
        <v>152</v>
      </c>
      <c r="C52" s="3"/>
      <c r="D52" s="3">
        <v>241.77</v>
      </c>
      <c r="E52" s="3">
        <f>241.77+14.36</f>
        <v>256.13</v>
      </c>
      <c r="F52" s="3">
        <f t="shared" si="6"/>
        <v>14.359999999999985</v>
      </c>
      <c r="G52" s="2">
        <v>5</v>
      </c>
      <c r="H52" s="3">
        <f t="shared" si="7"/>
        <v>71.799999999999926</v>
      </c>
    </row>
    <row r="53" spans="1:8" x14ac:dyDescent="0.2">
      <c r="A53" s="27" t="s">
        <v>163</v>
      </c>
      <c r="B53" s="28" t="s">
        <v>153</v>
      </c>
      <c r="C53" s="3"/>
      <c r="D53" s="3">
        <v>234.18</v>
      </c>
      <c r="E53" s="3">
        <f>234.18+14.36</f>
        <v>248.54000000000002</v>
      </c>
      <c r="F53" s="3">
        <f t="shared" si="6"/>
        <v>14.360000000000014</v>
      </c>
      <c r="G53" s="2">
        <v>5</v>
      </c>
      <c r="H53" s="3">
        <f t="shared" si="7"/>
        <v>71.800000000000068</v>
      </c>
    </row>
    <row r="54" spans="1:8" x14ac:dyDescent="0.2">
      <c r="A54" s="24">
        <v>5</v>
      </c>
      <c r="B54" s="12" t="s">
        <v>66</v>
      </c>
      <c r="C54" s="12"/>
      <c r="D54" s="12"/>
      <c r="E54" s="13"/>
      <c r="F54" s="16"/>
      <c r="G54" s="12"/>
      <c r="H54" s="13"/>
    </row>
    <row r="55" spans="1:8" x14ac:dyDescent="0.2">
      <c r="A55" s="27" t="s">
        <v>6</v>
      </c>
      <c r="B55" s="14" t="s">
        <v>67</v>
      </c>
      <c r="C55" s="14"/>
      <c r="D55" s="22"/>
      <c r="E55" s="14"/>
      <c r="F55" s="22"/>
      <c r="G55" s="22"/>
      <c r="H55" s="22"/>
    </row>
    <row r="56" spans="1:8" ht="13.5" customHeight="1" x14ac:dyDescent="0.2">
      <c r="A56" s="27" t="s">
        <v>7</v>
      </c>
      <c r="B56" s="28" t="s">
        <v>68</v>
      </c>
      <c r="C56" s="3">
        <v>10.97</v>
      </c>
      <c r="D56" s="3">
        <v>10.97</v>
      </c>
      <c r="E56" s="3">
        <v>13.03</v>
      </c>
      <c r="F56" s="3">
        <f t="shared" ref="F56:F57" si="8">E56-D56</f>
        <v>2.0599999999999987</v>
      </c>
      <c r="G56" s="2">
        <v>60</v>
      </c>
      <c r="H56" s="3">
        <f t="shared" ref="H56:H119" si="9">F56*G56</f>
        <v>123.59999999999992</v>
      </c>
    </row>
    <row r="57" spans="1:8" x14ac:dyDescent="0.2">
      <c r="A57" s="27" t="s">
        <v>8</v>
      </c>
      <c r="B57" s="28" t="s">
        <v>69</v>
      </c>
      <c r="C57" s="3">
        <v>4.5999999999999996</v>
      </c>
      <c r="D57" s="3">
        <v>4.5999999999999996</v>
      </c>
      <c r="E57" s="3">
        <v>5.52</v>
      </c>
      <c r="F57" s="3">
        <f t="shared" si="8"/>
        <v>0.91999999999999993</v>
      </c>
      <c r="G57" s="2">
        <v>10</v>
      </c>
      <c r="H57" s="3">
        <f t="shared" si="9"/>
        <v>9.1999999999999993</v>
      </c>
    </row>
    <row r="58" spans="1:8" x14ac:dyDescent="0.2">
      <c r="A58" s="27" t="s">
        <v>9</v>
      </c>
      <c r="B58" s="35" t="s">
        <v>70</v>
      </c>
      <c r="C58" s="22"/>
      <c r="D58" s="4"/>
      <c r="E58" s="14"/>
      <c r="F58" s="22"/>
      <c r="G58" s="14"/>
      <c r="H58" s="3"/>
    </row>
    <row r="59" spans="1:8" x14ac:dyDescent="0.2">
      <c r="A59" s="27" t="s">
        <v>10</v>
      </c>
      <c r="B59" s="28" t="s">
        <v>71</v>
      </c>
      <c r="C59" s="3">
        <v>10.44</v>
      </c>
      <c r="D59" s="3">
        <v>10.44</v>
      </c>
      <c r="E59" s="3">
        <v>12.39</v>
      </c>
      <c r="F59" s="3">
        <f t="shared" ref="F59:F61" si="10">E59-D59</f>
        <v>1.9500000000000011</v>
      </c>
      <c r="G59" s="2">
        <v>10</v>
      </c>
      <c r="H59" s="3">
        <f t="shared" si="9"/>
        <v>19.500000000000011</v>
      </c>
    </row>
    <row r="60" spans="1:8" x14ac:dyDescent="0.2">
      <c r="A60" s="27" t="s">
        <v>11</v>
      </c>
      <c r="B60" s="28" t="s">
        <v>72</v>
      </c>
      <c r="C60" s="29">
        <v>10.44</v>
      </c>
      <c r="D60" s="29">
        <v>10.44</v>
      </c>
      <c r="E60" s="3">
        <v>12.39</v>
      </c>
      <c r="F60" s="3">
        <f t="shared" si="10"/>
        <v>1.9500000000000011</v>
      </c>
      <c r="G60" s="2">
        <v>5</v>
      </c>
      <c r="H60" s="3">
        <f t="shared" si="9"/>
        <v>9.7500000000000053</v>
      </c>
    </row>
    <row r="61" spans="1:8" x14ac:dyDescent="0.2">
      <c r="A61" s="27" t="s">
        <v>117</v>
      </c>
      <c r="B61" s="14" t="s">
        <v>118</v>
      </c>
      <c r="C61" s="29">
        <v>11.4</v>
      </c>
      <c r="D61" s="29">
        <v>11.4</v>
      </c>
      <c r="E61" s="3">
        <v>13.62</v>
      </c>
      <c r="F61" s="3">
        <f t="shared" si="10"/>
        <v>2.2199999999999989</v>
      </c>
      <c r="G61" s="2">
        <v>10</v>
      </c>
      <c r="H61" s="3">
        <f t="shared" si="9"/>
        <v>22.199999999999989</v>
      </c>
    </row>
    <row r="62" spans="1:8" x14ac:dyDescent="0.2">
      <c r="A62" s="27" t="s">
        <v>12</v>
      </c>
      <c r="B62" s="35" t="s">
        <v>74</v>
      </c>
      <c r="C62" s="22"/>
      <c r="D62" s="4"/>
      <c r="E62" s="14"/>
      <c r="F62" s="22"/>
      <c r="G62" s="14"/>
      <c r="H62" s="3">
        <f t="shared" si="9"/>
        <v>0</v>
      </c>
    </row>
    <row r="63" spans="1:8" x14ac:dyDescent="0.2">
      <c r="A63" s="27" t="s">
        <v>13</v>
      </c>
      <c r="B63" s="36" t="s">
        <v>109</v>
      </c>
      <c r="C63" s="29">
        <v>7.94</v>
      </c>
      <c r="D63" s="29">
        <v>7.94</v>
      </c>
      <c r="E63" s="29">
        <v>9.14</v>
      </c>
      <c r="F63" s="3">
        <f t="shared" ref="F63:F69" si="11">E63-D63</f>
        <v>1.2000000000000002</v>
      </c>
      <c r="G63" s="2">
        <v>180</v>
      </c>
      <c r="H63" s="3">
        <f t="shared" si="9"/>
        <v>216.00000000000003</v>
      </c>
    </row>
    <row r="64" spans="1:8" x14ac:dyDescent="0.2">
      <c r="A64" s="27" t="s">
        <v>14</v>
      </c>
      <c r="B64" s="36" t="s">
        <v>110</v>
      </c>
      <c r="C64" s="29">
        <v>4.0599999999999996</v>
      </c>
      <c r="D64" s="29">
        <v>4.0599999999999996</v>
      </c>
      <c r="E64" s="29">
        <v>4.7</v>
      </c>
      <c r="F64" s="3">
        <f t="shared" si="11"/>
        <v>0.64000000000000057</v>
      </c>
      <c r="G64" s="2">
        <v>180</v>
      </c>
      <c r="H64" s="3">
        <f t="shared" si="9"/>
        <v>115.2000000000001</v>
      </c>
    </row>
    <row r="65" spans="1:8" x14ac:dyDescent="0.2">
      <c r="A65" s="27" t="s">
        <v>15</v>
      </c>
      <c r="B65" s="28" t="s">
        <v>75</v>
      </c>
      <c r="C65" s="29">
        <v>2.5</v>
      </c>
      <c r="D65" s="29">
        <v>2.5</v>
      </c>
      <c r="E65" s="29">
        <v>2.74</v>
      </c>
      <c r="F65" s="3">
        <f t="shared" si="11"/>
        <v>0.24000000000000021</v>
      </c>
      <c r="G65" s="2">
        <v>43</v>
      </c>
      <c r="H65" s="3">
        <f t="shared" si="9"/>
        <v>10.320000000000009</v>
      </c>
    </row>
    <row r="66" spans="1:8" x14ac:dyDescent="0.2">
      <c r="A66" s="27" t="s">
        <v>16</v>
      </c>
      <c r="B66" s="28" t="s">
        <v>120</v>
      </c>
      <c r="C66" s="29">
        <v>6.19</v>
      </c>
      <c r="D66" s="29">
        <v>6.19</v>
      </c>
      <c r="E66" s="29">
        <v>6.59</v>
      </c>
      <c r="F66" s="3">
        <f t="shared" si="11"/>
        <v>0.39999999999999947</v>
      </c>
      <c r="G66" s="2">
        <v>50</v>
      </c>
      <c r="H66" s="3">
        <f t="shared" si="9"/>
        <v>19.999999999999972</v>
      </c>
    </row>
    <row r="67" spans="1:8" x14ac:dyDescent="0.2">
      <c r="A67" s="27" t="s">
        <v>17</v>
      </c>
      <c r="B67" s="28" t="s">
        <v>76</v>
      </c>
      <c r="C67" s="29">
        <v>2.84</v>
      </c>
      <c r="D67" s="29">
        <v>2.84</v>
      </c>
      <c r="E67" s="29">
        <v>3.18</v>
      </c>
      <c r="F67" s="3">
        <f t="shared" si="11"/>
        <v>0.3400000000000003</v>
      </c>
      <c r="G67" s="2">
        <v>10</v>
      </c>
      <c r="H67" s="3">
        <f t="shared" si="9"/>
        <v>3.400000000000003</v>
      </c>
    </row>
    <row r="68" spans="1:8" x14ac:dyDescent="0.2">
      <c r="A68" s="27" t="s">
        <v>18</v>
      </c>
      <c r="B68" s="28" t="s">
        <v>77</v>
      </c>
      <c r="C68" s="29">
        <v>6.34</v>
      </c>
      <c r="D68" s="29">
        <v>6.34</v>
      </c>
      <c r="E68" s="29">
        <v>6.61</v>
      </c>
      <c r="F68" s="3">
        <f t="shared" si="11"/>
        <v>0.27000000000000046</v>
      </c>
      <c r="G68" s="2">
        <v>280</v>
      </c>
      <c r="H68" s="3">
        <f t="shared" si="9"/>
        <v>75.600000000000136</v>
      </c>
    </row>
    <row r="69" spans="1:8" ht="25.5" x14ac:dyDescent="0.2">
      <c r="A69" s="27" t="s">
        <v>19</v>
      </c>
      <c r="B69" s="37" t="s">
        <v>78</v>
      </c>
      <c r="C69" s="29">
        <v>3.31</v>
      </c>
      <c r="D69" s="29">
        <v>3.31</v>
      </c>
      <c r="E69" s="29">
        <v>3.45</v>
      </c>
      <c r="F69" s="3">
        <f t="shared" si="11"/>
        <v>0.14000000000000012</v>
      </c>
      <c r="G69" s="2">
        <v>150</v>
      </c>
      <c r="H69" s="3">
        <f t="shared" si="9"/>
        <v>21.000000000000018</v>
      </c>
    </row>
    <row r="70" spans="1:8" x14ac:dyDescent="0.2">
      <c r="A70" s="27" t="s">
        <v>20</v>
      </c>
      <c r="B70" s="35" t="s">
        <v>79</v>
      </c>
      <c r="C70" s="43"/>
      <c r="D70" s="37"/>
      <c r="E70" s="14"/>
      <c r="F70" s="22"/>
      <c r="G70" s="2"/>
      <c r="H70" s="3"/>
    </row>
    <row r="71" spans="1:8" x14ac:dyDescent="0.2">
      <c r="A71" s="27" t="s">
        <v>22</v>
      </c>
      <c r="B71" s="37" t="s">
        <v>171</v>
      </c>
      <c r="C71" s="22"/>
      <c r="D71" s="4"/>
      <c r="E71" s="14"/>
      <c r="F71" s="22"/>
      <c r="G71" s="2"/>
      <c r="H71" s="3"/>
    </row>
    <row r="72" spans="1:8" x14ac:dyDescent="0.2">
      <c r="A72" s="27" t="s">
        <v>184</v>
      </c>
      <c r="B72" s="37" t="s">
        <v>186</v>
      </c>
      <c r="C72" s="22"/>
      <c r="D72" s="4"/>
      <c r="E72" s="3">
        <v>2.8</v>
      </c>
      <c r="F72" s="2">
        <v>0.15</v>
      </c>
      <c r="G72" s="2">
        <v>200</v>
      </c>
      <c r="H72" s="3">
        <f t="shared" si="9"/>
        <v>30</v>
      </c>
    </row>
    <row r="73" spans="1:8" x14ac:dyDescent="0.2">
      <c r="A73" s="27" t="s">
        <v>185</v>
      </c>
      <c r="B73" s="37" t="s">
        <v>187</v>
      </c>
      <c r="C73" s="22"/>
      <c r="D73" s="4"/>
      <c r="E73" s="3">
        <v>5.4</v>
      </c>
      <c r="F73" s="2">
        <v>0.55000000000000004</v>
      </c>
      <c r="G73" s="2">
        <v>200</v>
      </c>
      <c r="H73" s="3">
        <f t="shared" si="9"/>
        <v>110.00000000000001</v>
      </c>
    </row>
    <row r="74" spans="1:8" x14ac:dyDescent="0.2">
      <c r="A74" s="27" t="s">
        <v>21</v>
      </c>
      <c r="B74" s="28" t="s">
        <v>80</v>
      </c>
      <c r="C74" s="3">
        <v>8.4499999999999993</v>
      </c>
      <c r="D74" s="3">
        <v>8.4499999999999993</v>
      </c>
      <c r="E74" s="3">
        <v>9.42</v>
      </c>
      <c r="F74" s="3">
        <f t="shared" ref="F74" si="12">E74-D74</f>
        <v>0.97000000000000064</v>
      </c>
      <c r="G74" s="2">
        <v>150</v>
      </c>
      <c r="H74" s="3">
        <f t="shared" si="9"/>
        <v>145.50000000000009</v>
      </c>
    </row>
    <row r="75" spans="1:8" ht="12.75" customHeight="1" x14ac:dyDescent="0.2">
      <c r="A75" s="27" t="s">
        <v>22</v>
      </c>
      <c r="B75" s="37" t="s">
        <v>171</v>
      </c>
      <c r="C75" s="3"/>
      <c r="D75" s="3"/>
      <c r="E75" s="3"/>
      <c r="F75" s="3"/>
      <c r="G75" s="2"/>
      <c r="H75" s="3"/>
    </row>
    <row r="76" spans="1:8" x14ac:dyDescent="0.2">
      <c r="A76" s="27" t="s">
        <v>23</v>
      </c>
      <c r="B76" s="28" t="s">
        <v>81</v>
      </c>
      <c r="C76" s="3">
        <v>1.8</v>
      </c>
      <c r="D76" s="3">
        <v>1.8</v>
      </c>
      <c r="E76" s="3">
        <v>2</v>
      </c>
      <c r="F76" s="3">
        <f>E76-D76</f>
        <v>0.19999999999999996</v>
      </c>
      <c r="G76" s="2">
        <v>30</v>
      </c>
      <c r="H76" s="3">
        <f t="shared" si="9"/>
        <v>5.9999999999999982</v>
      </c>
    </row>
    <row r="77" spans="1:8" x14ac:dyDescent="0.2">
      <c r="A77" s="27" t="s">
        <v>24</v>
      </c>
      <c r="B77" s="28" t="s">
        <v>82</v>
      </c>
      <c r="C77" s="3">
        <v>5.35</v>
      </c>
      <c r="D77" s="3">
        <v>5.35</v>
      </c>
      <c r="E77" s="3">
        <v>5.95</v>
      </c>
      <c r="F77" s="3">
        <f t="shared" ref="F77" si="13">E77-D77</f>
        <v>0.60000000000000053</v>
      </c>
      <c r="G77" s="2">
        <v>100</v>
      </c>
      <c r="H77" s="3">
        <f t="shared" si="9"/>
        <v>60.000000000000057</v>
      </c>
    </row>
    <row r="78" spans="1:8" x14ac:dyDescent="0.2">
      <c r="A78" s="27" t="s">
        <v>25</v>
      </c>
      <c r="B78" s="35" t="s">
        <v>83</v>
      </c>
      <c r="C78" s="22"/>
      <c r="D78" s="22"/>
      <c r="E78" s="14"/>
      <c r="F78" s="14"/>
      <c r="G78" s="14"/>
      <c r="H78" s="3"/>
    </row>
    <row r="79" spans="1:8" x14ac:dyDescent="0.2">
      <c r="A79" s="27"/>
      <c r="B79" s="36" t="s">
        <v>84</v>
      </c>
      <c r="C79" s="3">
        <v>10.44</v>
      </c>
      <c r="D79" s="3">
        <v>10.44</v>
      </c>
      <c r="E79" s="3"/>
      <c r="F79" s="3"/>
      <c r="G79" s="2"/>
      <c r="H79" s="3"/>
    </row>
    <row r="80" spans="1:8" x14ac:dyDescent="0.2">
      <c r="A80" s="27" t="s">
        <v>26</v>
      </c>
      <c r="B80" s="36" t="s">
        <v>188</v>
      </c>
      <c r="C80" s="3"/>
      <c r="D80" s="3"/>
      <c r="E80" s="3">
        <v>9.4</v>
      </c>
      <c r="F80" s="3">
        <v>0.91</v>
      </c>
      <c r="G80" s="2">
        <v>250</v>
      </c>
      <c r="H80" s="3">
        <f t="shared" si="9"/>
        <v>227.5</v>
      </c>
    </row>
    <row r="81" spans="1:8" x14ac:dyDescent="0.2">
      <c r="A81" s="27" t="s">
        <v>189</v>
      </c>
      <c r="B81" s="37" t="s">
        <v>190</v>
      </c>
      <c r="C81" s="3"/>
      <c r="D81" s="3"/>
      <c r="E81" s="3">
        <v>5.85</v>
      </c>
      <c r="F81" s="3">
        <v>0.55000000000000004</v>
      </c>
      <c r="G81" s="2">
        <v>250</v>
      </c>
      <c r="H81" s="3">
        <f t="shared" si="9"/>
        <v>137.5</v>
      </c>
    </row>
    <row r="82" spans="1:8" x14ac:dyDescent="0.2">
      <c r="A82" s="27" t="s">
        <v>27</v>
      </c>
      <c r="B82" s="37" t="s">
        <v>85</v>
      </c>
      <c r="C82" s="3">
        <v>6.85</v>
      </c>
      <c r="D82" s="3">
        <v>6.85</v>
      </c>
      <c r="E82" s="3">
        <v>7.81</v>
      </c>
      <c r="F82" s="3">
        <f t="shared" ref="F82:F85" si="14">E82-D82</f>
        <v>0.96</v>
      </c>
      <c r="G82" s="2">
        <v>120</v>
      </c>
      <c r="H82" s="3">
        <f t="shared" si="9"/>
        <v>115.19999999999999</v>
      </c>
    </row>
    <row r="83" spans="1:8" x14ac:dyDescent="0.2">
      <c r="A83" s="27" t="s">
        <v>28</v>
      </c>
      <c r="B83" s="37" t="s">
        <v>86</v>
      </c>
      <c r="C83" s="3">
        <v>11.58</v>
      </c>
      <c r="D83" s="3">
        <v>11.58</v>
      </c>
      <c r="E83" s="3">
        <v>13.02</v>
      </c>
      <c r="F83" s="3">
        <f t="shared" si="14"/>
        <v>1.4399999999999995</v>
      </c>
      <c r="G83" s="2">
        <v>100</v>
      </c>
      <c r="H83" s="3">
        <f t="shared" si="9"/>
        <v>143.99999999999994</v>
      </c>
    </row>
    <row r="84" spans="1:8" x14ac:dyDescent="0.2">
      <c r="A84" s="27" t="s">
        <v>29</v>
      </c>
      <c r="B84" s="37" t="s">
        <v>87</v>
      </c>
      <c r="C84" s="3">
        <v>5.21</v>
      </c>
      <c r="D84" s="3">
        <v>5.21</v>
      </c>
      <c r="E84" s="3">
        <v>5.93</v>
      </c>
      <c r="F84" s="3">
        <f t="shared" si="14"/>
        <v>0.71999999999999975</v>
      </c>
      <c r="G84" s="2">
        <v>20</v>
      </c>
      <c r="H84" s="3">
        <f t="shared" si="9"/>
        <v>14.399999999999995</v>
      </c>
    </row>
    <row r="85" spans="1:8" x14ac:dyDescent="0.2">
      <c r="A85" s="27" t="s">
        <v>30</v>
      </c>
      <c r="B85" s="37" t="s">
        <v>88</v>
      </c>
      <c r="C85" s="3">
        <v>6.83</v>
      </c>
      <c r="D85" s="3">
        <v>6.83</v>
      </c>
      <c r="E85" s="3">
        <v>7.79</v>
      </c>
      <c r="F85" s="3">
        <f t="shared" si="14"/>
        <v>0.96</v>
      </c>
      <c r="G85" s="2">
        <v>20</v>
      </c>
      <c r="H85" s="3">
        <f t="shared" si="9"/>
        <v>19.2</v>
      </c>
    </row>
    <row r="86" spans="1:8" x14ac:dyDescent="0.2">
      <c r="A86" s="27" t="s">
        <v>167</v>
      </c>
      <c r="B86" s="37" t="s">
        <v>168</v>
      </c>
      <c r="C86" s="3">
        <v>6.85</v>
      </c>
      <c r="D86" s="3">
        <v>6.85</v>
      </c>
      <c r="E86" s="3">
        <v>7.81</v>
      </c>
      <c r="F86" s="3">
        <f t="shared" ref="F86:F88" si="15">E86-D86</f>
        <v>0.96</v>
      </c>
      <c r="G86" s="2">
        <v>100</v>
      </c>
      <c r="H86" s="3">
        <f t="shared" si="9"/>
        <v>96</v>
      </c>
    </row>
    <row r="87" spans="1:8" x14ac:dyDescent="0.2">
      <c r="A87" s="27" t="s">
        <v>191</v>
      </c>
      <c r="B87" s="37" t="s">
        <v>192</v>
      </c>
      <c r="C87" s="3"/>
      <c r="D87" s="3"/>
      <c r="E87" s="3">
        <v>7.45</v>
      </c>
      <c r="F87" s="2">
        <v>0.93</v>
      </c>
      <c r="G87" s="2">
        <v>100</v>
      </c>
      <c r="H87" s="3">
        <f t="shared" si="9"/>
        <v>93</v>
      </c>
    </row>
    <row r="88" spans="1:8" x14ac:dyDescent="0.2">
      <c r="A88" s="27" t="s">
        <v>31</v>
      </c>
      <c r="B88" s="37" t="s">
        <v>89</v>
      </c>
      <c r="C88" s="3">
        <v>5.18</v>
      </c>
      <c r="D88" s="3">
        <v>5.18</v>
      </c>
      <c r="E88" s="3">
        <v>5.9</v>
      </c>
      <c r="F88" s="3">
        <f t="shared" si="15"/>
        <v>0.72000000000000064</v>
      </c>
      <c r="G88" s="2">
        <v>5</v>
      </c>
      <c r="H88" s="3">
        <f t="shared" si="9"/>
        <v>3.6000000000000032</v>
      </c>
    </row>
    <row r="89" spans="1:8" ht="13.5" customHeight="1" x14ac:dyDescent="0.2">
      <c r="A89" s="27" t="s">
        <v>170</v>
      </c>
      <c r="B89" s="37" t="s">
        <v>169</v>
      </c>
      <c r="C89" s="3">
        <v>28.98</v>
      </c>
      <c r="D89" s="3">
        <v>28.98</v>
      </c>
      <c r="E89" s="3">
        <v>31.89</v>
      </c>
      <c r="F89" s="3">
        <f t="shared" ref="F89:F92" si="16">E89-D89</f>
        <v>2.91</v>
      </c>
      <c r="G89" s="2">
        <v>5</v>
      </c>
      <c r="H89" s="3">
        <f t="shared" si="9"/>
        <v>14.55</v>
      </c>
    </row>
    <row r="90" spans="1:8" ht="13.5" customHeight="1" x14ac:dyDescent="0.2">
      <c r="A90" s="27" t="s">
        <v>193</v>
      </c>
      <c r="B90" s="37" t="s">
        <v>194</v>
      </c>
      <c r="C90" s="3"/>
      <c r="D90" s="3"/>
      <c r="E90" s="3">
        <v>41.23</v>
      </c>
      <c r="F90" s="3">
        <v>5.94</v>
      </c>
      <c r="G90" s="2">
        <v>10</v>
      </c>
      <c r="H90" s="3">
        <f t="shared" ref="H90" si="17">F90*G90</f>
        <v>59.400000000000006</v>
      </c>
    </row>
    <row r="91" spans="1:8" ht="13.5" customHeight="1" x14ac:dyDescent="0.2">
      <c r="A91" s="27" t="s">
        <v>32</v>
      </c>
      <c r="B91" s="37" t="s">
        <v>172</v>
      </c>
      <c r="C91" s="3">
        <v>6.88</v>
      </c>
      <c r="D91" s="3">
        <v>6.88</v>
      </c>
      <c r="E91" s="3">
        <v>7.84</v>
      </c>
      <c r="F91" s="3">
        <f t="shared" si="16"/>
        <v>0.96</v>
      </c>
      <c r="G91" s="2">
        <v>5</v>
      </c>
      <c r="H91" s="3">
        <f t="shared" si="9"/>
        <v>4.8</v>
      </c>
    </row>
    <row r="92" spans="1:8" ht="13.5" customHeight="1" x14ac:dyDescent="0.2">
      <c r="A92" s="27" t="s">
        <v>33</v>
      </c>
      <c r="B92" s="28" t="s">
        <v>90</v>
      </c>
      <c r="C92" s="3">
        <v>14.85</v>
      </c>
      <c r="D92" s="3">
        <v>14.85</v>
      </c>
      <c r="E92" s="3">
        <v>16.93</v>
      </c>
      <c r="F92" s="3">
        <f t="shared" si="16"/>
        <v>2.08</v>
      </c>
      <c r="G92" s="2">
        <v>5</v>
      </c>
      <c r="H92" s="3">
        <f t="shared" si="9"/>
        <v>10.4</v>
      </c>
    </row>
    <row r="93" spans="1:8" ht="13.5" customHeight="1" x14ac:dyDescent="0.2">
      <c r="A93" s="27" t="s">
        <v>34</v>
      </c>
      <c r="B93" s="28" t="s">
        <v>91</v>
      </c>
      <c r="C93" s="3">
        <v>13.26</v>
      </c>
      <c r="D93" s="3">
        <v>13.26</v>
      </c>
      <c r="E93" s="3">
        <v>15.16</v>
      </c>
      <c r="F93" s="3">
        <f t="shared" ref="F93:F95" si="18">E93-D93</f>
        <v>1.9000000000000004</v>
      </c>
      <c r="G93" s="2">
        <v>10</v>
      </c>
      <c r="H93" s="3">
        <f t="shared" si="9"/>
        <v>19.000000000000004</v>
      </c>
    </row>
    <row r="94" spans="1:8" ht="13.5" customHeight="1" x14ac:dyDescent="0.2">
      <c r="A94" s="27" t="s">
        <v>35</v>
      </c>
      <c r="B94" s="28" t="s">
        <v>92</v>
      </c>
      <c r="C94" s="3">
        <v>16.5</v>
      </c>
      <c r="D94" s="3">
        <v>16.5</v>
      </c>
      <c r="E94" s="3">
        <v>18.88</v>
      </c>
      <c r="F94" s="3">
        <f t="shared" si="18"/>
        <v>2.379999999999999</v>
      </c>
      <c r="G94" s="2">
        <v>10</v>
      </c>
      <c r="H94" s="3">
        <f t="shared" si="9"/>
        <v>23.79999999999999</v>
      </c>
    </row>
    <row r="95" spans="1:8" ht="13.5" customHeight="1" x14ac:dyDescent="0.2">
      <c r="A95" s="27" t="s">
        <v>36</v>
      </c>
      <c r="B95" s="28" t="s">
        <v>93</v>
      </c>
      <c r="C95" s="3">
        <v>19.739999999999998</v>
      </c>
      <c r="D95" s="3">
        <v>19.739999999999998</v>
      </c>
      <c r="E95" s="3">
        <v>22.56</v>
      </c>
      <c r="F95" s="3">
        <f t="shared" si="18"/>
        <v>2.8200000000000003</v>
      </c>
      <c r="G95" s="2">
        <v>10</v>
      </c>
      <c r="H95" s="3">
        <f t="shared" si="9"/>
        <v>28.200000000000003</v>
      </c>
    </row>
    <row r="96" spans="1:8" ht="13.5" customHeight="1" x14ac:dyDescent="0.2">
      <c r="A96" s="27" t="s">
        <v>195</v>
      </c>
      <c r="B96" s="28" t="s">
        <v>196</v>
      </c>
      <c r="C96" s="3"/>
      <c r="D96" s="3"/>
      <c r="E96" s="3"/>
      <c r="F96" s="3"/>
      <c r="G96" s="2"/>
      <c r="H96" s="3"/>
    </row>
    <row r="97" spans="1:8" ht="13.5" customHeight="1" x14ac:dyDescent="0.2">
      <c r="A97" s="27" t="s">
        <v>197</v>
      </c>
      <c r="B97" s="28" t="s">
        <v>199</v>
      </c>
      <c r="C97" s="3"/>
      <c r="D97" s="3"/>
      <c r="E97" s="3">
        <v>6.41</v>
      </c>
      <c r="F97" s="3">
        <v>0.7</v>
      </c>
      <c r="G97" s="2">
        <v>50</v>
      </c>
      <c r="H97" s="3">
        <f t="shared" si="9"/>
        <v>35</v>
      </c>
    </row>
    <row r="98" spans="1:8" ht="13.5" customHeight="1" x14ac:dyDescent="0.2">
      <c r="A98" s="27" t="s">
        <v>198</v>
      </c>
      <c r="B98" s="28" t="s">
        <v>200</v>
      </c>
      <c r="C98" s="3"/>
      <c r="D98" s="3"/>
      <c r="E98" s="3">
        <v>7.95</v>
      </c>
      <c r="F98" s="2">
        <v>0.93</v>
      </c>
      <c r="G98" s="2">
        <v>50</v>
      </c>
      <c r="H98" s="3">
        <f t="shared" si="9"/>
        <v>46.5</v>
      </c>
    </row>
    <row r="99" spans="1:8" ht="13.5" hidden="1" customHeight="1" x14ac:dyDescent="0.2">
      <c r="A99" s="27"/>
      <c r="B99" s="28"/>
      <c r="C99" s="3"/>
      <c r="D99" s="3"/>
      <c r="E99" s="3"/>
      <c r="F99" s="3"/>
      <c r="G99" s="2"/>
      <c r="H99" s="3"/>
    </row>
    <row r="100" spans="1:8" x14ac:dyDescent="0.2">
      <c r="A100" s="27" t="s">
        <v>37</v>
      </c>
      <c r="B100" s="37" t="s">
        <v>94</v>
      </c>
      <c r="C100" s="3">
        <v>5.37</v>
      </c>
      <c r="D100" s="3">
        <v>5.37</v>
      </c>
      <c r="E100" s="3">
        <v>6.05</v>
      </c>
      <c r="F100" s="3">
        <f t="shared" ref="F100:F106" si="19">E100-D100</f>
        <v>0.67999999999999972</v>
      </c>
      <c r="G100" s="2">
        <v>50</v>
      </c>
      <c r="H100" s="3">
        <f t="shared" si="9"/>
        <v>33.999999999999986</v>
      </c>
    </row>
    <row r="101" spans="1:8" x14ac:dyDescent="0.2">
      <c r="A101" s="27" t="s">
        <v>38</v>
      </c>
      <c r="B101" s="37" t="s">
        <v>119</v>
      </c>
      <c r="C101" s="3">
        <v>5.13</v>
      </c>
      <c r="D101" s="3">
        <v>5.13</v>
      </c>
      <c r="E101" s="3">
        <v>5.81</v>
      </c>
      <c r="F101" s="3">
        <f t="shared" si="19"/>
        <v>0.67999999999999972</v>
      </c>
      <c r="G101" s="2">
        <v>20</v>
      </c>
      <c r="H101" s="3">
        <f t="shared" si="9"/>
        <v>13.599999999999994</v>
      </c>
    </row>
    <row r="102" spans="1:8" ht="13.5" customHeight="1" x14ac:dyDescent="0.2">
      <c r="A102" s="27" t="s">
        <v>39</v>
      </c>
      <c r="B102" s="37" t="s">
        <v>95</v>
      </c>
      <c r="C102" s="3">
        <v>9.99</v>
      </c>
      <c r="D102" s="3">
        <v>9.99</v>
      </c>
      <c r="E102" s="3">
        <v>11.92</v>
      </c>
      <c r="F102" s="3">
        <f t="shared" si="19"/>
        <v>1.9299999999999997</v>
      </c>
      <c r="G102" s="2">
        <v>50</v>
      </c>
      <c r="H102" s="3">
        <f t="shared" si="9"/>
        <v>96.499999999999986</v>
      </c>
    </row>
    <row r="103" spans="1:8" ht="13.5" customHeight="1" x14ac:dyDescent="0.2">
      <c r="A103" s="27" t="s">
        <v>40</v>
      </c>
      <c r="B103" s="37" t="s">
        <v>96</v>
      </c>
      <c r="C103" s="3">
        <v>9.99</v>
      </c>
      <c r="D103" s="3">
        <v>9.99</v>
      </c>
      <c r="E103" s="3">
        <v>12.01</v>
      </c>
      <c r="F103" s="3">
        <f t="shared" si="19"/>
        <v>2.0199999999999996</v>
      </c>
      <c r="G103" s="2">
        <v>5</v>
      </c>
      <c r="H103" s="3">
        <f t="shared" si="9"/>
        <v>10.099999999999998</v>
      </c>
    </row>
    <row r="104" spans="1:8" x14ac:dyDescent="0.2">
      <c r="A104" s="27" t="s">
        <v>41</v>
      </c>
      <c r="B104" s="37" t="s">
        <v>97</v>
      </c>
      <c r="C104" s="3">
        <v>14.41</v>
      </c>
      <c r="D104" s="3">
        <v>14.41</v>
      </c>
      <c r="E104" s="3">
        <v>17.52</v>
      </c>
      <c r="F104" s="3">
        <f t="shared" si="19"/>
        <v>3.1099999999999994</v>
      </c>
      <c r="G104" s="2">
        <v>10</v>
      </c>
      <c r="H104" s="3">
        <f>F104*G104</f>
        <v>31.099999999999994</v>
      </c>
    </row>
    <row r="105" spans="1:8" ht="13.5" customHeight="1" x14ac:dyDescent="0.2">
      <c r="A105" s="27" t="s">
        <v>42</v>
      </c>
      <c r="B105" s="37" t="s">
        <v>173</v>
      </c>
      <c r="C105" s="3">
        <v>7.17</v>
      </c>
      <c r="D105" s="3">
        <v>7.17</v>
      </c>
      <c r="E105" s="3">
        <v>8.06</v>
      </c>
      <c r="F105" s="3">
        <f t="shared" si="19"/>
        <v>0.89000000000000057</v>
      </c>
      <c r="G105" s="2">
        <v>5</v>
      </c>
      <c r="H105" s="3">
        <f t="shared" si="9"/>
        <v>4.4500000000000028</v>
      </c>
    </row>
    <row r="106" spans="1:8" ht="13.5" customHeight="1" x14ac:dyDescent="0.2">
      <c r="A106" s="27" t="s">
        <v>43</v>
      </c>
      <c r="B106" s="37" t="s">
        <v>98</v>
      </c>
      <c r="C106" s="3">
        <v>8.41</v>
      </c>
      <c r="D106" s="3">
        <v>8.41</v>
      </c>
      <c r="E106" s="3">
        <v>9.5</v>
      </c>
      <c r="F106" s="3">
        <f t="shared" si="19"/>
        <v>1.0899999999999999</v>
      </c>
      <c r="G106" s="2">
        <v>80</v>
      </c>
      <c r="H106" s="3">
        <f t="shared" si="9"/>
        <v>87.199999999999989</v>
      </c>
    </row>
    <row r="107" spans="1:8" ht="13.5" customHeight="1" x14ac:dyDescent="0.2">
      <c r="A107" s="27" t="s">
        <v>44</v>
      </c>
      <c r="B107" s="28" t="s">
        <v>99</v>
      </c>
      <c r="C107" s="3">
        <v>10.19</v>
      </c>
      <c r="D107" s="3">
        <v>10.19</v>
      </c>
      <c r="E107" s="3">
        <v>12.17</v>
      </c>
      <c r="F107" s="3">
        <f>E107-D107</f>
        <v>1.9800000000000004</v>
      </c>
      <c r="G107" s="2">
        <v>20</v>
      </c>
      <c r="H107" s="3">
        <f t="shared" si="9"/>
        <v>39.600000000000009</v>
      </c>
    </row>
    <row r="108" spans="1:8" x14ac:dyDescent="0.2">
      <c r="A108" s="27" t="s">
        <v>45</v>
      </c>
      <c r="B108" s="28" t="s">
        <v>100</v>
      </c>
      <c r="C108" s="3">
        <v>5.32</v>
      </c>
      <c r="D108" s="3">
        <v>5.32</v>
      </c>
      <c r="E108" s="3">
        <v>5.96</v>
      </c>
      <c r="F108" s="3">
        <f>E108-D108</f>
        <v>0.63999999999999968</v>
      </c>
      <c r="G108" s="2">
        <v>50</v>
      </c>
      <c r="H108" s="3">
        <f>F108*G108</f>
        <v>31.999999999999986</v>
      </c>
    </row>
    <row r="109" spans="1:8" x14ac:dyDescent="0.2">
      <c r="A109" s="27" t="s">
        <v>201</v>
      </c>
      <c r="B109" s="28" t="s">
        <v>224</v>
      </c>
      <c r="C109" s="3"/>
      <c r="D109" s="3"/>
      <c r="E109" s="3">
        <v>3.54</v>
      </c>
      <c r="F109" s="3">
        <v>0.35</v>
      </c>
      <c r="G109" s="2">
        <v>50</v>
      </c>
      <c r="H109" s="3">
        <f t="shared" si="9"/>
        <v>17.5</v>
      </c>
    </row>
    <row r="110" spans="1:8" x14ac:dyDescent="0.2">
      <c r="A110" s="27" t="s">
        <v>202</v>
      </c>
      <c r="B110" s="28" t="s">
        <v>203</v>
      </c>
      <c r="C110" s="3"/>
      <c r="D110" s="3"/>
      <c r="E110" s="3"/>
      <c r="F110" s="3"/>
      <c r="G110" s="2"/>
      <c r="H110" s="3"/>
    </row>
    <row r="111" spans="1:8" x14ac:dyDescent="0.2">
      <c r="A111" s="27" t="s">
        <v>204</v>
      </c>
      <c r="B111" s="28" t="s">
        <v>225</v>
      </c>
      <c r="C111" s="3"/>
      <c r="D111" s="3"/>
      <c r="E111" s="3">
        <v>6.14</v>
      </c>
      <c r="F111" s="3">
        <v>0.63</v>
      </c>
      <c r="G111" s="2">
        <v>100</v>
      </c>
      <c r="H111" s="3">
        <f t="shared" si="9"/>
        <v>63</v>
      </c>
    </row>
    <row r="112" spans="1:8" x14ac:dyDescent="0.2">
      <c r="A112" s="27" t="s">
        <v>205</v>
      </c>
      <c r="B112" s="28" t="s">
        <v>226</v>
      </c>
      <c r="C112" s="3"/>
      <c r="D112" s="3"/>
      <c r="E112" s="3">
        <v>4.6399999999999997</v>
      </c>
      <c r="F112" s="3">
        <v>0.63</v>
      </c>
      <c r="G112" s="2">
        <v>100</v>
      </c>
      <c r="H112" s="3">
        <f t="shared" si="9"/>
        <v>63</v>
      </c>
    </row>
    <row r="113" spans="1:8" x14ac:dyDescent="0.2">
      <c r="A113" s="27" t="s">
        <v>206</v>
      </c>
      <c r="B113" s="28" t="s">
        <v>227</v>
      </c>
      <c r="C113" s="3"/>
      <c r="D113" s="3"/>
      <c r="E113" s="3">
        <v>5.52</v>
      </c>
      <c r="F113" s="3">
        <v>0.63</v>
      </c>
      <c r="G113" s="2">
        <v>100</v>
      </c>
      <c r="H113" s="3">
        <f t="shared" si="9"/>
        <v>63</v>
      </c>
    </row>
    <row r="114" spans="1:8" x14ac:dyDescent="0.2">
      <c r="A114" s="27" t="s">
        <v>207</v>
      </c>
      <c r="B114" s="28" t="s">
        <v>228</v>
      </c>
      <c r="C114" s="3"/>
      <c r="D114" s="3"/>
      <c r="E114" s="3"/>
      <c r="F114" s="3"/>
      <c r="G114" s="2"/>
      <c r="H114" s="3"/>
    </row>
    <row r="115" spans="1:8" x14ac:dyDescent="0.2">
      <c r="A115" s="27" t="s">
        <v>208</v>
      </c>
      <c r="B115" s="28" t="s">
        <v>229</v>
      </c>
      <c r="C115" s="3"/>
      <c r="D115" s="3"/>
      <c r="E115" s="3">
        <v>6.9</v>
      </c>
      <c r="F115" s="3">
        <v>0.63</v>
      </c>
      <c r="G115" s="2">
        <v>5</v>
      </c>
      <c r="H115" s="3">
        <f t="shared" si="9"/>
        <v>3.15</v>
      </c>
    </row>
    <row r="116" spans="1:8" x14ac:dyDescent="0.2">
      <c r="A116" s="27" t="s">
        <v>209</v>
      </c>
      <c r="B116" s="28" t="s">
        <v>229</v>
      </c>
      <c r="C116" s="3"/>
      <c r="D116" s="3"/>
      <c r="E116" s="3">
        <v>10.34</v>
      </c>
      <c r="F116" s="3">
        <v>0.94</v>
      </c>
      <c r="G116" s="2">
        <v>5</v>
      </c>
      <c r="H116" s="3">
        <f t="shared" si="9"/>
        <v>4.6999999999999993</v>
      </c>
    </row>
    <row r="117" spans="1:8" x14ac:dyDescent="0.2">
      <c r="A117" s="27" t="s">
        <v>210</v>
      </c>
      <c r="B117" s="28" t="s">
        <v>230</v>
      </c>
      <c r="C117" s="3"/>
      <c r="D117" s="3"/>
      <c r="E117" s="3">
        <v>10.9</v>
      </c>
      <c r="F117" s="3">
        <v>0.63</v>
      </c>
      <c r="G117" s="2">
        <v>5</v>
      </c>
      <c r="H117" s="3">
        <f t="shared" si="9"/>
        <v>3.15</v>
      </c>
    </row>
    <row r="118" spans="1:8" x14ac:dyDescent="0.2">
      <c r="A118" s="27" t="s">
        <v>211</v>
      </c>
      <c r="B118" s="28" t="s">
        <v>231</v>
      </c>
      <c r="C118" s="3"/>
      <c r="D118" s="3"/>
      <c r="E118" s="3">
        <v>13.9</v>
      </c>
      <c r="F118" s="3">
        <v>0.75</v>
      </c>
      <c r="G118" s="2">
        <v>5</v>
      </c>
      <c r="H118" s="3">
        <f t="shared" si="9"/>
        <v>3.75</v>
      </c>
    </row>
    <row r="119" spans="1:8" x14ac:dyDescent="0.2">
      <c r="A119" s="27" t="s">
        <v>212</v>
      </c>
      <c r="B119" s="28" t="s">
        <v>232</v>
      </c>
      <c r="C119" s="3"/>
      <c r="D119" s="3"/>
      <c r="E119" s="3">
        <v>4.0999999999999996</v>
      </c>
      <c r="F119" s="3">
        <v>0.33</v>
      </c>
      <c r="G119" s="2">
        <v>5</v>
      </c>
      <c r="H119" s="3">
        <f t="shared" si="9"/>
        <v>1.6500000000000001</v>
      </c>
    </row>
    <row r="120" spans="1:8" x14ac:dyDescent="0.2">
      <c r="A120" s="27" t="s">
        <v>213</v>
      </c>
      <c r="B120" s="28" t="s">
        <v>232</v>
      </c>
      <c r="C120" s="3"/>
      <c r="D120" s="3"/>
      <c r="E120" s="3">
        <v>6.86</v>
      </c>
      <c r="F120" s="3">
        <v>0.66</v>
      </c>
      <c r="G120" s="2">
        <v>5</v>
      </c>
      <c r="H120" s="3">
        <f t="shared" ref="H120:H129" si="20">F120*G120</f>
        <v>3.3000000000000003</v>
      </c>
    </row>
    <row r="121" spans="1:8" x14ac:dyDescent="0.2">
      <c r="A121" s="27" t="s">
        <v>214</v>
      </c>
      <c r="B121" s="35" t="s">
        <v>215</v>
      </c>
      <c r="C121" s="3"/>
      <c r="D121" s="3"/>
      <c r="E121" s="14"/>
      <c r="F121" s="3"/>
      <c r="G121" s="22"/>
      <c r="H121" s="3"/>
    </row>
    <row r="122" spans="1:8" x14ac:dyDescent="0.2">
      <c r="A122" s="27" t="s">
        <v>216</v>
      </c>
      <c r="B122" s="35" t="s">
        <v>233</v>
      </c>
      <c r="C122" s="3"/>
      <c r="D122" s="3"/>
      <c r="E122" s="3">
        <v>10</v>
      </c>
      <c r="F122" s="3">
        <v>1.26</v>
      </c>
      <c r="G122" s="2">
        <v>20</v>
      </c>
      <c r="H122" s="3">
        <f t="shared" si="20"/>
        <v>25.2</v>
      </c>
    </row>
    <row r="123" spans="1:8" x14ac:dyDescent="0.2">
      <c r="A123" s="27" t="s">
        <v>217</v>
      </c>
      <c r="B123" s="35" t="s">
        <v>234</v>
      </c>
      <c r="C123" s="3"/>
      <c r="D123" s="3"/>
      <c r="E123" s="3">
        <v>2.2000000000000002</v>
      </c>
      <c r="F123" s="3">
        <v>0.27</v>
      </c>
      <c r="G123" s="2">
        <v>100</v>
      </c>
      <c r="H123" s="3">
        <f t="shared" si="20"/>
        <v>27</v>
      </c>
    </row>
    <row r="124" spans="1:8" x14ac:dyDescent="0.2">
      <c r="A124" s="27" t="s">
        <v>218</v>
      </c>
      <c r="B124" s="36" t="s">
        <v>235</v>
      </c>
      <c r="C124" s="3"/>
      <c r="D124" s="3"/>
      <c r="E124" s="3">
        <v>11.9</v>
      </c>
      <c r="F124" s="3">
        <v>1.01</v>
      </c>
      <c r="G124" s="2">
        <v>20</v>
      </c>
      <c r="H124" s="3">
        <f t="shared" si="20"/>
        <v>20.2</v>
      </c>
    </row>
    <row r="125" spans="1:8" x14ac:dyDescent="0.2">
      <c r="A125" s="27" t="s">
        <v>219</v>
      </c>
      <c r="B125" s="36" t="s">
        <v>236</v>
      </c>
      <c r="C125" s="3"/>
      <c r="D125" s="3"/>
      <c r="E125" s="3">
        <v>2.5</v>
      </c>
      <c r="F125" s="3">
        <v>0.27</v>
      </c>
      <c r="G125" s="2">
        <v>20</v>
      </c>
      <c r="H125" s="3">
        <f t="shared" si="20"/>
        <v>5.4</v>
      </c>
    </row>
    <row r="126" spans="1:8" x14ac:dyDescent="0.2">
      <c r="A126" s="27" t="s">
        <v>220</v>
      </c>
      <c r="B126" s="36" t="s">
        <v>237</v>
      </c>
      <c r="C126" s="3"/>
      <c r="D126" s="3"/>
      <c r="E126" s="3">
        <v>5</v>
      </c>
      <c r="F126" s="3">
        <v>0.48</v>
      </c>
      <c r="G126" s="2">
        <v>20</v>
      </c>
      <c r="H126" s="3">
        <f t="shared" si="20"/>
        <v>9.6</v>
      </c>
    </row>
    <row r="127" spans="1:8" x14ac:dyDescent="0.2">
      <c r="A127" s="27" t="s">
        <v>221</v>
      </c>
      <c r="B127" s="36" t="s">
        <v>238</v>
      </c>
      <c r="C127" s="3"/>
      <c r="D127" s="3"/>
      <c r="E127" s="3">
        <v>7.2</v>
      </c>
      <c r="F127" s="3">
        <v>0.63</v>
      </c>
      <c r="G127" s="2">
        <v>10</v>
      </c>
      <c r="H127" s="3">
        <f t="shared" si="20"/>
        <v>6.3</v>
      </c>
    </row>
    <row r="128" spans="1:8" x14ac:dyDescent="0.2">
      <c r="A128" s="27" t="s">
        <v>222</v>
      </c>
      <c r="B128" s="36" t="s">
        <v>239</v>
      </c>
      <c r="C128" s="3"/>
      <c r="D128" s="3"/>
      <c r="E128" s="3">
        <v>30</v>
      </c>
      <c r="F128" s="3">
        <v>3.08</v>
      </c>
      <c r="G128" s="2">
        <v>10</v>
      </c>
      <c r="H128" s="3">
        <f t="shared" si="20"/>
        <v>30.8</v>
      </c>
    </row>
    <row r="129" spans="1:8" x14ac:dyDescent="0.2">
      <c r="A129" s="27" t="s">
        <v>223</v>
      </c>
      <c r="B129" s="36" t="s">
        <v>240</v>
      </c>
      <c r="C129" s="3"/>
      <c r="D129" s="3"/>
      <c r="E129" s="3">
        <v>10</v>
      </c>
      <c r="F129" s="3">
        <v>1.03</v>
      </c>
      <c r="G129" s="2">
        <v>10</v>
      </c>
      <c r="H129" s="3">
        <f t="shared" si="20"/>
        <v>10.3</v>
      </c>
    </row>
    <row r="130" spans="1:8" x14ac:dyDescent="0.2">
      <c r="A130" s="30">
        <v>11</v>
      </c>
      <c r="B130" s="25" t="s">
        <v>103</v>
      </c>
      <c r="C130" s="25"/>
      <c r="D130" s="25"/>
      <c r="E130" s="26"/>
      <c r="F130" s="31"/>
      <c r="G130" s="25"/>
      <c r="H130" s="26"/>
    </row>
    <row r="131" spans="1:8" x14ac:dyDescent="0.2">
      <c r="A131" s="27" t="s">
        <v>46</v>
      </c>
      <c r="B131" s="28" t="s">
        <v>104</v>
      </c>
      <c r="C131" s="3">
        <v>7.24</v>
      </c>
      <c r="D131" s="3">
        <v>7.24</v>
      </c>
      <c r="E131" s="3">
        <v>7.94</v>
      </c>
      <c r="F131" s="3">
        <f t="shared" ref="F131:F136" si="21">E131-D131</f>
        <v>0.70000000000000018</v>
      </c>
      <c r="G131" s="2">
        <v>200</v>
      </c>
      <c r="H131" s="3">
        <f t="shared" ref="H131:H133" si="22">F131*G131</f>
        <v>140.00000000000003</v>
      </c>
    </row>
    <row r="132" spans="1:8" x14ac:dyDescent="0.2">
      <c r="A132" s="27" t="s">
        <v>47</v>
      </c>
      <c r="B132" s="28" t="s">
        <v>105</v>
      </c>
      <c r="C132" s="3">
        <v>6.44</v>
      </c>
      <c r="D132" s="3">
        <v>6.44</v>
      </c>
      <c r="E132" s="3">
        <v>7.1</v>
      </c>
      <c r="F132" s="3">
        <f t="shared" si="21"/>
        <v>0.65999999999999925</v>
      </c>
      <c r="G132" s="2">
        <v>200</v>
      </c>
      <c r="H132" s="3">
        <f t="shared" si="22"/>
        <v>131.99999999999986</v>
      </c>
    </row>
    <row r="133" spans="1:8" x14ac:dyDescent="0.2">
      <c r="A133" s="27" t="s">
        <v>48</v>
      </c>
      <c r="B133" s="28" t="s">
        <v>106</v>
      </c>
      <c r="C133" s="3">
        <v>5.14</v>
      </c>
      <c r="D133" s="3">
        <v>5.14</v>
      </c>
      <c r="E133" s="3">
        <v>5.8</v>
      </c>
      <c r="F133" s="3">
        <f t="shared" si="21"/>
        <v>0.66000000000000014</v>
      </c>
      <c r="G133" s="2">
        <v>200</v>
      </c>
      <c r="H133" s="3">
        <f t="shared" si="22"/>
        <v>132.00000000000003</v>
      </c>
    </row>
    <row r="134" spans="1:8" x14ac:dyDescent="0.2">
      <c r="A134" s="27" t="s">
        <v>111</v>
      </c>
      <c r="B134" s="28" t="s">
        <v>73</v>
      </c>
      <c r="C134" s="29">
        <v>10.7</v>
      </c>
      <c r="D134" s="29">
        <v>10.7</v>
      </c>
      <c r="E134" s="29">
        <v>11.85</v>
      </c>
      <c r="F134" s="3">
        <f t="shared" si="21"/>
        <v>1.1500000000000004</v>
      </c>
      <c r="G134" s="2">
        <v>20</v>
      </c>
      <c r="H134" s="3">
        <f t="shared" ref="H134:H141" si="23">F134*G134</f>
        <v>23.000000000000007</v>
      </c>
    </row>
    <row r="135" spans="1:8" x14ac:dyDescent="0.2">
      <c r="A135" s="27" t="s">
        <v>112</v>
      </c>
      <c r="B135" s="37" t="s">
        <v>101</v>
      </c>
      <c r="C135" s="3">
        <v>7.1</v>
      </c>
      <c r="D135" s="3">
        <v>7.1</v>
      </c>
      <c r="E135" s="3">
        <v>8.25</v>
      </c>
      <c r="F135" s="3">
        <f t="shared" si="21"/>
        <v>1.1500000000000004</v>
      </c>
      <c r="G135" s="2">
        <v>30</v>
      </c>
      <c r="H135" s="3">
        <f t="shared" si="23"/>
        <v>34.500000000000014</v>
      </c>
    </row>
    <row r="136" spans="1:8" x14ac:dyDescent="0.2">
      <c r="A136" s="27" t="s">
        <v>113</v>
      </c>
      <c r="B136" s="37" t="s">
        <v>102</v>
      </c>
      <c r="C136" s="3">
        <v>11.53</v>
      </c>
      <c r="D136" s="3">
        <v>11.53</v>
      </c>
      <c r="E136" s="3">
        <v>13.18</v>
      </c>
      <c r="F136" s="3">
        <f t="shared" si="21"/>
        <v>1.6500000000000004</v>
      </c>
      <c r="G136" s="2">
        <v>10</v>
      </c>
      <c r="H136" s="3">
        <f t="shared" si="23"/>
        <v>16.500000000000004</v>
      </c>
    </row>
    <row r="137" spans="1:8" x14ac:dyDescent="0.2">
      <c r="A137" s="38" t="s">
        <v>241</v>
      </c>
      <c r="B137" s="37" t="s">
        <v>242</v>
      </c>
      <c r="C137" s="3"/>
      <c r="D137" s="3"/>
      <c r="E137" s="3">
        <v>5.28</v>
      </c>
      <c r="F137" s="3">
        <v>0.47</v>
      </c>
      <c r="G137" s="2">
        <v>10</v>
      </c>
      <c r="H137" s="3">
        <f t="shared" si="23"/>
        <v>4.6999999999999993</v>
      </c>
    </row>
    <row r="138" spans="1:8" x14ac:dyDescent="0.2">
      <c r="A138" s="27" t="s">
        <v>244</v>
      </c>
      <c r="B138" s="49" t="s">
        <v>248</v>
      </c>
      <c r="C138" s="3"/>
      <c r="D138" s="3"/>
      <c r="E138" s="3"/>
      <c r="F138" s="3"/>
      <c r="G138" s="2"/>
      <c r="H138" s="3"/>
    </row>
    <row r="139" spans="1:8" x14ac:dyDescent="0.2">
      <c r="A139" s="27" t="s">
        <v>245</v>
      </c>
      <c r="B139" s="49" t="s">
        <v>249</v>
      </c>
      <c r="C139" s="3"/>
      <c r="D139" s="3"/>
      <c r="E139" s="3">
        <v>35</v>
      </c>
      <c r="F139" s="3">
        <v>2.89</v>
      </c>
      <c r="G139" s="2">
        <v>5</v>
      </c>
      <c r="H139" s="3">
        <f t="shared" si="23"/>
        <v>14.450000000000001</v>
      </c>
    </row>
    <row r="140" spans="1:8" x14ac:dyDescent="0.2">
      <c r="A140" s="27" t="s">
        <v>246</v>
      </c>
      <c r="B140" s="49" t="s">
        <v>250</v>
      </c>
      <c r="C140" s="3"/>
      <c r="D140" s="3"/>
      <c r="E140" s="3">
        <v>21</v>
      </c>
      <c r="F140" s="3">
        <v>2.25</v>
      </c>
      <c r="G140" s="2">
        <v>6</v>
      </c>
      <c r="H140" s="3">
        <f t="shared" si="23"/>
        <v>13.5</v>
      </c>
    </row>
    <row r="141" spans="1:8" ht="13.5" thickBot="1" x14ac:dyDescent="0.25">
      <c r="A141" s="27" t="s">
        <v>247</v>
      </c>
      <c r="B141" s="49" t="s">
        <v>251</v>
      </c>
      <c r="C141" s="33"/>
      <c r="D141" s="33"/>
      <c r="E141" s="3">
        <v>12</v>
      </c>
      <c r="F141" s="33">
        <v>1.37</v>
      </c>
      <c r="G141" s="2">
        <v>12</v>
      </c>
      <c r="H141" s="3">
        <f t="shared" si="23"/>
        <v>16.440000000000001</v>
      </c>
    </row>
    <row r="142" spans="1:8" ht="13.5" thickBot="1" x14ac:dyDescent="0.25">
      <c r="A142" s="39" t="s">
        <v>182</v>
      </c>
      <c r="B142" s="48"/>
      <c r="C142" s="40"/>
      <c r="D142" s="40"/>
      <c r="E142" s="40"/>
      <c r="F142" s="41"/>
      <c r="G142" s="41"/>
      <c r="H142" s="42">
        <f>SUM(H14:H141)</f>
        <v>7646.3199999999988</v>
      </c>
    </row>
    <row r="143" spans="1:8" ht="14.25" customHeight="1" x14ac:dyDescent="0.2">
      <c r="A143" s="32" t="s">
        <v>243</v>
      </c>
      <c r="B143" s="32"/>
      <c r="C143" s="32"/>
      <c r="D143" s="32"/>
      <c r="E143" s="32"/>
      <c r="F143" s="32"/>
      <c r="G143" s="32"/>
      <c r="H143" s="32"/>
    </row>
    <row r="144" spans="1:8" ht="12" customHeight="1" x14ac:dyDescent="0.2"/>
    <row r="145" spans="1:8" ht="20.25" x14ac:dyDescent="0.3">
      <c r="A145" s="1" t="s">
        <v>121</v>
      </c>
      <c r="C145" s="1" t="s">
        <v>122</v>
      </c>
      <c r="D145" s="6"/>
      <c r="E145" s="7"/>
      <c r="F145" s="17"/>
      <c r="G145" s="6"/>
      <c r="H145" s="7"/>
    </row>
    <row r="146" spans="1:8" ht="10.5" customHeight="1" x14ac:dyDescent="0.25">
      <c r="C146" s="18"/>
      <c r="D146" s="19"/>
      <c r="E146" s="19"/>
      <c r="F146" s="20"/>
      <c r="G146" s="8"/>
      <c r="H146" s="9"/>
    </row>
    <row r="147" spans="1:8" ht="14.25" customHeight="1" x14ac:dyDescent="0.25">
      <c r="A147" s="1" t="s">
        <v>174</v>
      </c>
      <c r="C147" s="18"/>
      <c r="D147" s="19"/>
      <c r="E147" s="19"/>
      <c r="F147" s="20"/>
      <c r="G147" s="8"/>
      <c r="H147" s="9"/>
    </row>
    <row r="148" spans="1:8" ht="12" customHeight="1" x14ac:dyDescent="0.25">
      <c r="A148" s="21" t="s">
        <v>123</v>
      </c>
      <c r="C148" s="18"/>
      <c r="D148" s="19"/>
      <c r="E148" s="19"/>
      <c r="F148" s="20"/>
      <c r="G148" s="8"/>
      <c r="H148" s="9"/>
    </row>
    <row r="149" spans="1:8" ht="10.5" customHeight="1" x14ac:dyDescent="0.25">
      <c r="B149" s="15"/>
      <c r="C149" s="19"/>
      <c r="D149" s="19"/>
      <c r="E149" s="19"/>
      <c r="F149" s="20"/>
      <c r="G149" s="8"/>
      <c r="H149" s="9"/>
    </row>
    <row r="150" spans="1:8" ht="15.75" x14ac:dyDescent="0.25">
      <c r="B150" s="59"/>
      <c r="C150" s="59"/>
      <c r="D150" s="19"/>
      <c r="E150" s="19"/>
      <c r="F150" s="20"/>
      <c r="G150" s="8"/>
      <c r="H150" s="9"/>
    </row>
    <row r="151" spans="1:8" ht="15.75" x14ac:dyDescent="0.25">
      <c r="B151" s="60"/>
      <c r="C151" s="60"/>
      <c r="D151" s="10"/>
      <c r="E151" s="19"/>
      <c r="F151" s="20"/>
      <c r="G151" s="8"/>
      <c r="H151" s="9"/>
    </row>
    <row r="152" spans="1:8" ht="15" x14ac:dyDescent="0.25">
      <c r="B152" s="58"/>
      <c r="C152" s="58"/>
      <c r="D152" s="19"/>
      <c r="E152" s="19"/>
      <c r="F152" s="20"/>
      <c r="G152" s="8"/>
      <c r="H152" s="8"/>
    </row>
  </sheetData>
  <mergeCells count="17">
    <mergeCell ref="H8:H10"/>
    <mergeCell ref="B152:C152"/>
    <mergeCell ref="B150:C150"/>
    <mergeCell ref="B151:C151"/>
    <mergeCell ref="A7:XFD7"/>
    <mergeCell ref="A8:A10"/>
    <mergeCell ref="B8:B10"/>
    <mergeCell ref="C8:C10"/>
    <mergeCell ref="D8:D10"/>
    <mergeCell ref="E8:E10"/>
    <mergeCell ref="F8:F10"/>
    <mergeCell ref="G8:G10"/>
    <mergeCell ref="F2:H2"/>
    <mergeCell ref="A6:H6"/>
    <mergeCell ref="A3:J3"/>
    <mergeCell ref="B4:J4"/>
    <mergeCell ref="F5:J5"/>
  </mergeCells>
  <hyperlinks>
    <hyperlink ref="A148" r:id="rId1"/>
  </hyperlinks>
  <pageMargins left="0.31496062992125984" right="0.11811023622047245" top="0.57750000000000001" bottom="0.59812500000000002" header="0.31496062992125984" footer="0.31496062992125984"/>
  <pageSetup paperSize="9" scale="72" fitToHeight="0" orientation="landscape" r:id="rId2"/>
  <headerFooter differentFirst="1">
    <oddHeader>&amp;C&amp;"Times New Roman,Regular"&amp;P</oddHeader>
    <oddFooter>&amp;C&amp;"Times New Roman,Regular"LManotp11_120118_MK1002;  Grozījumi Ministru kabineta 2013.gada 24.septembra noteikumos Nr.1002 „Sociālās integrācijas valsts aģentūras sniegto maksas pakalpojumu cenrādis”</oddFooter>
    <firstFooter>&amp;C&amp;"Times New Roman,Regular"&amp;F;  Grozījumi Ministru kabineta 2013.gada 24.septembra noteikumos Nr.1002 „Sociālās integrācijas valsts aģentūras sniegto maksas pakalpojumu cenrādis”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Kopsavilkums</vt:lpstr>
      <vt:lpstr>Kopsavilkums!Print_Titles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Kopsavilkums par Sociālās integrācijas valsts aģentūras maksas pakalpojumiem un citu pašu ieņēmumiem un to izmaiņām</dc:title>
  <dc:subject>Pielikums anotācijai</dc:subject>
  <dc:creator/>
  <dc:description>Inese Ķīse, 67021651, Inese.Kise@lm.gov.lv, fakss 67021678</dc:description>
  <cp:lastModifiedBy/>
  <dcterms:created xsi:type="dcterms:W3CDTF">2006-09-16T00:00:00Z</dcterms:created>
  <dcterms:modified xsi:type="dcterms:W3CDTF">2018-01-12T11:06:15Z</dcterms:modified>
</cp:coreProperties>
</file>