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filterPrivacy="1" defaultThemeVersion="124226"/>
  <bookViews>
    <workbookView xWindow="240" yWindow="1485" windowWidth="14805" windowHeight="6630"/>
  </bookViews>
  <sheets>
    <sheet name="Kopsavilkums" sheetId="1" r:id="rId1"/>
  </sheets>
  <definedNames>
    <definedName name="_xlnm.Print_Titles" localSheetId="0">Kopsavilkums!$10:$12</definedName>
  </definedNames>
  <calcPr calcId="162913"/>
</workbook>
</file>

<file path=xl/calcChain.xml><?xml version="1.0" encoding="utf-8"?>
<calcChain xmlns="http://schemas.openxmlformats.org/spreadsheetml/2006/main">
  <c r="H20" i="1" l="1"/>
  <c r="I20" i="1"/>
  <c r="J20" i="1"/>
  <c r="H21" i="1"/>
  <c r="I21" i="1"/>
  <c r="J21" i="1"/>
  <c r="H329" i="1" l="1"/>
  <c r="H310" i="1" l="1"/>
  <c r="J310" i="1"/>
  <c r="I310" i="1"/>
  <c r="H309" i="1"/>
  <c r="J309" i="1"/>
  <c r="I309" i="1"/>
  <c r="J308" i="1"/>
  <c r="I308" i="1"/>
  <c r="H308" i="1"/>
  <c r="J306" i="1"/>
  <c r="I306" i="1"/>
  <c r="J348" i="1" l="1"/>
  <c r="J321" i="1"/>
  <c r="J338" i="1"/>
  <c r="I348" i="1"/>
  <c r="E121" i="1"/>
  <c r="F53" i="1" l="1"/>
  <c r="F52" i="1"/>
  <c r="F51" i="1"/>
  <c r="F47" i="1"/>
  <c r="F46" i="1"/>
  <c r="F45" i="1"/>
  <c r="F44" i="1"/>
  <c r="F42" i="1"/>
  <c r="F49" i="1"/>
  <c r="F58" i="1"/>
  <c r="F55" i="1"/>
  <c r="F48" i="1"/>
  <c r="F54" i="1"/>
  <c r="F62" i="1"/>
  <c r="F61" i="1"/>
  <c r="F73" i="1"/>
  <c r="F72" i="1"/>
  <c r="F75" i="1"/>
  <c r="F74" i="1"/>
  <c r="F63" i="1"/>
  <c r="F64" i="1"/>
  <c r="F69" i="1"/>
  <c r="F81" i="1"/>
  <c r="F80" i="1"/>
  <c r="F70" i="1"/>
  <c r="F79" i="1" l="1"/>
  <c r="F78" i="1"/>
  <c r="F68" i="1"/>
  <c r="F67" i="1"/>
  <c r="F77" i="1"/>
  <c r="F76" i="1"/>
  <c r="F66" i="1"/>
  <c r="F65" i="1" l="1"/>
  <c r="I321" i="1" l="1"/>
  <c r="H321" i="1"/>
  <c r="J320" i="1"/>
  <c r="I320" i="1"/>
  <c r="H320" i="1"/>
  <c r="J319" i="1"/>
  <c r="I319" i="1"/>
  <c r="H319" i="1"/>
  <c r="J317" i="1"/>
  <c r="I317" i="1"/>
  <c r="H317" i="1"/>
  <c r="J316" i="1"/>
  <c r="I316" i="1"/>
  <c r="H316" i="1"/>
  <c r="J315" i="1"/>
  <c r="I315" i="1"/>
  <c r="H315" i="1"/>
  <c r="J314" i="1"/>
  <c r="I314" i="1"/>
  <c r="H314" i="1"/>
  <c r="H306" i="1"/>
  <c r="J305" i="1"/>
  <c r="I305" i="1"/>
  <c r="H305" i="1"/>
  <c r="J304" i="1"/>
  <c r="I304" i="1"/>
  <c r="H304" i="1"/>
  <c r="J302" i="1"/>
  <c r="I302" i="1"/>
  <c r="H302" i="1"/>
  <c r="J301" i="1"/>
  <c r="I301" i="1"/>
  <c r="H301" i="1"/>
  <c r="J300" i="1"/>
  <c r="I300" i="1"/>
  <c r="H300" i="1"/>
  <c r="J299" i="1"/>
  <c r="I299" i="1"/>
  <c r="H299" i="1"/>
  <c r="J298" i="1"/>
  <c r="I298" i="1"/>
  <c r="H298" i="1"/>
  <c r="J297" i="1"/>
  <c r="I297" i="1"/>
  <c r="H297" i="1"/>
  <c r="J296" i="1"/>
  <c r="I296" i="1"/>
  <c r="H296" i="1"/>
  <c r="J295" i="1"/>
  <c r="I295" i="1"/>
  <c r="H295" i="1"/>
  <c r="J294" i="1"/>
  <c r="I294" i="1"/>
  <c r="H294" i="1"/>
  <c r="J293" i="1"/>
  <c r="I293" i="1"/>
  <c r="H293" i="1"/>
  <c r="J292" i="1"/>
  <c r="I292" i="1"/>
  <c r="H292" i="1"/>
  <c r="J291" i="1"/>
  <c r="I291" i="1"/>
  <c r="H291" i="1"/>
  <c r="J290" i="1"/>
  <c r="I290" i="1"/>
  <c r="H290" i="1"/>
  <c r="J289" i="1"/>
  <c r="I289" i="1"/>
  <c r="H289" i="1"/>
  <c r="J287" i="1"/>
  <c r="I287" i="1"/>
  <c r="H287" i="1"/>
  <c r="J286" i="1"/>
  <c r="I286" i="1"/>
  <c r="H286" i="1"/>
  <c r="J285" i="1"/>
  <c r="I285" i="1"/>
  <c r="H285" i="1"/>
  <c r="J282" i="1"/>
  <c r="I282" i="1"/>
  <c r="H282" i="1"/>
  <c r="J281" i="1"/>
  <c r="I281" i="1"/>
  <c r="H281" i="1"/>
  <c r="J279" i="1"/>
  <c r="I279" i="1"/>
  <c r="H279" i="1"/>
  <c r="J278" i="1"/>
  <c r="I278" i="1"/>
  <c r="H278" i="1"/>
  <c r="J277" i="1"/>
  <c r="I277" i="1"/>
  <c r="H277" i="1"/>
  <c r="J275" i="1"/>
  <c r="I275" i="1"/>
  <c r="H275" i="1"/>
  <c r="J274" i="1"/>
  <c r="I274" i="1"/>
  <c r="H274" i="1"/>
  <c r="J273" i="1"/>
  <c r="I273" i="1"/>
  <c r="H273" i="1"/>
  <c r="J272" i="1"/>
  <c r="I272" i="1"/>
  <c r="H272" i="1"/>
  <c r="J271" i="1"/>
  <c r="I271" i="1"/>
  <c r="H271" i="1"/>
  <c r="J270" i="1"/>
  <c r="I270" i="1"/>
  <c r="H270" i="1"/>
  <c r="J269" i="1"/>
  <c r="I269" i="1"/>
  <c r="H269" i="1"/>
  <c r="J268" i="1"/>
  <c r="I268" i="1"/>
  <c r="H268" i="1"/>
  <c r="J266" i="1"/>
  <c r="I266" i="1"/>
  <c r="H266" i="1"/>
  <c r="J265" i="1"/>
  <c r="I265" i="1"/>
  <c r="H265" i="1"/>
  <c r="J264" i="1"/>
  <c r="I264" i="1"/>
  <c r="H264" i="1"/>
  <c r="J263" i="1"/>
  <c r="I263" i="1"/>
  <c r="H263" i="1"/>
  <c r="J262" i="1"/>
  <c r="I262" i="1"/>
  <c r="H262" i="1"/>
  <c r="J261" i="1"/>
  <c r="I261" i="1"/>
  <c r="H261" i="1"/>
  <c r="J260" i="1"/>
  <c r="I260" i="1"/>
  <c r="H260" i="1"/>
  <c r="J257" i="1"/>
  <c r="I257" i="1"/>
  <c r="H257" i="1"/>
  <c r="J256" i="1"/>
  <c r="I256" i="1"/>
  <c r="H256" i="1"/>
  <c r="J255" i="1"/>
  <c r="I255" i="1"/>
  <c r="H255" i="1"/>
  <c r="J254" i="1"/>
  <c r="I254" i="1"/>
  <c r="H254" i="1"/>
  <c r="J253" i="1"/>
  <c r="I253" i="1"/>
  <c r="H253" i="1"/>
  <c r="J251" i="1"/>
  <c r="I251" i="1"/>
  <c r="H251" i="1"/>
  <c r="J250" i="1"/>
  <c r="I250" i="1"/>
  <c r="H250" i="1"/>
  <c r="J249" i="1"/>
  <c r="I249" i="1"/>
  <c r="H249" i="1"/>
  <c r="J248" i="1"/>
  <c r="I248" i="1"/>
  <c r="H248" i="1"/>
  <c r="J246" i="1"/>
  <c r="I246" i="1"/>
  <c r="H246" i="1"/>
  <c r="J245" i="1"/>
  <c r="I245" i="1"/>
  <c r="H245" i="1"/>
  <c r="J244" i="1"/>
  <c r="I244" i="1"/>
  <c r="H244" i="1"/>
  <c r="J242" i="1"/>
  <c r="I242" i="1"/>
  <c r="H242" i="1"/>
  <c r="J241" i="1"/>
  <c r="I241" i="1"/>
  <c r="H241" i="1"/>
  <c r="J240" i="1"/>
  <c r="I240" i="1"/>
  <c r="H240" i="1"/>
  <c r="J237" i="1"/>
  <c r="I237" i="1"/>
  <c r="H237" i="1"/>
  <c r="J236" i="1"/>
  <c r="I236" i="1"/>
  <c r="H236" i="1"/>
  <c r="J235" i="1"/>
  <c r="I235" i="1"/>
  <c r="H235" i="1"/>
  <c r="J234" i="1"/>
  <c r="I234" i="1"/>
  <c r="H234" i="1"/>
  <c r="J233" i="1"/>
  <c r="I233" i="1"/>
  <c r="H233" i="1"/>
  <c r="J232" i="1"/>
  <c r="I232" i="1"/>
  <c r="H232" i="1"/>
  <c r="J231" i="1"/>
  <c r="I231" i="1"/>
  <c r="H231" i="1"/>
  <c r="J230" i="1"/>
  <c r="I230" i="1"/>
  <c r="H230" i="1"/>
  <c r="J229" i="1"/>
  <c r="I229" i="1"/>
  <c r="H229" i="1"/>
  <c r="J226" i="1"/>
  <c r="I226" i="1"/>
  <c r="H226" i="1"/>
  <c r="J225" i="1"/>
  <c r="I225" i="1"/>
  <c r="H225" i="1"/>
  <c r="J224" i="1"/>
  <c r="I224" i="1"/>
  <c r="H224" i="1"/>
  <c r="J223" i="1"/>
  <c r="I223" i="1"/>
  <c r="H223" i="1"/>
  <c r="J222" i="1"/>
  <c r="I222" i="1"/>
  <c r="H222" i="1"/>
  <c r="J221" i="1"/>
  <c r="I221" i="1"/>
  <c r="H221" i="1"/>
  <c r="J220" i="1"/>
  <c r="I220" i="1"/>
  <c r="H220" i="1"/>
  <c r="J219" i="1"/>
  <c r="I219" i="1"/>
  <c r="H219" i="1"/>
  <c r="J218" i="1"/>
  <c r="I218" i="1"/>
  <c r="H218" i="1"/>
  <c r="J216" i="1"/>
  <c r="I216" i="1"/>
  <c r="H216" i="1"/>
  <c r="J215" i="1"/>
  <c r="I215" i="1"/>
  <c r="H215" i="1"/>
  <c r="J214" i="1"/>
  <c r="I214" i="1"/>
  <c r="H214" i="1"/>
  <c r="J213" i="1"/>
  <c r="I213" i="1"/>
  <c r="H213" i="1"/>
  <c r="J212" i="1"/>
  <c r="I212" i="1"/>
  <c r="H212" i="1"/>
  <c r="J211" i="1"/>
  <c r="I211" i="1"/>
  <c r="H211" i="1"/>
  <c r="J210" i="1"/>
  <c r="I210" i="1"/>
  <c r="H210" i="1"/>
  <c r="J209" i="1"/>
  <c r="I209" i="1"/>
  <c r="H209" i="1"/>
  <c r="J207" i="1"/>
  <c r="I207" i="1"/>
  <c r="H207" i="1"/>
  <c r="J206" i="1"/>
  <c r="I206" i="1"/>
  <c r="H206" i="1"/>
  <c r="J205" i="1"/>
  <c r="I205" i="1"/>
  <c r="H205" i="1"/>
  <c r="J203" i="1"/>
  <c r="I203" i="1"/>
  <c r="H203" i="1"/>
  <c r="J202" i="1"/>
  <c r="I202" i="1"/>
  <c r="H202" i="1"/>
  <c r="J200" i="1"/>
  <c r="I200" i="1"/>
  <c r="H200" i="1"/>
  <c r="J199" i="1"/>
  <c r="I199" i="1"/>
  <c r="H199" i="1"/>
  <c r="J198" i="1"/>
  <c r="I198" i="1"/>
  <c r="H198" i="1"/>
  <c r="J197" i="1"/>
  <c r="I197" i="1"/>
  <c r="H197" i="1"/>
  <c r="J196" i="1"/>
  <c r="I196" i="1"/>
  <c r="H196" i="1"/>
  <c r="J194" i="1"/>
  <c r="I194" i="1"/>
  <c r="H194" i="1"/>
  <c r="J193" i="1"/>
  <c r="I193" i="1"/>
  <c r="H193" i="1"/>
  <c r="J190" i="1"/>
  <c r="I190" i="1"/>
  <c r="H190" i="1"/>
  <c r="J189" i="1"/>
  <c r="I189" i="1"/>
  <c r="H189" i="1"/>
  <c r="J188" i="1"/>
  <c r="I188" i="1"/>
  <c r="H188" i="1"/>
  <c r="J187" i="1"/>
  <c r="I187" i="1"/>
  <c r="H187" i="1"/>
  <c r="J186" i="1"/>
  <c r="I186" i="1"/>
  <c r="H186" i="1"/>
  <c r="J185" i="1"/>
  <c r="I185" i="1"/>
  <c r="H185" i="1"/>
  <c r="J184" i="1"/>
  <c r="I184" i="1"/>
  <c r="H184" i="1"/>
  <c r="J183" i="1"/>
  <c r="I183" i="1"/>
  <c r="H183" i="1"/>
  <c r="J182" i="1"/>
  <c r="I182" i="1"/>
  <c r="H182" i="1"/>
  <c r="J181" i="1"/>
  <c r="I181" i="1"/>
  <c r="H181" i="1"/>
  <c r="J180" i="1"/>
  <c r="I180" i="1"/>
  <c r="H180" i="1"/>
  <c r="J179" i="1"/>
  <c r="I179" i="1"/>
  <c r="H179" i="1"/>
  <c r="J178" i="1"/>
  <c r="I178" i="1"/>
  <c r="H178" i="1"/>
  <c r="J177" i="1"/>
  <c r="I177" i="1"/>
  <c r="H177" i="1"/>
  <c r="J176" i="1"/>
  <c r="I176" i="1"/>
  <c r="H176" i="1"/>
  <c r="J175" i="1"/>
  <c r="I175" i="1"/>
  <c r="H175" i="1"/>
  <c r="J174" i="1"/>
  <c r="I174" i="1"/>
  <c r="H174" i="1"/>
  <c r="J173" i="1"/>
  <c r="I173" i="1"/>
  <c r="H173" i="1"/>
  <c r="J172" i="1"/>
  <c r="I172" i="1"/>
  <c r="H172" i="1"/>
  <c r="J170" i="1"/>
  <c r="I170" i="1"/>
  <c r="H170" i="1"/>
  <c r="J169" i="1"/>
  <c r="I169" i="1"/>
  <c r="H169" i="1"/>
  <c r="J168" i="1"/>
  <c r="I168" i="1"/>
  <c r="H168" i="1"/>
  <c r="J167" i="1"/>
  <c r="I167" i="1"/>
  <c r="H167" i="1"/>
  <c r="J166" i="1"/>
  <c r="I166" i="1"/>
  <c r="H166" i="1"/>
  <c r="J165" i="1"/>
  <c r="I165" i="1"/>
  <c r="H165" i="1"/>
  <c r="J164" i="1"/>
  <c r="I164" i="1"/>
  <c r="H164" i="1"/>
  <c r="J163" i="1"/>
  <c r="I163" i="1"/>
  <c r="H163" i="1"/>
  <c r="J162" i="1"/>
  <c r="I162" i="1"/>
  <c r="H162" i="1"/>
  <c r="J161" i="1"/>
  <c r="I161" i="1"/>
  <c r="H161" i="1"/>
  <c r="J160" i="1"/>
  <c r="I160" i="1"/>
  <c r="H160" i="1"/>
  <c r="J159" i="1"/>
  <c r="I159" i="1"/>
  <c r="H159" i="1"/>
  <c r="J158" i="1"/>
  <c r="I158" i="1"/>
  <c r="H158" i="1"/>
  <c r="J157" i="1"/>
  <c r="I157" i="1"/>
  <c r="H157" i="1"/>
  <c r="J156" i="1"/>
  <c r="I156" i="1"/>
  <c r="H156" i="1"/>
  <c r="J155" i="1"/>
  <c r="I155" i="1"/>
  <c r="H155" i="1"/>
  <c r="J153" i="1"/>
  <c r="I153" i="1"/>
  <c r="H153" i="1"/>
  <c r="J152" i="1"/>
  <c r="I152" i="1"/>
  <c r="H152" i="1"/>
  <c r="J151" i="1"/>
  <c r="I151" i="1"/>
  <c r="H151" i="1"/>
  <c r="J150" i="1"/>
  <c r="I150" i="1"/>
  <c r="H150" i="1"/>
  <c r="J149" i="1"/>
  <c r="I149" i="1"/>
  <c r="H149" i="1"/>
  <c r="J148" i="1"/>
  <c r="I148" i="1"/>
  <c r="H148" i="1"/>
  <c r="J146" i="1"/>
  <c r="I146" i="1"/>
  <c r="H146" i="1"/>
  <c r="J145" i="1"/>
  <c r="I145" i="1"/>
  <c r="H145" i="1"/>
  <c r="J144" i="1"/>
  <c r="I144" i="1"/>
  <c r="H144" i="1"/>
  <c r="J142" i="1"/>
  <c r="I142" i="1"/>
  <c r="H142" i="1"/>
  <c r="J141" i="1"/>
  <c r="I141" i="1"/>
  <c r="H141" i="1"/>
  <c r="J140" i="1"/>
  <c r="I140" i="1"/>
  <c r="H140" i="1"/>
  <c r="J139" i="1"/>
  <c r="I139" i="1"/>
  <c r="H139" i="1"/>
  <c r="J138" i="1"/>
  <c r="I138" i="1"/>
  <c r="H138" i="1"/>
  <c r="J137" i="1"/>
  <c r="I137" i="1"/>
  <c r="H137" i="1"/>
  <c r="J136" i="1"/>
  <c r="I136" i="1"/>
  <c r="H136" i="1"/>
  <c r="J135" i="1"/>
  <c r="I135" i="1"/>
  <c r="H135" i="1"/>
  <c r="J134" i="1"/>
  <c r="I134" i="1"/>
  <c r="H134" i="1"/>
  <c r="J133" i="1"/>
  <c r="I133" i="1"/>
  <c r="H133" i="1"/>
  <c r="J131" i="1"/>
  <c r="I131" i="1"/>
  <c r="H131" i="1"/>
  <c r="J130" i="1"/>
  <c r="I130" i="1"/>
  <c r="H130" i="1"/>
  <c r="J128" i="1"/>
  <c r="I128" i="1"/>
  <c r="H128" i="1"/>
  <c r="J127" i="1"/>
  <c r="I127" i="1"/>
  <c r="H127" i="1"/>
  <c r="J126" i="1"/>
  <c r="I126" i="1"/>
  <c r="H126" i="1"/>
  <c r="J124" i="1"/>
  <c r="I124" i="1"/>
  <c r="H124" i="1"/>
  <c r="J123" i="1"/>
  <c r="I123" i="1"/>
  <c r="H123" i="1"/>
  <c r="J122" i="1"/>
  <c r="I122" i="1"/>
  <c r="H122" i="1"/>
  <c r="J121" i="1"/>
  <c r="I121" i="1"/>
  <c r="H121" i="1"/>
  <c r="J119" i="1"/>
  <c r="I119" i="1"/>
  <c r="H119" i="1"/>
  <c r="J118" i="1"/>
  <c r="I118" i="1"/>
  <c r="H118" i="1"/>
  <c r="J117" i="1"/>
  <c r="I117" i="1"/>
  <c r="H117" i="1"/>
  <c r="J115" i="1"/>
  <c r="I115" i="1"/>
  <c r="H115" i="1"/>
  <c r="J114" i="1"/>
  <c r="I114" i="1"/>
  <c r="H114" i="1"/>
  <c r="J113" i="1"/>
  <c r="I113" i="1"/>
  <c r="H113" i="1"/>
  <c r="J112" i="1"/>
  <c r="I112" i="1"/>
  <c r="H112" i="1"/>
  <c r="J110" i="1"/>
  <c r="I110" i="1"/>
  <c r="H110" i="1"/>
  <c r="J109" i="1"/>
  <c r="I109" i="1"/>
  <c r="H109" i="1"/>
  <c r="J108" i="1"/>
  <c r="I108" i="1"/>
  <c r="H108" i="1"/>
  <c r="J107" i="1"/>
  <c r="I107" i="1"/>
  <c r="H107" i="1"/>
  <c r="J105" i="1"/>
  <c r="I105" i="1"/>
  <c r="H105" i="1"/>
  <c r="J104" i="1"/>
  <c r="I104" i="1"/>
  <c r="H104" i="1"/>
  <c r="J103" i="1"/>
  <c r="I103" i="1"/>
  <c r="H103" i="1"/>
  <c r="J102" i="1"/>
  <c r="I102" i="1"/>
  <c r="H102" i="1"/>
  <c r="J100" i="1"/>
  <c r="I100" i="1"/>
  <c r="H100" i="1"/>
  <c r="J99" i="1"/>
  <c r="I99" i="1"/>
  <c r="H99" i="1"/>
  <c r="J97" i="1"/>
  <c r="I97" i="1"/>
  <c r="H97" i="1"/>
  <c r="J96" i="1"/>
  <c r="I96" i="1"/>
  <c r="H96" i="1"/>
  <c r="J95" i="1"/>
  <c r="I95" i="1"/>
  <c r="H95" i="1"/>
  <c r="J94" i="1"/>
  <c r="I94" i="1"/>
  <c r="H94" i="1"/>
  <c r="J93" i="1"/>
  <c r="I93" i="1"/>
  <c r="H93" i="1"/>
  <c r="J92" i="1"/>
  <c r="I92" i="1"/>
  <c r="H92" i="1"/>
  <c r="J91" i="1"/>
  <c r="I91" i="1"/>
  <c r="H91" i="1"/>
  <c r="J89" i="1"/>
  <c r="I89" i="1"/>
  <c r="H89" i="1"/>
  <c r="J88" i="1"/>
  <c r="I88" i="1"/>
  <c r="H88" i="1"/>
  <c r="J87" i="1"/>
  <c r="I87" i="1"/>
  <c r="H87" i="1"/>
  <c r="J85" i="1"/>
  <c r="I85" i="1"/>
  <c r="H85" i="1"/>
  <c r="J84" i="1"/>
  <c r="I84" i="1"/>
  <c r="H84" i="1"/>
  <c r="J81" i="1"/>
  <c r="I81" i="1"/>
  <c r="H81" i="1"/>
  <c r="J80" i="1"/>
  <c r="I80" i="1"/>
  <c r="H80" i="1"/>
  <c r="J79" i="1"/>
  <c r="I79" i="1"/>
  <c r="H79" i="1"/>
  <c r="J78" i="1"/>
  <c r="I78" i="1"/>
  <c r="H78" i="1"/>
  <c r="J77" i="1"/>
  <c r="I77" i="1"/>
  <c r="H77" i="1"/>
  <c r="J76" i="1"/>
  <c r="I76" i="1"/>
  <c r="H76" i="1"/>
  <c r="J75" i="1"/>
  <c r="I75" i="1"/>
  <c r="H75" i="1"/>
  <c r="J74" i="1"/>
  <c r="I74" i="1"/>
  <c r="H74" i="1"/>
  <c r="J73" i="1"/>
  <c r="I73" i="1"/>
  <c r="H73" i="1"/>
  <c r="J72" i="1"/>
  <c r="I72" i="1"/>
  <c r="H72" i="1"/>
  <c r="J70" i="1"/>
  <c r="I70" i="1"/>
  <c r="H70" i="1"/>
  <c r="J69" i="1"/>
  <c r="I69" i="1"/>
  <c r="H69" i="1"/>
  <c r="J68" i="1"/>
  <c r="I68" i="1"/>
  <c r="H68" i="1"/>
  <c r="J67" i="1"/>
  <c r="I67" i="1"/>
  <c r="H67" i="1"/>
  <c r="J66" i="1"/>
  <c r="I66" i="1"/>
  <c r="H66" i="1"/>
  <c r="J65" i="1"/>
  <c r="I65" i="1"/>
  <c r="H65" i="1"/>
  <c r="J64" i="1"/>
  <c r="I64" i="1"/>
  <c r="H64" i="1"/>
  <c r="J63" i="1"/>
  <c r="I63" i="1"/>
  <c r="H63" i="1"/>
  <c r="J62" i="1"/>
  <c r="I62" i="1"/>
  <c r="H62" i="1"/>
  <c r="J61" i="1"/>
  <c r="I61" i="1"/>
  <c r="H61" i="1"/>
  <c r="J58" i="1"/>
  <c r="I58" i="1"/>
  <c r="H58" i="1"/>
  <c r="J57" i="1"/>
  <c r="I57" i="1"/>
  <c r="H57" i="1"/>
  <c r="J55" i="1"/>
  <c r="I55" i="1"/>
  <c r="H55" i="1"/>
  <c r="J54" i="1"/>
  <c r="I54" i="1"/>
  <c r="H54" i="1"/>
  <c r="J53" i="1"/>
  <c r="I53" i="1"/>
  <c r="H53" i="1"/>
  <c r="J52" i="1"/>
  <c r="I52" i="1"/>
  <c r="H52" i="1"/>
  <c r="J51" i="1"/>
  <c r="I51" i="1"/>
  <c r="H51" i="1"/>
  <c r="J49" i="1"/>
  <c r="I49" i="1"/>
  <c r="H49" i="1"/>
  <c r="J48" i="1"/>
  <c r="I48" i="1"/>
  <c r="H48" i="1"/>
  <c r="J47" i="1"/>
  <c r="I47" i="1"/>
  <c r="H47" i="1"/>
  <c r="J46" i="1"/>
  <c r="I46" i="1"/>
  <c r="H46" i="1"/>
  <c r="J45" i="1"/>
  <c r="I45" i="1"/>
  <c r="H45" i="1"/>
  <c r="J44" i="1"/>
  <c r="I44" i="1"/>
  <c r="H44" i="1"/>
  <c r="J42" i="1"/>
  <c r="I42" i="1"/>
  <c r="H42" i="1"/>
  <c r="J38" i="1"/>
  <c r="I38" i="1"/>
  <c r="H38" i="1"/>
  <c r="J37" i="1"/>
  <c r="I37" i="1"/>
  <c r="H37" i="1"/>
  <c r="J36" i="1"/>
  <c r="I36" i="1"/>
  <c r="H36" i="1"/>
  <c r="J34" i="1"/>
  <c r="I34" i="1"/>
  <c r="H34" i="1"/>
  <c r="J33" i="1"/>
  <c r="I33" i="1"/>
  <c r="H33" i="1"/>
  <c r="J32" i="1"/>
  <c r="I32" i="1"/>
  <c r="H32" i="1"/>
  <c r="J29" i="1"/>
  <c r="I29" i="1"/>
  <c r="H29" i="1"/>
  <c r="J28" i="1"/>
  <c r="I28" i="1"/>
  <c r="H28" i="1"/>
  <c r="J27" i="1"/>
  <c r="I27" i="1"/>
  <c r="H27" i="1"/>
  <c r="J26" i="1"/>
  <c r="I26" i="1"/>
  <c r="H26" i="1"/>
  <c r="J25" i="1"/>
  <c r="I25" i="1"/>
  <c r="H25" i="1"/>
  <c r="J24" i="1"/>
  <c r="I24" i="1"/>
  <c r="H24" i="1"/>
  <c r="J18" i="1"/>
  <c r="I18" i="1"/>
  <c r="H18" i="1"/>
  <c r="J17" i="1"/>
  <c r="I17" i="1"/>
  <c r="H17" i="1"/>
  <c r="J16" i="1"/>
  <c r="I16" i="1"/>
  <c r="H16" i="1"/>
  <c r="J15" i="1"/>
  <c r="I15" i="1"/>
  <c r="H15" i="1"/>
  <c r="E316" i="1"/>
  <c r="E315" i="1"/>
  <c r="E314" i="1"/>
  <c r="E306" i="1"/>
  <c r="E305" i="1"/>
  <c r="E304" i="1"/>
  <c r="E302" i="1"/>
  <c r="E301" i="1"/>
  <c r="E300" i="1"/>
  <c r="E299" i="1"/>
  <c r="E298" i="1"/>
  <c r="E297" i="1"/>
  <c r="E296" i="1"/>
  <c r="E292" i="1"/>
  <c r="E291" i="1"/>
  <c r="E290" i="1"/>
  <c r="E289" i="1"/>
  <c r="E287" i="1"/>
  <c r="E286" i="1"/>
  <c r="E285" i="1"/>
  <c r="E281" i="1"/>
  <c r="E277" i="1"/>
  <c r="E275" i="1"/>
  <c r="E274" i="1"/>
  <c r="E273" i="1"/>
  <c r="E272" i="1"/>
  <c r="E271" i="1"/>
  <c r="E270" i="1"/>
  <c r="E269" i="1"/>
  <c r="E268" i="1"/>
  <c r="E266" i="1"/>
  <c r="E265" i="1"/>
  <c r="E264" i="1"/>
  <c r="E263" i="1"/>
  <c r="E262" i="1"/>
  <c r="E261" i="1"/>
  <c r="E260" i="1"/>
  <c r="E257" i="1"/>
  <c r="E256" i="1"/>
  <c r="E255" i="1"/>
  <c r="E254" i="1"/>
  <c r="E253" i="1"/>
  <c r="E252" i="1"/>
  <c r="E251" i="1"/>
  <c r="E250" i="1"/>
  <c r="E249" i="1"/>
  <c r="E248" i="1"/>
  <c r="E242" i="1"/>
  <c r="E241" i="1"/>
  <c r="E240" i="1"/>
  <c r="E237" i="1"/>
  <c r="E236" i="1"/>
  <c r="E235" i="1"/>
  <c r="E234" i="1"/>
  <c r="E233" i="1"/>
  <c r="E232" i="1"/>
  <c r="E231" i="1"/>
  <c r="E230" i="1"/>
  <c r="E229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6" i="1"/>
  <c r="E205" i="1"/>
  <c r="E203" i="1"/>
  <c r="E202" i="1"/>
  <c r="E199" i="1"/>
  <c r="E198" i="1"/>
  <c r="E197" i="1"/>
  <c r="E196" i="1"/>
  <c r="E194" i="1"/>
  <c r="E193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64" i="1"/>
  <c r="E163" i="1"/>
  <c r="E161" i="1"/>
  <c r="E159" i="1"/>
  <c r="E158" i="1"/>
  <c r="E157" i="1"/>
  <c r="E156" i="1"/>
  <c r="E155" i="1"/>
  <c r="E141" i="1"/>
  <c r="E140" i="1"/>
  <c r="E139" i="1"/>
  <c r="E138" i="1"/>
  <c r="E137" i="1"/>
  <c r="E136" i="1"/>
  <c r="E135" i="1"/>
  <c r="E134" i="1"/>
  <c r="E133" i="1"/>
  <c r="E128" i="1"/>
  <c r="E127" i="1"/>
  <c r="E126" i="1"/>
  <c r="E124" i="1"/>
  <c r="E123" i="1"/>
  <c r="E119" i="1"/>
  <c r="E117" i="1"/>
  <c r="E115" i="1"/>
  <c r="E114" i="1"/>
  <c r="E113" i="1"/>
  <c r="E112" i="1"/>
  <c r="E109" i="1"/>
  <c r="E107" i="1"/>
  <c r="E105" i="1"/>
  <c r="E104" i="1"/>
  <c r="E100" i="1"/>
  <c r="E99" i="1"/>
  <c r="E97" i="1"/>
  <c r="E96" i="1"/>
  <c r="E95" i="1"/>
  <c r="E94" i="1"/>
  <c r="E93" i="1"/>
  <c r="E92" i="1"/>
  <c r="E91" i="1"/>
  <c r="E89" i="1"/>
  <c r="E88" i="1"/>
  <c r="E87" i="1"/>
  <c r="E85" i="1"/>
  <c r="E84" i="1"/>
  <c r="E58" i="1"/>
  <c r="E57" i="1"/>
  <c r="E55" i="1"/>
  <c r="E54" i="1"/>
  <c r="E53" i="1"/>
  <c r="E52" i="1"/>
  <c r="E51" i="1"/>
  <c r="E49" i="1"/>
  <c r="E48" i="1"/>
  <c r="E47" i="1"/>
  <c r="E46" i="1"/>
  <c r="E44" i="1"/>
  <c r="E42" i="1"/>
  <c r="E38" i="1"/>
  <c r="E37" i="1"/>
  <c r="E36" i="1"/>
  <c r="E34" i="1"/>
  <c r="E33" i="1"/>
  <c r="E32" i="1"/>
  <c r="E27" i="1"/>
  <c r="E26" i="1"/>
  <c r="E25" i="1"/>
  <c r="E24" i="1"/>
  <c r="E17" i="1"/>
  <c r="E16" i="1"/>
  <c r="E15" i="1"/>
  <c r="H30" i="1" l="1"/>
  <c r="E30" i="1"/>
  <c r="J14" i="1"/>
  <c r="I14" i="1"/>
  <c r="E267" i="1" l="1"/>
  <c r="E171" i="1"/>
  <c r="H171" i="1" l="1"/>
  <c r="E339" i="1"/>
  <c r="J347" i="1" l="1"/>
  <c r="J346" i="1"/>
  <c r="J345" i="1"/>
  <c r="J344" i="1"/>
  <c r="J343" i="1"/>
  <c r="J342" i="1"/>
  <c r="J341" i="1"/>
  <c r="J340" i="1"/>
  <c r="I347" i="1"/>
  <c r="I346" i="1"/>
  <c r="I345" i="1"/>
  <c r="I344" i="1"/>
  <c r="I343" i="1"/>
  <c r="I342" i="1"/>
  <c r="I341" i="1"/>
  <c r="I340" i="1"/>
  <c r="E345" i="1" l="1"/>
  <c r="E344" i="1"/>
  <c r="H345" i="1"/>
  <c r="H346" i="1"/>
  <c r="E346" i="1"/>
  <c r="E343" i="1"/>
  <c r="E347" i="1" l="1"/>
  <c r="E342" i="1"/>
  <c r="E341" i="1"/>
  <c r="E340" i="1"/>
  <c r="E338" i="1"/>
  <c r="E227" i="1" l="1"/>
  <c r="E82" i="1"/>
  <c r="E14" i="1"/>
  <c r="E13" i="1" s="1"/>
  <c r="E283" i="1" l="1"/>
  <c r="E258" i="1"/>
  <c r="H339" i="1" l="1"/>
  <c r="J339" i="1" l="1"/>
  <c r="I339" i="1"/>
  <c r="I338" i="1"/>
  <c r="H340" i="1"/>
  <c r="H283" i="1" l="1"/>
  <c r="H267" i="1"/>
  <c r="H258" i="1" l="1"/>
  <c r="H14" i="1"/>
  <c r="H13" i="1" s="1"/>
  <c r="H82" i="1" l="1"/>
  <c r="H23" i="1"/>
  <c r="H347" i="1"/>
  <c r="H343" i="1"/>
  <c r="H341" i="1"/>
  <c r="H338" i="1"/>
  <c r="H227" i="1" l="1"/>
  <c r="E39" i="1"/>
  <c r="H39" i="1"/>
  <c r="H191" i="1"/>
  <c r="E191" i="1"/>
  <c r="E23" i="1"/>
  <c r="E351" i="1"/>
  <c r="E327" i="1" s="1"/>
  <c r="H326" i="1" l="1"/>
  <c r="E326" i="1"/>
  <c r="E328" i="1" s="1"/>
  <c r="H342" i="1" l="1"/>
  <c r="H351" i="1" s="1"/>
  <c r="H327" i="1" l="1"/>
  <c r="H328" i="1" s="1"/>
</calcChain>
</file>

<file path=xl/sharedStrings.xml><?xml version="1.0" encoding="utf-8"?>
<sst xmlns="http://schemas.openxmlformats.org/spreadsheetml/2006/main" count="636" uniqueCount="596">
  <si>
    <t>Cena ar  PVN (euro)</t>
  </si>
  <si>
    <t xml:space="preserve">Plānotais vienību  skaits </t>
  </si>
  <si>
    <t>1.1.</t>
  </si>
  <si>
    <t>1.2.</t>
  </si>
  <si>
    <t>1.3.</t>
  </si>
  <si>
    <t>2.1.</t>
  </si>
  <si>
    <t>2.2.</t>
  </si>
  <si>
    <t>3.1.</t>
  </si>
  <si>
    <t>3.1.1.</t>
  </si>
  <si>
    <t>3.1.2.</t>
  </si>
  <si>
    <t>3.2.</t>
  </si>
  <si>
    <t>3.2.2.</t>
  </si>
  <si>
    <t>3.2.1.</t>
  </si>
  <si>
    <t>4.1.1.</t>
  </si>
  <si>
    <t>4.1.2.</t>
  </si>
  <si>
    <t>4.2.</t>
  </si>
  <si>
    <t>4.2.1.</t>
  </si>
  <si>
    <t>4.2.2.</t>
  </si>
  <si>
    <t>5.1.</t>
  </si>
  <si>
    <t>5.1.1.</t>
  </si>
  <si>
    <t>5.1.2.</t>
  </si>
  <si>
    <t>5.1.3.</t>
  </si>
  <si>
    <t>5.1.3.1.</t>
  </si>
  <si>
    <t>5.1.3.2.</t>
  </si>
  <si>
    <t>5.2.</t>
  </si>
  <si>
    <t>5.2.1.</t>
  </si>
  <si>
    <t>5.2.2.</t>
  </si>
  <si>
    <t>5.2.3.</t>
  </si>
  <si>
    <t>5.2.4.</t>
  </si>
  <si>
    <t>5.2.5.</t>
  </si>
  <si>
    <t>5.2.6.</t>
  </si>
  <si>
    <t>5.2.7.</t>
  </si>
  <si>
    <t>5.3.</t>
  </si>
  <si>
    <t>5.3.1.</t>
  </si>
  <si>
    <t>5.3.2.</t>
  </si>
  <si>
    <t>5.3.3.</t>
  </si>
  <si>
    <t>5.3.4.</t>
  </si>
  <si>
    <t>5.3.5.</t>
  </si>
  <si>
    <t>5.3.5.1.</t>
  </si>
  <si>
    <t>5.3.5.2.</t>
  </si>
  <si>
    <t>5.4.</t>
  </si>
  <si>
    <t>5.4.1.</t>
  </si>
  <si>
    <t>5.4.2.</t>
  </si>
  <si>
    <t>5.4.3.</t>
  </si>
  <si>
    <t>5.4.4.</t>
  </si>
  <si>
    <t>5.4.5.</t>
  </si>
  <si>
    <t>5.4.6.</t>
  </si>
  <si>
    <t>5.4.7.</t>
  </si>
  <si>
    <t>5.4.8.</t>
  </si>
  <si>
    <t>5.4.9.</t>
  </si>
  <si>
    <t>5.4.10.</t>
  </si>
  <si>
    <t>5.4.10.1.</t>
  </si>
  <si>
    <t>5.4.10.2.</t>
  </si>
  <si>
    <t>5.4.10.3.</t>
  </si>
  <si>
    <t>5.5.</t>
  </si>
  <si>
    <t>5.5.1.</t>
  </si>
  <si>
    <t>5.5.2.</t>
  </si>
  <si>
    <t>5.5.3.</t>
  </si>
  <si>
    <t>5.5.4.</t>
  </si>
  <si>
    <t>5.5.5.</t>
  </si>
  <si>
    <t>5.5.6.</t>
  </si>
  <si>
    <t>5.5.7.</t>
  </si>
  <si>
    <t>5.5.8.</t>
  </si>
  <si>
    <t>5.5.9.</t>
  </si>
  <si>
    <t>5.6.</t>
  </si>
  <si>
    <t>5.6.1.</t>
  </si>
  <si>
    <t>5.6.2.</t>
  </si>
  <si>
    <t>6.1.</t>
  </si>
  <si>
    <t>6.2.</t>
  </si>
  <si>
    <t>6.3.</t>
  </si>
  <si>
    <t>6.4.</t>
  </si>
  <si>
    <t>6.5.</t>
  </si>
  <si>
    <t>6.6.</t>
  </si>
  <si>
    <t>6.7.</t>
  </si>
  <si>
    <t>6.8.</t>
  </si>
  <si>
    <t>6.9.</t>
  </si>
  <si>
    <t>6.10.</t>
  </si>
  <si>
    <t>6.11.</t>
  </si>
  <si>
    <t>6.12.</t>
  </si>
  <si>
    <t>6.13.</t>
  </si>
  <si>
    <t>7.</t>
  </si>
  <si>
    <t>7.1.</t>
  </si>
  <si>
    <t>7.2.</t>
  </si>
  <si>
    <t>7.3.</t>
  </si>
  <si>
    <t>7.4.</t>
  </si>
  <si>
    <t>7.5.</t>
  </si>
  <si>
    <t>7.6.</t>
  </si>
  <si>
    <t>7.7.</t>
  </si>
  <si>
    <t>7.8.</t>
  </si>
  <si>
    <t>7.9.</t>
  </si>
  <si>
    <t>7.10.</t>
  </si>
  <si>
    <t>7.11.</t>
  </si>
  <si>
    <t>8.1.</t>
  </si>
  <si>
    <t>8.1.1.</t>
  </si>
  <si>
    <t>8.1.2.</t>
  </si>
  <si>
    <t>8.1.3.</t>
  </si>
  <si>
    <t>8.1.4.</t>
  </si>
  <si>
    <t>8.1.5.</t>
  </si>
  <si>
    <t>8.1.6.</t>
  </si>
  <si>
    <t>8.2.</t>
  </si>
  <si>
    <t>8.2.1.</t>
  </si>
  <si>
    <t>8.2.2.</t>
  </si>
  <si>
    <t>8.3.</t>
  </si>
  <si>
    <t>8.3.1.</t>
  </si>
  <si>
    <t>8.3.2.</t>
  </si>
  <si>
    <t>8.3.3.</t>
  </si>
  <si>
    <t>8.4.</t>
  </si>
  <si>
    <t>8.5.</t>
  </si>
  <si>
    <t>8.5.1.</t>
  </si>
  <si>
    <t>8.5.2.</t>
  </si>
  <si>
    <t>8.6.</t>
  </si>
  <si>
    <t>8.7.</t>
  </si>
  <si>
    <t>8.8.</t>
  </si>
  <si>
    <t>9.1.</t>
  </si>
  <si>
    <t>9.1.1.</t>
  </si>
  <si>
    <t>9.1.2.</t>
  </si>
  <si>
    <t>9.1.3.</t>
  </si>
  <si>
    <t>9.2.</t>
  </si>
  <si>
    <t>9.3.</t>
  </si>
  <si>
    <t>9.4.</t>
  </si>
  <si>
    <t>10.1.</t>
  </si>
  <si>
    <t>10.2.</t>
  </si>
  <si>
    <t>10.3.</t>
  </si>
  <si>
    <t>10.3.1.</t>
  </si>
  <si>
    <t>10.3.2.</t>
  </si>
  <si>
    <t>10.4.</t>
  </si>
  <si>
    <t>10.4.1.</t>
  </si>
  <si>
    <t>10.4.2.</t>
  </si>
  <si>
    <t>10.5.</t>
  </si>
  <si>
    <t>10.6.</t>
  </si>
  <si>
    <t>11.1.</t>
  </si>
  <si>
    <t>11.1.1.</t>
  </si>
  <si>
    <t>11.1.2.</t>
  </si>
  <si>
    <t>11.1.3.</t>
  </si>
  <si>
    <t>11.2.</t>
  </si>
  <si>
    <t>11.3.</t>
  </si>
  <si>
    <t>11.4.</t>
  </si>
  <si>
    <t>11.5.</t>
  </si>
  <si>
    <t>11.6.</t>
  </si>
  <si>
    <t>11.7.</t>
  </si>
  <si>
    <t>11.8.</t>
  </si>
  <si>
    <t>11.8.1.</t>
  </si>
  <si>
    <t>4.1.1.1.</t>
  </si>
  <si>
    <t>4.1.1.2.</t>
  </si>
  <si>
    <t>4.1.1.3.</t>
  </si>
  <si>
    <t>4.1.1.4.</t>
  </si>
  <si>
    <t>4.1.1.5.</t>
  </si>
  <si>
    <t>4.1.1.6.</t>
  </si>
  <si>
    <t>4.1.2.1.</t>
  </si>
  <si>
    <t>4.1.2.2.</t>
  </si>
  <si>
    <t>4.1.2.3.</t>
  </si>
  <si>
    <t>4.1.2.4.</t>
  </si>
  <si>
    <t>4.1.2.5.</t>
  </si>
  <si>
    <t>7.2.1.</t>
  </si>
  <si>
    <t>7.2.2.</t>
  </si>
  <si>
    <t>7.3.1.</t>
  </si>
  <si>
    <t>7.3.2.</t>
  </si>
  <si>
    <t>7.4.1.</t>
  </si>
  <si>
    <t>7.4.2.</t>
  </si>
  <si>
    <t>7.5.1.</t>
  </si>
  <si>
    <t>7.5.2.</t>
  </si>
  <si>
    <t>7.1.1.</t>
  </si>
  <si>
    <t>7.1.2.</t>
  </si>
  <si>
    <t>Izmaiņas
Preciz.pret 2014.esošo</t>
  </si>
  <si>
    <t>Citi pašu ieņēmumi</t>
  </si>
  <si>
    <t>Budžetā</t>
  </si>
  <si>
    <t>Kopā</t>
  </si>
  <si>
    <t>Telpu noma Slokas ielā 61 (Saskaņā ar MK Nr. 515 noteikumiem " Noteikumi par valsts un pašvaldību mantas iznomāšanas kārtību, nomas maksas noteikšanas metodiku un nomas līguma tipveida nosacījumiem" Iznomātājs SIA " Dr.Leopolds")</t>
  </si>
  <si>
    <t>Telpu noma Dubultu pr.71 (Saskaņā ar MK Nr. 515 noteikumiem " Noteikumi par valsts un pašvaldību mantas iznomāšanas kārtību, nomas maksas noteikšanas metodiku un nomas līguma tipveida nosacījumiem" Iznomātājs SIA "I.Henkuzenas privātprakse")</t>
  </si>
  <si>
    <t>Komunālie maksājumi (par komunālajiem pakalpojumiem iznomātajām telpām)</t>
  </si>
  <si>
    <t>Ieņēmumi ar  PVN (euro)</t>
  </si>
  <si>
    <t>570 stundu programma</t>
  </si>
  <si>
    <t>Ēdināšanas pakalpojumi</t>
  </si>
  <si>
    <t>Datorsistēmas</t>
  </si>
  <si>
    <t>Atkārtota zināšanu pārbaude (ieskaite, eksāmens, kursa darbs)</t>
  </si>
  <si>
    <t>Rehabilitācijas pakalpojumi</t>
  </si>
  <si>
    <t>4.1.</t>
  </si>
  <si>
    <t xml:space="preserve">Rehabilitācijas kurss Dubultu prospektā 71, Jūrmalā </t>
  </si>
  <si>
    <t>rehabilitācijas kurss bērnam no 2 līdz 14 gadu vecumam (papildu gultasvieta)</t>
  </si>
  <si>
    <t>pavadošās personas rehabilitācija (pavada valsts budžeta klientu)</t>
  </si>
  <si>
    <t>Ārstniecības pakalpojumi</t>
  </si>
  <si>
    <t>Ārstu un speciālistu konsultācijas</t>
  </si>
  <si>
    <t>ārsta konsultācija</t>
  </si>
  <si>
    <t>ārsta konsultācija (atkārtota vizīte)</t>
  </si>
  <si>
    <t>Funkcionālo speciālistu konsultācijas:</t>
  </si>
  <si>
    <t>fizioterapeita konsultācija</t>
  </si>
  <si>
    <t>ergoterapeita konsultācija</t>
  </si>
  <si>
    <t>psihologa konsultācija</t>
  </si>
  <si>
    <t>Hidroterapija</t>
  </si>
  <si>
    <t xml:space="preserve">cirkulārā duša </t>
  </si>
  <si>
    <t>ascendējošā (augšupejošā) duša</t>
  </si>
  <si>
    <t>ārstnieciskā baseina un termoterapijas izmantošana vienai personai</t>
  </si>
  <si>
    <t>ārstnieciskā baseina un termoterapijas izmantošana bērnam no 7 līdz 14 gadu vecumam (vienai personai)</t>
  </si>
  <si>
    <t>Fizikālā terapija</t>
  </si>
  <si>
    <t xml:space="preserve">ārstnieciskās aplikācijas </t>
  </si>
  <si>
    <t>inhalācijas (bez medikamentiem)</t>
  </si>
  <si>
    <t>sāls istaba</t>
  </si>
  <si>
    <t>limfodrenāžas aparātprocedūra</t>
  </si>
  <si>
    <t>visam ķermenim</t>
  </si>
  <si>
    <t>vienai ķermeņa daļai (vēderam, kājām vai rokām)</t>
  </si>
  <si>
    <t>Klasiskā masāža</t>
  </si>
  <si>
    <t>kakla un apkakles zonas masāža (2 vienības)</t>
  </si>
  <si>
    <t>muguras (C2-S5) masāža (3,5 vienības)</t>
  </si>
  <si>
    <t>rokas un pleca zonas masāža (2 vienības)</t>
  </si>
  <si>
    <t>kājas un gūžas zonas masāža (2,5 vienības)</t>
  </si>
  <si>
    <t>galvas masāža (1 vienība)</t>
  </si>
  <si>
    <t>visa ķermeņa masāža (6 vienības)</t>
  </si>
  <si>
    <t>grūtnieču masāža</t>
  </si>
  <si>
    <t>vispārējā masāža bērniem</t>
  </si>
  <si>
    <t>1-5 gadiem</t>
  </si>
  <si>
    <t>6-10 gadiem</t>
  </si>
  <si>
    <t>11-14 gadiem</t>
  </si>
  <si>
    <t>Nodarbības funkcionālā speciālista vadībā</t>
  </si>
  <si>
    <t>ārstnieciskā vingrošana grupā - zālē (vienai personai)</t>
  </si>
  <si>
    <t>fizioterapija individuāli</t>
  </si>
  <si>
    <t>ergoterapija individuāli</t>
  </si>
  <si>
    <t>fizioterapija individuāli ar individuālu vingrojumu kompleksa izstrādi</t>
  </si>
  <si>
    <t>ārstnieciskā vingrošana grupā - baseinā   (vienai personai)</t>
  </si>
  <si>
    <t>slinga terapija</t>
  </si>
  <si>
    <t>fiziskās aktivitātes trenažieru zālē ar dozētu slodzi (ar ārsta norīkojumu)</t>
  </si>
  <si>
    <t>psihologa nodarbība grupā (līdz 6 cilvēkiem)</t>
  </si>
  <si>
    <t>psihologa nodarbība  individuāli</t>
  </si>
  <si>
    <t>intravenozā injekcija</t>
  </si>
  <si>
    <t>intramuskulārā, zemādas injekcija</t>
  </si>
  <si>
    <t>medikamentu ievadīšana vēnā pilienu veidā un pacienta novērošana</t>
  </si>
  <si>
    <t>cukura līmeņa noteikšana ar ekspresdiagnostiku</t>
  </si>
  <si>
    <t>elektrokardiogrammas pieraksts</t>
  </si>
  <si>
    <t>elektrokardiogrammas apraksts</t>
  </si>
  <si>
    <t>Rokas bremze un akselerators transportlīdzeklim ar automātisko ātrumkārbu, stiprinājums pie grīdas (RBA-1)</t>
  </si>
  <si>
    <t>Rokas bremze un akselerators transportlīdzeklim ar automātisko ātrumkārbu, stiprinājums pie stūres (RBA-3)</t>
  </si>
  <si>
    <t>Rokas bremze un akselerators transportlīdzeklim ar mehānisko ātrumkārbu, stiprinājums pie grīdas (RBA-4)</t>
  </si>
  <si>
    <t>Rokas bremze un akselerators transportlīdzeklim ar mehānisko ātrumkārbu, stiprinājums pie stūres (RBA-6)</t>
  </si>
  <si>
    <t>Kreisais akseleratora pedālis transportlīdzeklim ar automātisko ātrumkārbu, stiprinājums pie grīdas (KAP-1)</t>
  </si>
  <si>
    <t>Kreisais akseleratora pedālis transportlīdzeklim ar automātisko ātrumkārbu, stiprinājums pie stūres (KAP-2)</t>
  </si>
  <si>
    <t>Rokas sajūgs ar sviru stūres labajā pusē (RS-1)</t>
  </si>
  <si>
    <t>Rokas sajūgs ar sviru stūres kreisajā pusē (RS-2)</t>
  </si>
  <si>
    <t>Palīgroktura uzstādīšana uz stūres rata (PR)</t>
  </si>
  <si>
    <t>Pagrieziena slēdža pārnešana uz stūres otru pusi (PSL)</t>
  </si>
  <si>
    <t>Viesu izmitināšana</t>
  </si>
  <si>
    <t>Papildu vieta vienai personai Dubultu pr.59, Jūrmalā</t>
  </si>
  <si>
    <t>Aģentūras, citu izglītības iestāžu izglītojamo izmitināšana dienesta viesnīcā Dubultu prospektā 59 un Slokas ielā 68, Jūrmalā</t>
  </si>
  <si>
    <t>Diētiskā ēdināšana (izglītojamiem un darbiniekiem)</t>
  </si>
  <si>
    <t>brokastis</t>
  </si>
  <si>
    <t>pirmais ēdiens</t>
  </si>
  <si>
    <t>otrais ēdiens</t>
  </si>
  <si>
    <t>dzēriens</t>
  </si>
  <si>
    <t>deserts</t>
  </si>
  <si>
    <t>vakariņas</t>
  </si>
  <si>
    <t>pusdienas</t>
  </si>
  <si>
    <t>Ēdināšana trīs reizes dienā (vienai personai)</t>
  </si>
  <si>
    <t>Kafijas galda klāšana (vienai personai)</t>
  </si>
  <si>
    <t>Konditorejas izstrādājumi</t>
  </si>
  <si>
    <t>Konditorejas izstrādājumi veids Nr.1</t>
  </si>
  <si>
    <t>Konditorejas izstrādājumi veids Nr.2</t>
  </si>
  <si>
    <t>Kafija</t>
  </si>
  <si>
    <t>Tējas (dažādas)</t>
  </si>
  <si>
    <t>Telpu iznomāšana</t>
  </si>
  <si>
    <t>Konferenču zāles noma</t>
  </si>
  <si>
    <t>Slokas ielā 68, Jūrmalā (126,4 kv.m)</t>
  </si>
  <si>
    <t>Slokas iela 61, Jūrmalā  (271,6 kv.m)</t>
  </si>
  <si>
    <t>Dubultu pr.71, Jūrmalā  (183,3 kv.m)</t>
  </si>
  <si>
    <t>Sporta zāles noma Slokas ielā 61, Jūrmalā</t>
  </si>
  <si>
    <t>Fizioterapijas lielās zāles noma Dubultu pr.71, Jūrmalā</t>
  </si>
  <si>
    <t>Autotransports un autotransporta stāvvietas</t>
  </si>
  <si>
    <t xml:space="preserve">Viena vieta automašīnai maksas stāvvietā </t>
  </si>
  <si>
    <t>Viena vieta autobusam maksas stāvvietā</t>
  </si>
  <si>
    <t>Papildus par katru kilometru virs 100 km</t>
  </si>
  <si>
    <t>Vieglās automašīnas (līdz 3,5 t) iznomāšana ar šoferi klientiem nobraukumam līdz 50 km, līdz 2 stundām</t>
  </si>
  <si>
    <t>Papildus par katru kilometru virs 50 km</t>
  </si>
  <si>
    <t>Laiks virs 2 stundām</t>
  </si>
  <si>
    <t>Autovadītāju kursu teorijas apmācība</t>
  </si>
  <si>
    <t>Pārējie maksas pakalpojumi</t>
  </si>
  <si>
    <t>Fitnesa pakalpojumi</t>
  </si>
  <si>
    <t>Aerobika ūdenī grupā (vienai personai)</t>
  </si>
  <si>
    <t>Trenažieru zāles apmeklējums (vienai personai)</t>
  </si>
  <si>
    <t>Aerobika zālē grupā (vienai personai)</t>
  </si>
  <si>
    <t>Klienta veļas žāvēšana</t>
  </si>
  <si>
    <t>Gultas veļas papildu maiņa</t>
  </si>
  <si>
    <t>Pārcelšana no viena numura uz citu numuru pēc klienta vēlēšanās</t>
  </si>
  <si>
    <t>Nozaudētās atslēgas dublikāta izgatavošana vai slēdzamas mantu glabātavas izmantošana</t>
  </si>
  <si>
    <t>Nūjošanas inventāra noma 1.stunda</t>
  </si>
  <si>
    <t>katra nākamā stunda</t>
  </si>
  <si>
    <t>rehabilitācijas kurss (viena vieta divvietīgā divistabu numurā)</t>
  </si>
  <si>
    <t>Maksas pakalpojumi kopā:</t>
  </si>
  <si>
    <t xml:space="preserve">Ministru kabineta noteikumu projekta "Grozījumi Ministru kabineta   </t>
  </si>
  <si>
    <t xml:space="preserve">2013.gada 24.septembra noteikumos Nr.1002 "Sociālās </t>
  </si>
  <si>
    <t xml:space="preserve">integrācijas valstas aģentūras sniegto maksas  pakalpojumu cenrādis"" </t>
  </si>
  <si>
    <t>sākotnējās ietekmes novērtējuma ziņojumam (anotācijai)</t>
  </si>
  <si>
    <t>Maksas pakalpojuma veids/ citu pašu ieņēmumu veids</t>
  </si>
  <si>
    <t xml:space="preserve">Kopsavilkums par Sociālās integrācijas valsts aģentūras maksas pakalpojumiem un citu pašu ieņēmumiem un to izmaiņām </t>
  </si>
  <si>
    <t>Transportlīdzekļu pielāgošana</t>
  </si>
  <si>
    <t>Rokas bremze un akselerators transportlīdzeklim ar automātisko ātrumkārbu, stiprinājums pie grīdas (RBA-2) (personām ar satveršanas problēmām)</t>
  </si>
  <si>
    <t>Rokas bremze un akselerators transportlīdzeklim ar mehānisko ātrumkārbu, stiprinājums pie grīdas (RBA-5) (personām ar satveršanas problēmām)</t>
  </si>
  <si>
    <t>ķermeņa zemūdens masāža</t>
  </si>
  <si>
    <t>ārstnieciskā vanna</t>
  </si>
  <si>
    <t>11.9.1.</t>
  </si>
  <si>
    <t>11.9.</t>
  </si>
  <si>
    <t>Psihologa pakalpojums</t>
  </si>
  <si>
    <t>11.9.2.</t>
  </si>
  <si>
    <t>11.9.3.</t>
  </si>
  <si>
    <t>5.6.3.</t>
  </si>
  <si>
    <t>5.6.4.</t>
  </si>
  <si>
    <t>5.6.5.</t>
  </si>
  <si>
    <t>5.6.6.</t>
  </si>
  <si>
    <t>5.6.7.</t>
  </si>
  <si>
    <t>5.6.8.</t>
  </si>
  <si>
    <t xml:space="preserve"> Dubultu prospektā 71, 2.korpusā, Jūrmalā (vienai vietai vienvietīgā numurā)</t>
  </si>
  <si>
    <t xml:space="preserve"> Dubultu prospektā 71, 2.korpusā, Jūrmalā (ar brokastīm)</t>
  </si>
  <si>
    <t xml:space="preserve"> Dubultu prospektā 71, 2.korpusā, Jūrmalā (ar trīsreizēju ēdināšanu)</t>
  </si>
  <si>
    <t xml:space="preserve">Dubultu prospektā 71, 2.korpus, Jūrmalā (viena vieta divvietīgā numurā)                    </t>
  </si>
  <si>
    <t>Dubultu prospektā 71, 2.korpus, Jūrmalā (ar brokastīm)</t>
  </si>
  <si>
    <t>Dubultu prospektā 71, 2.korpusā, Jūrmalā (ar trīsreizēju ēdināšanu)</t>
  </si>
  <si>
    <t>Dubultu prospektā 71, 1.korpusā, Jūrmalā (viena vieta vienvietīgā numurā)</t>
  </si>
  <si>
    <t>Dubultu prospektā 71, 1.korpusā, Jūrmalā (ar brokastīm)</t>
  </si>
  <si>
    <t>Dubultu prospektā 71, 1.korpusā, Jūrmalā  (ar trīsreizēju ēdināšanu)</t>
  </si>
  <si>
    <t xml:space="preserve"> Dubultu prospektā 71, 1.korpusā, Jūrmalā  (viena vieta divvietīgā numurā)</t>
  </si>
  <si>
    <t xml:space="preserve"> Dubultu prospektā 71, 1.korpusā, Jūrmalā  (ar brokastīm)</t>
  </si>
  <si>
    <t>Dubultu prospektā 71, 1.korpusā, Jūrmalā (ar trīsreizēju ēdināšanu)</t>
  </si>
  <si>
    <t>rehabilitācijas kurss - Dubultu prospekts 71, 2.korpuss, Jūrmala</t>
  </si>
  <si>
    <t>rehabilitācijas kurss - Dubultu prospekts 71, 1.korpuss, Jūrmala</t>
  </si>
  <si>
    <t>Telpu noma Dubultu pr.71 (Saskaņā ar MK Nr. 515 noteikumiem " Noteikumi par valsts un pašvaldību mantas iznomāšanas kārtību, nomas maksas noteikšanas metodiku un nomas līguma tipveida nosacījumiem" )</t>
  </si>
  <si>
    <t>Telpu noma karsto, auksto dzērienu un uzkodu tirdzniecības automātu izvietošanai (Iznomātājs "KAFE SERVISS")</t>
  </si>
  <si>
    <t>480 stundu programma</t>
  </si>
  <si>
    <t>N.p.k. maksas pakalpojuma jaunajā cenrādī</t>
  </si>
  <si>
    <t>1.4.</t>
  </si>
  <si>
    <t>640 stundu programma</t>
  </si>
  <si>
    <t>960 stundu programma</t>
  </si>
  <si>
    <t>2.3.</t>
  </si>
  <si>
    <t>2.4.</t>
  </si>
  <si>
    <t>Studiju virzieni pilna laika studijām</t>
  </si>
  <si>
    <t>3.1.3.</t>
  </si>
  <si>
    <t>3.2.3.</t>
  </si>
  <si>
    <t>5.1.4.</t>
  </si>
  <si>
    <t>Ārsta - speciālistu konsultācija</t>
  </si>
  <si>
    <t xml:space="preserve">vēnas punkcija </t>
  </si>
  <si>
    <t>intraartikulāra injekcija</t>
  </si>
  <si>
    <t xml:space="preserve"> Dubultu prospektā 71, 2. korpusā, Jūrmalā pielāgotā numurā (ar brokastīm)</t>
  </si>
  <si>
    <t>7.2.3.</t>
  </si>
  <si>
    <t>7.2.4.</t>
  </si>
  <si>
    <t xml:space="preserve"> Dubultu prospektā 71, 2. korpusā, Jūrmalā pielāgotā numurā (ar trīsreizēju ēdināšanu)</t>
  </si>
  <si>
    <t>Papildu vieta bērnam no 2 līdz 14 gadu vecumam Dubultu pr.71, 2 korpuss, Jūrmala (ar brokastīm)</t>
  </si>
  <si>
    <t>Papildu vieta bērnam  no 2 līdz 14 gadu vecumam Dubultu pr.71, 2 korpuss, Jūrmala (ar trīsreizēju ēdināšanu)</t>
  </si>
  <si>
    <t>7.5.3.</t>
  </si>
  <si>
    <t>7.5.4.</t>
  </si>
  <si>
    <t>Papildu vieta bērnam  no 2 līdz 14 gadu vecumam Dubultu pr. 71, 1 korpuss,  Jūrmalā (ar brokastīm)</t>
  </si>
  <si>
    <t>Papildu vieta bērnam  no 2 līdz 14 gadu vecumam Dubultu pr.71, 1 korpuss, Jūrmala (ar trīsreizēju ēdināšanu)</t>
  </si>
  <si>
    <t>7.5.5.</t>
  </si>
  <si>
    <t>7.5.6.</t>
  </si>
  <si>
    <t>7.5.7.</t>
  </si>
  <si>
    <t>7.5.8.</t>
  </si>
  <si>
    <t>Papildu vieta vienai personai Dubultu prospektā 71, 2 korpuss, Jūrmalā (ar trīsreizēju ēdināšanu)</t>
  </si>
  <si>
    <t>Papildu vieta vienai personai Dubultu prospektā 71, 2 korpuss, Jūrmalā (ar brokastīm)</t>
  </si>
  <si>
    <t>Papildu vieta vienai personai Dubultu prospektā 71, 1 korpuss, Jūrmalā (ar brokastīm)</t>
  </si>
  <si>
    <t>Papildu vieta vienai personai Dubultu prospektā 71, 1 korpuss, Jūrmalā (ar trīsreizēju ēdināšanu)</t>
  </si>
  <si>
    <t>7.12.</t>
  </si>
  <si>
    <t>7.13.</t>
  </si>
  <si>
    <t>Dubultu prospektā 59, Jūrmalā viena ēka – 20 vietas</t>
  </si>
  <si>
    <t>Dubultu prospektā 59, Jūrmalā viena ēka – 34 vietas</t>
  </si>
  <si>
    <t>8.1.3.1.</t>
  </si>
  <si>
    <t>8.1.3.2.</t>
  </si>
  <si>
    <t>8.1.3.3.</t>
  </si>
  <si>
    <t>Gaļas/zivs ēdiens</t>
  </si>
  <si>
    <t>Piedevas</t>
  </si>
  <si>
    <t>Salāti (2 veidi)</t>
  </si>
  <si>
    <t>11.13.</t>
  </si>
  <si>
    <t>11.10.</t>
  </si>
  <si>
    <t>11.12.</t>
  </si>
  <si>
    <t>Atkārtota pārbaude, ja konstatēts autortiesību pārkāpums mācību darbā (kursa darbs, kvalifikācijas darbs)</t>
  </si>
  <si>
    <t>Imatrikulācija un kvalifikācijas darba aizstāvēšana</t>
  </si>
  <si>
    <t>7.14.</t>
  </si>
  <si>
    <t>Klienta veļas mazgāšana</t>
  </si>
  <si>
    <t>nūjošana  (vienai personai) grupā līdz 8 cilvēkiem</t>
  </si>
  <si>
    <t>9.5.</t>
  </si>
  <si>
    <t>Šarko duša</t>
  </si>
  <si>
    <t>Medicīniskās manipulācijas (cenā nav iekļautas medikamentu izmaksas)</t>
  </si>
  <si>
    <t xml:space="preserve">Viesu izmitināšana – papildus vieta Dubultu prospekts 71, Jūrmala </t>
  </si>
  <si>
    <t xml:space="preserve"> Dubultu pr.59, Jūrmalā  (četrvietīgs numurs) - 2.stāvs</t>
  </si>
  <si>
    <t>Dubultu pr.59, Jūrmalā (divvietīgs numurs) - 3.stāvs</t>
  </si>
  <si>
    <t>Galda minerālūdeņi</t>
  </si>
  <si>
    <t xml:space="preserve">Datorklases vai auditorijas noma </t>
  </si>
  <si>
    <t xml:space="preserve">Finanšu nodaļas vadītāja </t>
  </si>
  <si>
    <t>G.Apele</t>
  </si>
  <si>
    <t>Anita.Ozolina@siva.gov.lv</t>
  </si>
  <si>
    <t>Viesu izmitināšana Slokas 68, Jūrmala</t>
  </si>
  <si>
    <t>Tirdzniecības vietas noma (26.1m2) Dubultu pr.71, Jūrmalā</t>
  </si>
  <si>
    <t xml:space="preserve"> Jūrmalā, Dubultu pr.59 (četrvietīgs numurs) - 1.stāvs</t>
  </si>
  <si>
    <t>Atzinums par transportlīdzekļa pielāgojuma kodiem</t>
  </si>
  <si>
    <t>Studiju virzieni nepilna laika studijām</t>
  </si>
  <si>
    <t>2017. spēkā esošs</t>
  </si>
  <si>
    <t xml:space="preserve">2018.gads jaunais cenrādis </t>
  </si>
  <si>
    <t>Izmaiņas 2018.gadā pret  2017.gadā spēkā esošo</t>
  </si>
  <si>
    <t>1.5.</t>
  </si>
  <si>
    <t>720 stundu programma</t>
  </si>
  <si>
    <t>Telpu noma Dubultu pr.71 (Saskaņā ar MK Nr. 515 noteikumiem " Noteikumi par valsts un pašvaldību mantas iznomāšanas kārtību, nomas maksas noteikšanas metodiku un nomas līguma tipveida nosacījumiem" Iznomātājs SIA "Fabriciusa Sanita")</t>
  </si>
  <si>
    <t>Ieņēmumi  no kustāmās mantas iznomāšanas (Saskaņā ar MK Nr. 515 noteikumiem " Noteikumi par valsts un pašvaldību mantas iznomāšanas kārtību, nomas maksas noteikšanas metodiku un nomas līguma tipveida nosacījumiem" Iznomātājs SIA "Fabriciusa Sanita")</t>
  </si>
  <si>
    <t>Telpu noma Dubultu pr.71 (Saskaņā ar MK Nr. 515 noteikumiem " Noteikumi par valsts un pašvaldību mantas iznomāšanas kārtību, nomas maksas noteikšanas metodiku un nomas līguma tipveida nosacījumiem" Iznomātājs SIA "Remani")</t>
  </si>
  <si>
    <t>Ieņēmumi  no kustāmās mantas iznomāšanas (Saskaņā ar MK Nr. 515 noteikumiem " Noteikumi par valsts un pašvaldību mantas iznomāšanas kārtību, nomas maksas noteikšanas metodiku un nomas līguma tipveida nosacījumiem" Iznomātājs SIA "I.Henkuzenas privātprakse")</t>
  </si>
  <si>
    <t>Ieņēmumi  no kustāmās mantas iznomāšanas (Saskaņā ar MK Nr. 515 noteikumiem " Noteikumi par valsts un pašvaldību mantas iznomāšanas kārtību, nomas maksas noteikšanas metodiku un nomas līguma tipveida nosacījumiem" Iznomātājs SIA A "Remani")</t>
  </si>
  <si>
    <t>Profesionālās pilnveides izglītības programmas un profesionālās tālākizglītības programmas</t>
  </si>
  <si>
    <t xml:space="preserve">Profesionālās pamatizglītības programmas, arodizglītības programmas un profesionālās vidējās izglītības programmas </t>
  </si>
  <si>
    <t>Datoru lietošana</t>
  </si>
  <si>
    <t>Šūto izstrādājumu ražošanas tehnoloģija</t>
  </si>
  <si>
    <t>2.5.</t>
  </si>
  <si>
    <t>2.6.</t>
  </si>
  <si>
    <t>Elektronika un elektrotehnika</t>
  </si>
  <si>
    <t>Metālapstrāde</t>
  </si>
  <si>
    <t>Pirmā līmeņa profesionālās augstākās izglītības (koledžas izglītības) programmas</t>
  </si>
  <si>
    <t>Studiju virzienu „Ekonomika”, „Vadība, administrēšana un nekustamo īpašumu pārvaldība” studiju programmas</t>
  </si>
  <si>
    <t>Studiju virziena „Informācijas tehnoloģija, datortehnika, elektronika, telekomunikācijas, datorvadība un datorzinātne” studiju programmas</t>
  </si>
  <si>
    <t>Studiju virziena „Viesnīcu un restorānu serviss, tūrisma un atpūtas organizācija” studiju programmas</t>
  </si>
  <si>
    <t>rehabilitācijas kurss pielāgotā numurā</t>
  </si>
  <si>
    <t>rehabilitācijas kurss (viena vieta vienvietīgā numurā)</t>
  </si>
  <si>
    <t>4.1.1.2.1.</t>
  </si>
  <si>
    <t>4.1.1.2.2.</t>
  </si>
  <si>
    <t>viena vieta vienvietīgā pielāgotā numurā</t>
  </si>
  <si>
    <t>viena vieta divvietīgā pielāgotā numurā</t>
  </si>
  <si>
    <t>rehabilitācijas kurss (viena vieta divvietīgā numurā)</t>
  </si>
  <si>
    <t>rehabilitācijas programma "Harmonija" (viena vieta divvietīgā numurā)</t>
  </si>
  <si>
    <t>Citi pakalpojumi</t>
  </si>
  <si>
    <t>piemaksa par uzturēšanos vienvietīgā numurā personai, kura saņem sociālās rehabilitācijas pakalpojumus par valsts budžeta līdzekļiem</t>
  </si>
  <si>
    <t>Veselības veicināšanas programmas</t>
  </si>
  <si>
    <t>4.3.</t>
  </si>
  <si>
    <t>4.3.1.</t>
  </si>
  <si>
    <t>4.3.1.1.</t>
  </si>
  <si>
    <t>4.3.1.2.</t>
  </si>
  <si>
    <t>4.3.1.3.</t>
  </si>
  <si>
    <t>4.3.1.4.</t>
  </si>
  <si>
    <t>4.3.1.5.</t>
  </si>
  <si>
    <t>4.3.1.6.</t>
  </si>
  <si>
    <t>4.3.1.7.</t>
  </si>
  <si>
    <t>4.3.1.8.</t>
  </si>
  <si>
    <t>4.3.1.9.</t>
  </si>
  <si>
    <t>4.3.1.10.</t>
  </si>
  <si>
    <t>Programma “Muguras veselība” (viena vieta vienvietīgā numurā)</t>
  </si>
  <si>
    <t>Programma “Muguras veselība” (viena vieta divvietīgā numurā)</t>
  </si>
  <si>
    <t>Programma “Relaksācija” (viena vieta vienvietīgā numurā)</t>
  </si>
  <si>
    <t>Programma “Relaksācija” (viena vieta divvietīgā numurā)</t>
  </si>
  <si>
    <t>Programma “Vitalitāte” (viena vieta vienvietīgā numurā)</t>
  </si>
  <si>
    <t>Programma “Vitalitāte” (viena vieta divvietīgā numurā)</t>
  </si>
  <si>
    <t>Programma “Restartē darba spējas” (viena vieta vienvietīgā numurā)</t>
  </si>
  <si>
    <t>Programma “Restartē darba spējas” (viena vieta divvietīgā numurā)</t>
  </si>
  <si>
    <t>4.3.2.</t>
  </si>
  <si>
    <t>4.3.2.1.</t>
  </si>
  <si>
    <t>4.3.2.2.</t>
  </si>
  <si>
    <t>4.3.2.3.</t>
  </si>
  <si>
    <t>4.3.2.5.</t>
  </si>
  <si>
    <t>4.3.2.6.</t>
  </si>
  <si>
    <t>4.3.2.7.</t>
  </si>
  <si>
    <t>4.3.2.8.</t>
  </si>
  <si>
    <t>4.3.2.9.</t>
  </si>
  <si>
    <t>4.3.2.10.</t>
  </si>
  <si>
    <t>4.3.2.4.</t>
  </si>
  <si>
    <t>Dubultu prospekts 71, 2. korpuss, Jūrmala</t>
  </si>
  <si>
    <t>Dubultu prospekts 71, 1. korpuss, Jūrmala</t>
  </si>
  <si>
    <t>divām ķermeņa daļām (vēders un kājas vai vēders un rokas)</t>
  </si>
  <si>
    <t>vienai ķermeņa daļai (kājām vai rokām)</t>
  </si>
  <si>
    <t>muguras masāža (2 vienības)</t>
  </si>
  <si>
    <t>5.4.5.1.</t>
  </si>
  <si>
    <t>5.4.5.2.</t>
  </si>
  <si>
    <t>jostas–krustu daļas</t>
  </si>
  <si>
    <t>krūšu daļas</t>
  </si>
  <si>
    <t>personām ar svaru līdz 100kg</t>
  </si>
  <si>
    <t>personām ar svaru virs 100kg</t>
  </si>
  <si>
    <t>5.4.7.1.</t>
  </si>
  <si>
    <t>5.4.7.2.</t>
  </si>
  <si>
    <t>5.4.11.</t>
  </si>
  <si>
    <t>5.4.11.1.</t>
  </si>
  <si>
    <t>5.4.11.2.</t>
  </si>
  <si>
    <t>Pēdu masāža (2 vienības)</t>
  </si>
  <si>
    <t>pēdas un apakšstilba (līdz ceļa locītavai) masāža</t>
  </si>
  <si>
    <t>abu pēdu masāža</t>
  </si>
  <si>
    <t>5.5.10.</t>
  </si>
  <si>
    <t>ergoterapijas nodarbībā grupā līdz 10 cilvēkiem</t>
  </si>
  <si>
    <t>5.5.11.</t>
  </si>
  <si>
    <t>5.5.11.1.</t>
  </si>
  <si>
    <t>5.5.11.2.</t>
  </si>
  <si>
    <t>5.5.11.3.</t>
  </si>
  <si>
    <t>5.5.12.</t>
  </si>
  <si>
    <t>5.5.12.1.</t>
  </si>
  <si>
    <t>5.5.12.2.</t>
  </si>
  <si>
    <t>5.5.12.3.</t>
  </si>
  <si>
    <t>5.5.12.4.</t>
  </si>
  <si>
    <t>5.5.12.5.</t>
  </si>
  <si>
    <t>5.5.12.6.</t>
  </si>
  <si>
    <t xml:space="preserve">Kinezioloģiskā teipošana </t>
  </si>
  <si>
    <t>ar teipu līdz 50cm</t>
  </si>
  <si>
    <t>ar klienta teipu</t>
  </si>
  <si>
    <t>Cross teips</t>
  </si>
  <si>
    <t>Nodarbības funkcionālā speciālista vadībā ar medicīnas ierīcēm</t>
  </si>
  <si>
    <t>nodarbība ar MOTOMED ierīci</t>
  </si>
  <si>
    <t>Fizioterapijas nodarbība ar hidroterapijas trenažieri, individuāli</t>
  </si>
  <si>
    <t>Fizioterapijas nodarbība ar hidroterapijas trenažieri, individuāli+baseins</t>
  </si>
  <si>
    <t>Ergoterapijas individuālā nodarbība ar RehaCom programmu</t>
  </si>
  <si>
    <t>elektrokardiogrammas pieraksts ar aprakstu</t>
  </si>
  <si>
    <t xml:space="preserve">asinsspiediena mērīšana </t>
  </si>
  <si>
    <t>5.6.9.</t>
  </si>
  <si>
    <t>5.6.10.</t>
  </si>
  <si>
    <t>5.6.11.</t>
  </si>
  <si>
    <t>5.6.12.</t>
  </si>
  <si>
    <t>5.6.12.1.</t>
  </si>
  <si>
    <t xml:space="preserve">Intraartikulāra injekcija (1 locītavai), ceļu locītavas blokāde </t>
  </si>
  <si>
    <t>primāri dzīstošas brūces apstrāde </t>
  </si>
  <si>
    <t xml:space="preserve">sekundāri dzīstošas brūces apstrāde </t>
  </si>
  <si>
    <t xml:space="preserve">urīnpūšļa katetrizācija, katetru maiņa, epicistomas katetra maiņa </t>
  </si>
  <si>
    <t>Ieauguša naga ablācija, korekcija</t>
  </si>
  <si>
    <t>Ieauguša naga ablācija, korekcija  (par katru nākamo procedūru)</t>
  </si>
  <si>
    <t>Pedāļu pagarināšana transportlīdzeklim ar mehānisko pārnesumkārbu (PPM)</t>
  </si>
  <si>
    <t>6.15.</t>
  </si>
  <si>
    <t>Pedāļu pagarināšana transportlīdzeklim ar automātisko pārnesumkārbu (PPA)</t>
  </si>
  <si>
    <t>6.16.</t>
  </si>
  <si>
    <t>Ātras noņemšanas vai uzlikšanas iespēja, kreisā akseleratora pedāļa iekārtai transportlīdzeklim ar automātisko ātrumkārbu, stiprinājums pie pedāļu pamatnes vai citā individuāli piemeklētā vietā, ar pamatpedāļa bloķēšanas iespēju (ĀNKAP-1)</t>
  </si>
  <si>
    <t>6.17.</t>
  </si>
  <si>
    <t>Papildkrēsls atvieglotai iekāpšanai ar stiprinājumu individuāli piemeklētā vietā (PK)</t>
  </si>
  <si>
    <t>6.18.</t>
  </si>
  <si>
    <t>Ātras noņemšanas vai uzlikšanas iespēja, pedāļu pagarināšanas iekārtai transportlīdzeklim ar mehānisko ātrumkārbu (ĀNP-1)</t>
  </si>
  <si>
    <t>6.19.</t>
  </si>
  <si>
    <t>Ātras noņemšanas vai uzlikšanas iespēja, pedāļu pagarināšanas iekārtai transportlīdzeklim ar automātisko ātrumkārbu (ĀNP-2)</t>
  </si>
  <si>
    <t>7.2.5.</t>
  </si>
  <si>
    <t>Piemaksa par uzturēšanos vienai personai divvietīgā numurā</t>
  </si>
  <si>
    <t>7.4.3.</t>
  </si>
  <si>
    <t>Ēdināšana trīs reizes dienā sporta, veselības nostiprināšanas, atpūtas un izglītojošām nometnēm vai grupām, kas noslēgušas līgumu par pakalpojuma saņemšanu, un bērniem no 2 līdz 14 gadu vecumam (vienai grupas personai vai vienam bērnam)</t>
  </si>
  <si>
    <t xml:space="preserve">samazināts kaloriju daudzums </t>
  </si>
  <si>
    <t>8.2.1.1.</t>
  </si>
  <si>
    <t>8.2.2.2.</t>
  </si>
  <si>
    <t>8.2.1.2.</t>
  </si>
  <si>
    <t>8.2.1.3.</t>
  </si>
  <si>
    <t>8.2.2.1.</t>
  </si>
  <si>
    <t>8.2.2.3.</t>
  </si>
  <si>
    <t>palielināts kaloriju daudzums</t>
  </si>
  <si>
    <t>Transportlīdzekļa vadītāja kursu teorijas apmācība</t>
  </si>
  <si>
    <t>10.5.1.</t>
  </si>
  <si>
    <t>10.5.2.</t>
  </si>
  <si>
    <t>Teorijas mācību kurss</t>
  </si>
  <si>
    <t>10.5.3.</t>
  </si>
  <si>
    <t>Atkārtots eksāmens teorijā</t>
  </si>
  <si>
    <t>10.6.1.</t>
  </si>
  <si>
    <t xml:space="preserve">Transportlīdzekļa vadītāja kursu praktiskā braukšana </t>
  </si>
  <si>
    <t>Transportlīdzekļa vadītāja kursu praktiskā braukšana (vienas braukšanas mācību stundas ilgums 45 min)</t>
  </si>
  <si>
    <t>10.6.2.</t>
  </si>
  <si>
    <t xml:space="preserve">Atkārtots eksāmens  praktiskajā braukšanā </t>
  </si>
  <si>
    <t xml:space="preserve">Lietvedības pakalpojumi </t>
  </si>
  <si>
    <t>11.2.1.</t>
  </si>
  <si>
    <t>11.2.2.</t>
  </si>
  <si>
    <t>diploma dublikāta izsniegšana</t>
  </si>
  <si>
    <t>11.2.3.</t>
  </si>
  <si>
    <t>diploma pielikuma dublikāta izsniegšana</t>
  </si>
  <si>
    <t>11.2.4.</t>
  </si>
  <si>
    <t>akadēmiskās izziņas izsniegšana</t>
  </si>
  <si>
    <t>11.2.5.</t>
  </si>
  <si>
    <t>darba nespējas lapu/medicīniskās dokumentācijas dublikāta izsniegšana</t>
  </si>
  <si>
    <t>11.2.6.</t>
  </si>
  <si>
    <t>izrakstu/lēmumu nosūtīšana pa pastu vēstulē</t>
  </si>
  <si>
    <t>11.2.7.</t>
  </si>
  <si>
    <t>Iestādes arhivēto dokumentu dublikāta izsniegšana</t>
  </si>
  <si>
    <t>kopēšana vai dokumenta ieskenēšana un nosūtīšana vai drukāšana</t>
  </si>
  <si>
    <t>Citi ar izglītības iegūšanu saistīti pakalpojumi</t>
  </si>
  <si>
    <t>11.10.1.</t>
  </si>
  <si>
    <t>11.10.2.</t>
  </si>
  <si>
    <t>11.10.3.</t>
  </si>
  <si>
    <t>Izglītojamo gatavotie suvenīri</t>
  </si>
  <si>
    <t>11.12.1.</t>
  </si>
  <si>
    <t>Suvenīri, 1.veids (kartiņas, sedziņas, lāpstiņas, karotes paliknīši u.c.)</t>
  </si>
  <si>
    <t>11.12.2.</t>
  </si>
  <si>
    <t>Suvenīri, 2.veids (maisiņi, priekšauti, virtuves dēlīši, rotaļlietas u.c.)</t>
  </si>
  <si>
    <t>Radošās darbnīcas funkcionālo spēju uzlabošanai (ar nodarbībai paredzēto materiālu)</t>
  </si>
  <si>
    <t>aparātprocedūras</t>
  </si>
  <si>
    <t>magnetoterapija, lāzerterapija, diadinamika, amplipulsterapija</t>
  </si>
  <si>
    <t>ultraskaņa, darsonvalizācija</t>
  </si>
  <si>
    <t>5.3.2.1.</t>
  </si>
  <si>
    <t>5.3.2.2.</t>
  </si>
  <si>
    <t>fizikālā terapija (magnetoterapija, lāzerterapija, diadinamika, amplipulsterapija, ultraskaņa, darsonvalizācija</t>
  </si>
  <si>
    <t>Autobusa (astoņas vietas) iznomāšana  ar šoferi vismaz uz četrām stundām (1 stunda)</t>
  </si>
  <si>
    <t>Autobusa (astoņas vietas) iznomāšana  ar šoferi (1 diennakts)</t>
  </si>
  <si>
    <t>11.11.</t>
  </si>
  <si>
    <t>Sociālā rehabilitētāja nodarbība, līdz 10 cilvēkiem</t>
  </si>
  <si>
    <t>segmentārā masāža (1 vienība)</t>
  </si>
  <si>
    <t>fizioterapija individuāli bērnam no 4 līdz 14 gadu vecumam</t>
  </si>
  <si>
    <t>Ozoliņa, 67771022</t>
  </si>
  <si>
    <t>Programma “Organisma attīrīšanas kūre” (viena vieta vienvietīgā numurā)</t>
  </si>
  <si>
    <t>Programma “Organisma attīrīšanas kūre” (viena vieta divvietīgā numurā)</t>
  </si>
  <si>
    <t>6.14.</t>
  </si>
  <si>
    <t>1.6.1.</t>
  </si>
  <si>
    <t>1.6.2.</t>
  </si>
  <si>
    <t>1.6.</t>
  </si>
  <si>
    <t xml:space="preserve"> Tālākizglītības kursi, semināri, lekcijas</t>
  </si>
  <si>
    <t>11.9.4.</t>
  </si>
  <si>
    <t>11.9.4.1.</t>
  </si>
  <si>
    <t>11.9.4.2.</t>
  </si>
  <si>
    <t>11.9.4.3.</t>
  </si>
  <si>
    <t xml:space="preserve">  Vienai personai grupā līdz 24 personām (1 stunda)</t>
  </si>
  <si>
    <t xml:space="preserve">  Vienai personai grupā vairāk par 24 personām (1 stunda)</t>
  </si>
  <si>
    <t>Supervīzija</t>
  </si>
  <si>
    <t xml:space="preserve"> Individuāla</t>
  </si>
  <si>
    <t xml:space="preserve"> Vienai personai grupā  līdz 6 cilvēkiem</t>
  </si>
  <si>
    <t>Vienai personai grupā  līdz 12 cilvēkiem</t>
  </si>
  <si>
    <t>13.pielikums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</si>
</sst>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name val="Arial"/>
      <family val="2"/>
      <charset val="186"/>
    </font>
    <font>
      <sz val="16"/>
      <name val="Times New Roman"/>
      <family val="1"/>
      <charset val="186"/>
    </font>
    <font>
      <sz val="16"/>
      <name val="Arial"/>
      <family val="2"/>
      <charset val="186"/>
    </font>
    <font>
      <sz val="12"/>
      <name val="Times New Roman"/>
      <family val="1"/>
      <charset val="186"/>
    </font>
    <font>
      <u/>
      <sz val="10"/>
      <color theme="10"/>
      <name val="Arial"/>
      <family val="2"/>
      <charset val="186"/>
    </font>
    <font>
      <b/>
      <sz val="14"/>
      <name val="Times New Roman"/>
      <family val="1"/>
      <charset val="186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u/>
      <sz val="10"/>
      <name val="Times New Roman"/>
      <family val="1"/>
      <charset val="186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9" fillId="0" borderId="0" applyNumberFormat="0" applyFill="0" applyBorder="0" applyAlignment="0" applyProtection="0"/>
  </cellStyleXfs>
  <cellXfs count="104">
    <xf numFmtId="0" fontId="0" fillId="0" borderId="0" xfId="0"/>
    <xf numFmtId="0" fontId="3" fillId="0" borderId="0" xfId="0" applyFont="1"/>
    <xf numFmtId="0" fontId="3" fillId="3" borderId="3" xfId="0" applyFont="1" applyFill="1" applyBorder="1" applyAlignment="1">
      <alignment horizontal="center"/>
    </xf>
    <xf numFmtId="2" fontId="3" fillId="3" borderId="3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/>
    <xf numFmtId="0" fontId="5" fillId="0" borderId="0" xfId="0" applyFont="1"/>
    <xf numFmtId="0" fontId="8" fillId="0" borderId="0" xfId="0" applyFont="1"/>
    <xf numFmtId="0" fontId="2" fillId="0" borderId="0" xfId="0" applyFont="1"/>
    <xf numFmtId="0" fontId="3" fillId="3" borderId="8" xfId="0" applyFont="1" applyFill="1" applyBorder="1" applyAlignment="1"/>
    <xf numFmtId="0" fontId="4" fillId="6" borderId="8" xfId="0" applyFont="1" applyFill="1" applyBorder="1" applyAlignment="1"/>
    <xf numFmtId="0" fontId="4" fillId="6" borderId="10" xfId="0" applyFont="1" applyFill="1" applyBorder="1" applyAlignment="1"/>
    <xf numFmtId="0" fontId="4" fillId="6" borderId="9" xfId="0" applyFont="1" applyFill="1" applyBorder="1" applyAlignment="1"/>
    <xf numFmtId="0" fontId="3" fillId="0" borderId="8" xfId="0" applyFont="1" applyBorder="1" applyAlignment="1">
      <alignment horizontal="left" wrapText="1"/>
    </xf>
    <xf numFmtId="0" fontId="3" fillId="3" borderId="0" xfId="0" applyFont="1" applyFill="1"/>
    <xf numFmtId="0" fontId="3" fillId="6" borderId="5" xfId="0" applyFont="1" applyFill="1" applyBorder="1" applyAlignment="1">
      <alignment horizontal="right" vertical="center" wrapText="1"/>
    </xf>
    <xf numFmtId="0" fontId="4" fillId="6" borderId="12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vertical="center"/>
    </xf>
    <xf numFmtId="0" fontId="4" fillId="6" borderId="3" xfId="0" applyFont="1" applyFill="1" applyBorder="1" applyAlignment="1">
      <alignment vertical="center"/>
    </xf>
    <xf numFmtId="2" fontId="3" fillId="6" borderId="3" xfId="0" applyNumberFormat="1" applyFont="1" applyFill="1" applyBorder="1" applyAlignment="1">
      <alignment vertical="center"/>
    </xf>
    <xf numFmtId="2" fontId="4" fillId="6" borderId="3" xfId="0" applyNumberFormat="1" applyFont="1" applyFill="1" applyBorder="1" applyAlignment="1">
      <alignment vertical="center"/>
    </xf>
    <xf numFmtId="2" fontId="3" fillId="0" borderId="3" xfId="0" applyNumberFormat="1" applyFont="1" applyBorder="1" applyAlignment="1">
      <alignment horizontal="center"/>
    </xf>
    <xf numFmtId="0" fontId="4" fillId="6" borderId="3" xfId="0" applyFont="1" applyFill="1" applyBorder="1" applyAlignment="1"/>
    <xf numFmtId="2" fontId="4" fillId="6" borderId="3" xfId="0" applyNumberFormat="1" applyFont="1" applyFill="1" applyBorder="1" applyAlignment="1"/>
    <xf numFmtId="0" fontId="3" fillId="3" borderId="3" xfId="0" applyFont="1" applyFill="1" applyBorder="1" applyAlignment="1"/>
    <xf numFmtId="0" fontId="3" fillId="2" borderId="0" xfId="0" applyFont="1" applyFill="1"/>
    <xf numFmtId="4" fontId="1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3" fillId="3" borderId="8" xfId="0" applyFont="1" applyFill="1" applyBorder="1" applyAlignment="1">
      <alignment wrapText="1"/>
    </xf>
    <xf numFmtId="4" fontId="3" fillId="0" borderId="3" xfId="0" applyNumberFormat="1" applyFont="1" applyBorder="1" applyAlignment="1">
      <alignment horizontal="center"/>
    </xf>
    <xf numFmtId="0" fontId="3" fillId="6" borderId="3" xfId="0" applyFont="1" applyFill="1" applyBorder="1" applyAlignment="1"/>
    <xf numFmtId="0" fontId="3" fillId="0" borderId="8" xfId="0" applyFont="1" applyBorder="1" applyAlignment="1">
      <alignment wrapText="1"/>
    </xf>
    <xf numFmtId="0" fontId="3" fillId="0" borderId="8" xfId="0" applyFont="1" applyFill="1" applyBorder="1" applyAlignment="1">
      <alignment wrapText="1"/>
    </xf>
    <xf numFmtId="0" fontId="7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5" fillId="0" borderId="0" xfId="0" applyFont="1" applyAlignment="1">
      <alignment horizontal="center"/>
    </xf>
    <xf numFmtId="0" fontId="13" fillId="0" borderId="0" xfId="2" applyFont="1" applyAlignment="1" applyProtection="1"/>
    <xf numFmtId="0" fontId="3" fillId="0" borderId="3" xfId="0" applyFont="1" applyBorder="1" applyAlignment="1"/>
    <xf numFmtId="0" fontId="3" fillId="3" borderId="2" xfId="0" applyFont="1" applyFill="1" applyBorder="1" applyAlignment="1">
      <alignment horizontal="right"/>
    </xf>
    <xf numFmtId="0" fontId="4" fillId="6" borderId="2" xfId="0" applyFont="1" applyFill="1" applyBorder="1" applyAlignment="1">
      <alignment horizontal="right"/>
    </xf>
    <xf numFmtId="0" fontId="4" fillId="6" borderId="8" xfId="0" applyFont="1" applyFill="1" applyBorder="1" applyAlignment="1">
      <alignment wrapText="1"/>
    </xf>
    <xf numFmtId="0" fontId="4" fillId="6" borderId="3" xfId="0" applyFont="1" applyFill="1" applyBorder="1" applyAlignment="1">
      <alignment wrapText="1"/>
    </xf>
    <xf numFmtId="2" fontId="4" fillId="6" borderId="3" xfId="0" applyNumberFormat="1" applyFont="1" applyFill="1" applyBorder="1" applyAlignment="1">
      <alignment wrapText="1"/>
    </xf>
    <xf numFmtId="0" fontId="3" fillId="3" borderId="2" xfId="0" applyFont="1" applyFill="1" applyBorder="1" applyAlignment="1">
      <alignment horizontal="right" wrapText="1"/>
    </xf>
    <xf numFmtId="14" fontId="3" fillId="3" borderId="2" xfId="0" applyNumberFormat="1" applyFont="1" applyFill="1" applyBorder="1" applyAlignment="1">
      <alignment horizontal="right" wrapText="1"/>
    </xf>
    <xf numFmtId="0" fontId="3" fillId="0" borderId="3" xfId="0" applyFont="1" applyBorder="1" applyAlignment="1">
      <alignment wrapText="1"/>
    </xf>
    <xf numFmtId="2" fontId="3" fillId="3" borderId="8" xfId="0" applyNumberFormat="1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2" fontId="3" fillId="3" borderId="3" xfId="0" applyNumberFormat="1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0" fontId="4" fillId="6" borderId="2" xfId="0" applyFont="1" applyFill="1" applyBorder="1" applyAlignment="1">
      <alignment horizontal="right" wrapText="1"/>
    </xf>
    <xf numFmtId="0" fontId="3" fillId="6" borderId="3" xfId="0" applyFont="1" applyFill="1" applyBorder="1" applyAlignment="1">
      <alignment wrapText="1"/>
    </xf>
    <xf numFmtId="2" fontId="3" fillId="0" borderId="8" xfId="0" applyNumberFormat="1" applyFont="1" applyBorder="1" applyAlignment="1">
      <alignment wrapText="1"/>
    </xf>
    <xf numFmtId="0" fontId="3" fillId="3" borderId="3" xfId="0" applyFont="1" applyFill="1" applyBorder="1" applyAlignment="1">
      <alignment wrapText="1"/>
    </xf>
    <xf numFmtId="1" fontId="3" fillId="0" borderId="8" xfId="0" applyNumberFormat="1" applyFont="1" applyFill="1" applyBorder="1" applyAlignment="1">
      <alignment wrapText="1"/>
    </xf>
    <xf numFmtId="1" fontId="3" fillId="3" borderId="8" xfId="0" applyNumberFormat="1" applyFont="1" applyFill="1" applyBorder="1" applyAlignment="1">
      <alignment wrapText="1"/>
    </xf>
    <xf numFmtId="1" fontId="3" fillId="0" borderId="8" xfId="0" applyNumberFormat="1" applyFont="1" applyBorder="1" applyAlignment="1">
      <alignment wrapText="1"/>
    </xf>
    <xf numFmtId="0" fontId="3" fillId="2" borderId="2" xfId="0" applyFont="1" applyFill="1" applyBorder="1" applyAlignment="1">
      <alignment horizontal="justify" wrapText="1"/>
    </xf>
    <xf numFmtId="0" fontId="3" fillId="2" borderId="8" xfId="0" applyFont="1" applyFill="1" applyBorder="1" applyAlignment="1">
      <alignment horizontal="justify" wrapText="1"/>
    </xf>
    <xf numFmtId="2" fontId="4" fillId="2" borderId="3" xfId="0" applyNumberFormat="1" applyFont="1" applyFill="1" applyBorder="1" applyAlignment="1">
      <alignment horizontal="center"/>
    </xf>
    <xf numFmtId="4" fontId="4" fillId="2" borderId="3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justify" wrapText="1"/>
    </xf>
    <xf numFmtId="0" fontId="4" fillId="4" borderId="8" xfId="0" applyFont="1" applyFill="1" applyBorder="1" applyAlignment="1">
      <alignment horizontal="justify" wrapText="1"/>
    </xf>
    <xf numFmtId="0" fontId="4" fillId="4" borderId="3" xfId="0" applyFont="1" applyFill="1" applyBorder="1" applyAlignment="1">
      <alignment horizontal="center"/>
    </xf>
    <xf numFmtId="4" fontId="4" fillId="4" borderId="3" xfId="0" applyNumberFormat="1" applyFont="1" applyFill="1" applyBorder="1" applyAlignment="1">
      <alignment horizontal="center"/>
    </xf>
    <xf numFmtId="4" fontId="3" fillId="4" borderId="3" xfId="0" applyNumberFormat="1" applyFont="1" applyFill="1" applyBorder="1" applyAlignment="1">
      <alignment horizontal="center"/>
    </xf>
    <xf numFmtId="0" fontId="3" fillId="0" borderId="2" xfId="0" applyFont="1" applyBorder="1" applyAlignment="1"/>
    <xf numFmtId="0" fontId="3" fillId="0" borderId="8" xfId="0" applyFont="1" applyBorder="1" applyAlignment="1"/>
    <xf numFmtId="0" fontId="3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wrapText="1"/>
    </xf>
    <xf numFmtId="0" fontId="3" fillId="0" borderId="3" xfId="0" applyFont="1" applyFill="1" applyBorder="1" applyAlignment="1">
      <alignment horizontal="center" wrapText="1"/>
    </xf>
    <xf numFmtId="0" fontId="4" fillId="2" borderId="4" xfId="0" applyFont="1" applyFill="1" applyBorder="1" applyAlignment="1"/>
    <xf numFmtId="0" fontId="4" fillId="2" borderId="11" xfId="0" applyFont="1" applyFill="1" applyBorder="1" applyAlignment="1"/>
    <xf numFmtId="0" fontId="4" fillId="2" borderId="16" xfId="0" applyFont="1" applyFill="1" applyBorder="1" applyAlignment="1">
      <alignment horizontal="center"/>
    </xf>
    <xf numFmtId="4" fontId="4" fillId="2" borderId="16" xfId="0" applyNumberFormat="1" applyFont="1" applyFill="1" applyBorder="1" applyAlignment="1">
      <alignment horizontal="center"/>
    </xf>
    <xf numFmtId="4" fontId="3" fillId="2" borderId="16" xfId="0" applyNumberFormat="1" applyFont="1" applyFill="1" applyBorder="1" applyAlignment="1">
      <alignment horizontal="center"/>
    </xf>
    <xf numFmtId="0" fontId="3" fillId="0" borderId="0" xfId="0" applyFont="1" applyAlignment="1"/>
    <xf numFmtId="4" fontId="3" fillId="3" borderId="3" xfId="0" applyNumberFormat="1" applyFont="1" applyFill="1" applyBorder="1" applyAlignment="1">
      <alignment horizontal="center"/>
    </xf>
    <xf numFmtId="4" fontId="3" fillId="0" borderId="3" xfId="0" applyNumberFormat="1" applyFont="1" applyBorder="1" applyAlignment="1"/>
    <xf numFmtId="0" fontId="10" fillId="0" borderId="0" xfId="0" applyFont="1" applyAlignment="1">
      <alignment horizontal="center" vertical="center" wrapText="1"/>
    </xf>
    <xf numFmtId="2" fontId="3" fillId="5" borderId="3" xfId="0" applyNumberFormat="1" applyFont="1" applyFill="1" applyBorder="1" applyAlignment="1">
      <alignment horizontal="center" vertical="center" wrapText="1"/>
    </xf>
    <xf numFmtId="2" fontId="3" fillId="5" borderId="3" xfId="0" applyNumberFormat="1" applyFont="1" applyFill="1" applyBorder="1" applyAlignment="1">
      <alignment vertical="center"/>
    </xf>
    <xf numFmtId="4" fontId="1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3" fillId="0" borderId="0" xfId="2" applyFont="1" applyAlignment="1" applyProtection="1">
      <alignment horizontal="left"/>
    </xf>
    <xf numFmtId="0" fontId="3" fillId="5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2" fontId="3" fillId="5" borderId="3" xfId="0" applyNumberFormat="1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ita.Ozolina@siva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1"/>
  <sheetViews>
    <sheetView tabSelected="1" showWhiteSpace="0" view="pageLayout" zoomScale="120" zoomScaleNormal="100" zoomScalePageLayoutView="120" workbookViewId="0">
      <selection activeCell="C1" sqref="C1:J1"/>
    </sheetView>
  </sheetViews>
  <sheetFormatPr defaultColWidth="10.28515625" defaultRowHeight="12.75" x14ac:dyDescent="0.2"/>
  <cols>
    <col min="1" max="1" width="10.7109375" style="1" customWidth="1"/>
    <col min="2" max="2" width="62.85546875" style="1" customWidth="1"/>
    <col min="3" max="3" width="10.5703125" style="1" customWidth="1"/>
    <col min="4" max="4" width="9.42578125" style="1" customWidth="1"/>
    <col min="5" max="5" width="12.5703125" style="1" customWidth="1"/>
    <col min="6" max="7" width="10.5703125" style="1" customWidth="1"/>
    <col min="8" max="8" width="12.5703125" style="1" customWidth="1"/>
    <col min="9" max="9" width="10.5703125" style="1" customWidth="1"/>
    <col min="10" max="10" width="8.5703125" style="1" customWidth="1"/>
    <col min="11" max="13" width="10.28515625" style="1" hidden="1" customWidth="1"/>
    <col min="14" max="16384" width="10.28515625" style="1"/>
  </cols>
  <sheetData>
    <row r="1" spans="1:13" ht="15" x14ac:dyDescent="0.25">
      <c r="A1" s="5"/>
      <c r="B1" s="5"/>
      <c r="C1" s="89" t="s">
        <v>595</v>
      </c>
      <c r="D1" s="89"/>
      <c r="E1" s="89"/>
      <c r="F1" s="89"/>
      <c r="G1" s="89"/>
      <c r="H1" s="89"/>
      <c r="I1" s="89"/>
      <c r="J1" s="89"/>
    </row>
    <row r="2" spans="1:13" ht="15" x14ac:dyDescent="0.25">
      <c r="A2" s="5"/>
      <c r="B2" s="89" t="s">
        <v>284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3" ht="15" x14ac:dyDescent="0.25">
      <c r="A3" s="89" t="s">
        <v>285</v>
      </c>
      <c r="B3" s="89"/>
      <c r="C3" s="89"/>
      <c r="D3" s="89"/>
      <c r="E3" s="89"/>
      <c r="F3" s="89"/>
      <c r="G3" s="89"/>
      <c r="H3" s="89"/>
      <c r="I3" s="89"/>
      <c r="J3" s="89"/>
    </row>
    <row r="4" spans="1:13" ht="15" x14ac:dyDescent="0.25">
      <c r="A4" s="5"/>
      <c r="B4" s="89" t="s">
        <v>286</v>
      </c>
      <c r="C4" s="89"/>
      <c r="D4" s="89"/>
      <c r="E4" s="89"/>
      <c r="F4" s="89"/>
      <c r="G4" s="89"/>
      <c r="H4" s="89"/>
      <c r="I4" s="89"/>
      <c r="J4" s="89"/>
    </row>
    <row r="5" spans="1:13" ht="15" x14ac:dyDescent="0.25">
      <c r="A5" s="5"/>
      <c r="B5" s="5"/>
      <c r="C5" s="5"/>
      <c r="D5" s="5"/>
      <c r="E5" s="28"/>
      <c r="F5" s="89" t="s">
        <v>287</v>
      </c>
      <c r="G5" s="89"/>
      <c r="H5" s="89"/>
      <c r="I5" s="89"/>
      <c r="J5" s="89"/>
    </row>
    <row r="6" spans="1:13" ht="15" x14ac:dyDescent="0.25">
      <c r="A6" s="5"/>
      <c r="B6" s="5"/>
      <c r="C6" s="5"/>
      <c r="D6" s="5"/>
      <c r="E6" s="28"/>
      <c r="F6" s="28"/>
      <c r="G6" s="28"/>
      <c r="H6" s="28"/>
      <c r="I6" s="28"/>
      <c r="J6" s="28"/>
    </row>
    <row r="8" spans="1:13" ht="24.75" customHeight="1" x14ac:dyDescent="0.2">
      <c r="A8" s="86" t="s">
        <v>289</v>
      </c>
      <c r="B8" s="86"/>
      <c r="C8" s="86"/>
      <c r="D8" s="86"/>
      <c r="E8" s="86"/>
      <c r="F8" s="86"/>
      <c r="G8" s="86"/>
      <c r="H8" s="86"/>
      <c r="I8" s="86"/>
      <c r="J8" s="86"/>
    </row>
    <row r="9" spans="1:13" s="95" customFormat="1" ht="13.5" thickBot="1" x14ac:dyDescent="0.25"/>
    <row r="10" spans="1:13" ht="50.25" customHeight="1" x14ac:dyDescent="0.2">
      <c r="A10" s="96" t="s">
        <v>323</v>
      </c>
      <c r="B10" s="99" t="s">
        <v>288</v>
      </c>
      <c r="C10" s="102" t="s">
        <v>388</v>
      </c>
      <c r="D10" s="102"/>
      <c r="E10" s="102"/>
      <c r="F10" s="102" t="s">
        <v>389</v>
      </c>
      <c r="G10" s="102"/>
      <c r="H10" s="102"/>
      <c r="I10" s="102" t="s">
        <v>390</v>
      </c>
      <c r="J10" s="102"/>
      <c r="K10" s="1" t="s">
        <v>163</v>
      </c>
    </row>
    <row r="11" spans="1:13" ht="15" customHeight="1" x14ac:dyDescent="0.2">
      <c r="A11" s="97"/>
      <c r="B11" s="100"/>
      <c r="C11" s="87" t="s">
        <v>0</v>
      </c>
      <c r="D11" s="93" t="s">
        <v>1</v>
      </c>
      <c r="E11" s="87" t="s">
        <v>170</v>
      </c>
      <c r="F11" s="87" t="s">
        <v>0</v>
      </c>
      <c r="G11" s="93" t="s">
        <v>1</v>
      </c>
      <c r="H11" s="87" t="s">
        <v>170</v>
      </c>
      <c r="I11" s="87" t="s">
        <v>0</v>
      </c>
      <c r="J11" s="93" t="s">
        <v>1</v>
      </c>
      <c r="K11" s="1" t="s">
        <v>0</v>
      </c>
      <c r="L11" s="1" t="s">
        <v>1</v>
      </c>
    </row>
    <row r="12" spans="1:13" ht="27.75" customHeight="1" x14ac:dyDescent="0.2">
      <c r="A12" s="98"/>
      <c r="B12" s="101"/>
      <c r="C12" s="88"/>
      <c r="D12" s="94"/>
      <c r="E12" s="88"/>
      <c r="F12" s="88"/>
      <c r="G12" s="94"/>
      <c r="H12" s="103"/>
      <c r="I12" s="88"/>
      <c r="J12" s="94"/>
    </row>
    <row r="13" spans="1:13" s="16" customFormat="1" ht="13.5" customHeight="1" x14ac:dyDescent="0.2">
      <c r="A13" s="17">
        <v>1</v>
      </c>
      <c r="B13" s="18" t="s">
        <v>398</v>
      </c>
      <c r="C13" s="21"/>
      <c r="D13" s="19"/>
      <c r="E13" s="22">
        <f>SUM(E14:E21)</f>
        <v>13605.55</v>
      </c>
      <c r="F13" s="21"/>
      <c r="G13" s="20"/>
      <c r="H13" s="22">
        <f>SUM(H14:H21)</f>
        <v>24479.15</v>
      </c>
      <c r="I13" s="21"/>
      <c r="J13" s="19"/>
    </row>
    <row r="14" spans="1:13" x14ac:dyDescent="0.2">
      <c r="A14" s="41" t="s">
        <v>2</v>
      </c>
      <c r="B14" s="33" t="s">
        <v>322</v>
      </c>
      <c r="C14" s="3">
        <v>414.62</v>
      </c>
      <c r="D14" s="2">
        <v>5</v>
      </c>
      <c r="E14" s="3">
        <f t="shared" ref="E14:E17" si="0">C14*D14</f>
        <v>2073.1</v>
      </c>
      <c r="F14" s="3">
        <v>552.22</v>
      </c>
      <c r="G14" s="2">
        <v>5</v>
      </c>
      <c r="H14" s="3">
        <f t="shared" ref="H14" si="1">F14*G14</f>
        <v>2761.1000000000004</v>
      </c>
      <c r="I14" s="3">
        <f>F14-C14</f>
        <v>137.60000000000002</v>
      </c>
      <c r="J14" s="2">
        <f>G14-D14</f>
        <v>0</v>
      </c>
    </row>
    <row r="15" spans="1:13" x14ac:dyDescent="0.2">
      <c r="A15" s="41" t="s">
        <v>3</v>
      </c>
      <c r="B15" s="33" t="s">
        <v>171</v>
      </c>
      <c r="C15" s="3">
        <v>734.3</v>
      </c>
      <c r="D15" s="2">
        <v>5</v>
      </c>
      <c r="E15" s="3">
        <f t="shared" si="0"/>
        <v>3671.5</v>
      </c>
      <c r="F15" s="3">
        <v>1073.73</v>
      </c>
      <c r="G15" s="2">
        <v>5</v>
      </c>
      <c r="H15" s="3">
        <f t="shared" ref="H15:H18" si="2">F15*G15</f>
        <v>5368.65</v>
      </c>
      <c r="I15" s="3">
        <f t="shared" ref="I15:I18" si="3">F15-C15</f>
        <v>339.43000000000006</v>
      </c>
      <c r="J15" s="2">
        <f t="shared" ref="J15:J18" si="4">G15-D15</f>
        <v>0</v>
      </c>
    </row>
    <row r="16" spans="1:13" x14ac:dyDescent="0.2">
      <c r="A16" s="41" t="s">
        <v>4</v>
      </c>
      <c r="B16" s="33" t="s">
        <v>325</v>
      </c>
      <c r="C16" s="3">
        <v>646.98</v>
      </c>
      <c r="D16" s="2">
        <v>5</v>
      </c>
      <c r="E16" s="3">
        <f t="shared" si="0"/>
        <v>3234.9</v>
      </c>
      <c r="F16" s="3">
        <v>852.34</v>
      </c>
      <c r="G16" s="2">
        <v>5</v>
      </c>
      <c r="H16" s="3">
        <f t="shared" si="2"/>
        <v>4261.7</v>
      </c>
      <c r="I16" s="3">
        <f t="shared" si="3"/>
        <v>205.36</v>
      </c>
      <c r="J16" s="2">
        <f t="shared" si="4"/>
        <v>0</v>
      </c>
    </row>
    <row r="17" spans="1:10" x14ac:dyDescent="0.2">
      <c r="A17" s="41" t="s">
        <v>324</v>
      </c>
      <c r="B17" s="33" t="s">
        <v>326</v>
      </c>
      <c r="C17" s="3">
        <v>925.21</v>
      </c>
      <c r="D17" s="2">
        <v>5</v>
      </c>
      <c r="E17" s="3">
        <f t="shared" si="0"/>
        <v>4626.05</v>
      </c>
      <c r="F17" s="3">
        <v>1483.22</v>
      </c>
      <c r="G17" s="2">
        <v>5</v>
      </c>
      <c r="H17" s="3">
        <f t="shared" si="2"/>
        <v>7416.1</v>
      </c>
      <c r="I17" s="3">
        <f t="shared" si="3"/>
        <v>558.01</v>
      </c>
      <c r="J17" s="2">
        <f t="shared" si="4"/>
        <v>0</v>
      </c>
    </row>
    <row r="18" spans="1:10" x14ac:dyDescent="0.2">
      <c r="A18" s="41" t="s">
        <v>391</v>
      </c>
      <c r="B18" s="33" t="s">
        <v>392</v>
      </c>
      <c r="C18" s="3"/>
      <c r="D18" s="2"/>
      <c r="E18" s="3"/>
      <c r="F18" s="3">
        <v>914.32</v>
      </c>
      <c r="G18" s="2">
        <v>5</v>
      </c>
      <c r="H18" s="3">
        <f t="shared" si="2"/>
        <v>4571.6000000000004</v>
      </c>
      <c r="I18" s="3">
        <f t="shared" si="3"/>
        <v>914.32</v>
      </c>
      <c r="J18" s="2">
        <f t="shared" si="4"/>
        <v>5</v>
      </c>
    </row>
    <row r="19" spans="1:10" x14ac:dyDescent="0.2">
      <c r="A19" s="41" t="s">
        <v>583</v>
      </c>
      <c r="B19" s="33" t="s">
        <v>584</v>
      </c>
      <c r="C19" s="3"/>
      <c r="D19" s="2"/>
      <c r="E19" s="3"/>
      <c r="F19" s="3"/>
      <c r="G19" s="2"/>
      <c r="H19" s="3"/>
      <c r="I19" s="3"/>
      <c r="J19" s="2"/>
    </row>
    <row r="20" spans="1:10" x14ac:dyDescent="0.2">
      <c r="A20" s="41" t="s">
        <v>581</v>
      </c>
      <c r="B20" s="33" t="s">
        <v>589</v>
      </c>
      <c r="C20" s="3"/>
      <c r="D20" s="2"/>
      <c r="E20" s="3"/>
      <c r="F20" s="3">
        <v>3</v>
      </c>
      <c r="G20" s="2">
        <v>15</v>
      </c>
      <c r="H20" s="3">
        <f t="shared" ref="H20:H21" si="5">F20*G20</f>
        <v>45</v>
      </c>
      <c r="I20" s="3">
        <f t="shared" ref="I20:I21" si="6">F20-C20</f>
        <v>3</v>
      </c>
      <c r="J20" s="2">
        <f t="shared" ref="J20:J21" si="7">G20-D20</f>
        <v>15</v>
      </c>
    </row>
    <row r="21" spans="1:10" x14ac:dyDescent="0.2">
      <c r="A21" s="41" t="s">
        <v>582</v>
      </c>
      <c r="B21" s="33" t="s">
        <v>590</v>
      </c>
      <c r="C21" s="3"/>
      <c r="D21" s="2"/>
      <c r="E21" s="3"/>
      <c r="F21" s="3">
        <v>2.2000000000000002</v>
      </c>
      <c r="G21" s="2">
        <v>25</v>
      </c>
      <c r="H21" s="3">
        <f t="shared" si="5"/>
        <v>55.000000000000007</v>
      </c>
      <c r="I21" s="3">
        <f t="shared" si="6"/>
        <v>2.2000000000000002</v>
      </c>
      <c r="J21" s="2">
        <f t="shared" si="7"/>
        <v>25</v>
      </c>
    </row>
    <row r="22" spans="1:10" hidden="1" x14ac:dyDescent="0.2">
      <c r="A22" s="41"/>
      <c r="B22" s="33"/>
      <c r="C22" s="3"/>
      <c r="D22" s="2"/>
      <c r="E22" s="3"/>
      <c r="F22" s="3"/>
      <c r="G22" s="2"/>
      <c r="H22" s="3"/>
      <c r="I22" s="3"/>
      <c r="J22" s="2"/>
    </row>
    <row r="23" spans="1:10" ht="24" customHeight="1" x14ac:dyDescent="0.2">
      <c r="A23" s="42">
        <v>2</v>
      </c>
      <c r="B23" s="43" t="s">
        <v>399</v>
      </c>
      <c r="C23" s="44"/>
      <c r="D23" s="32"/>
      <c r="E23" s="45">
        <f>SUM(E24:E29)</f>
        <v>7296.34</v>
      </c>
      <c r="F23" s="32"/>
      <c r="G23" s="32"/>
      <c r="H23" s="45">
        <f>SUM(H24:H29)</f>
        <v>13793.529999999999</v>
      </c>
      <c r="I23" s="32"/>
      <c r="J23" s="32"/>
    </row>
    <row r="24" spans="1:10" x14ac:dyDescent="0.2">
      <c r="A24" s="41" t="s">
        <v>5</v>
      </c>
      <c r="B24" s="33" t="s">
        <v>172</v>
      </c>
      <c r="C24" s="3">
        <v>1807.73</v>
      </c>
      <c r="D24" s="2">
        <v>1</v>
      </c>
      <c r="E24" s="3">
        <f t="shared" ref="E24:E27" si="8">C24*D24</f>
        <v>1807.73</v>
      </c>
      <c r="F24" s="3">
        <v>2316.04</v>
      </c>
      <c r="G24" s="2">
        <v>1</v>
      </c>
      <c r="H24" s="3">
        <f t="shared" ref="H24:H29" si="9">F24*G24</f>
        <v>2316.04</v>
      </c>
      <c r="I24" s="3">
        <f t="shared" ref="I24:I29" si="10">F24-C24</f>
        <v>508.30999999999995</v>
      </c>
      <c r="J24" s="2">
        <f t="shared" ref="J24:J29" si="11">G24-D24</f>
        <v>0</v>
      </c>
    </row>
    <row r="25" spans="1:10" x14ac:dyDescent="0.2">
      <c r="A25" s="41" t="s">
        <v>6</v>
      </c>
      <c r="B25" s="33" t="s">
        <v>173</v>
      </c>
      <c r="C25" s="3">
        <v>1730.45</v>
      </c>
      <c r="D25" s="2">
        <v>1</v>
      </c>
      <c r="E25" s="3">
        <f t="shared" si="8"/>
        <v>1730.45</v>
      </c>
      <c r="F25" s="3">
        <v>2094.25</v>
      </c>
      <c r="G25" s="2">
        <v>1</v>
      </c>
      <c r="H25" s="3">
        <f t="shared" si="9"/>
        <v>2094.25</v>
      </c>
      <c r="I25" s="3">
        <f t="shared" si="10"/>
        <v>363.79999999999995</v>
      </c>
      <c r="J25" s="2">
        <f t="shared" si="11"/>
        <v>0</v>
      </c>
    </row>
    <row r="26" spans="1:10" x14ac:dyDescent="0.2">
      <c r="A26" s="41" t="s">
        <v>327</v>
      </c>
      <c r="B26" s="33" t="s">
        <v>400</v>
      </c>
      <c r="C26" s="3">
        <v>1583.4</v>
      </c>
      <c r="D26" s="2">
        <v>1</v>
      </c>
      <c r="E26" s="3">
        <f t="shared" si="8"/>
        <v>1583.4</v>
      </c>
      <c r="F26" s="3">
        <v>2129.4699999999998</v>
      </c>
      <c r="G26" s="2">
        <v>1</v>
      </c>
      <c r="H26" s="3">
        <f t="shared" si="9"/>
        <v>2129.4699999999998</v>
      </c>
      <c r="I26" s="3">
        <f t="shared" si="10"/>
        <v>546.06999999999971</v>
      </c>
      <c r="J26" s="2">
        <f t="shared" si="11"/>
        <v>0</v>
      </c>
    </row>
    <row r="27" spans="1:10" x14ac:dyDescent="0.2">
      <c r="A27" s="41" t="s">
        <v>328</v>
      </c>
      <c r="B27" s="33" t="s">
        <v>401</v>
      </c>
      <c r="C27" s="3">
        <v>2174.7600000000002</v>
      </c>
      <c r="D27" s="2">
        <v>1</v>
      </c>
      <c r="E27" s="3">
        <f t="shared" si="8"/>
        <v>2174.7600000000002</v>
      </c>
      <c r="F27" s="3">
        <v>2236.9699999999998</v>
      </c>
      <c r="G27" s="2">
        <v>1</v>
      </c>
      <c r="H27" s="3">
        <f t="shared" si="9"/>
        <v>2236.9699999999998</v>
      </c>
      <c r="I27" s="3">
        <f t="shared" si="10"/>
        <v>62.209999999999582</v>
      </c>
      <c r="J27" s="2">
        <f t="shared" si="11"/>
        <v>0</v>
      </c>
    </row>
    <row r="28" spans="1:10" x14ac:dyDescent="0.2">
      <c r="A28" s="41" t="s">
        <v>402</v>
      </c>
      <c r="B28" s="33" t="s">
        <v>404</v>
      </c>
      <c r="C28" s="3"/>
      <c r="D28" s="2"/>
      <c r="E28" s="23"/>
      <c r="F28" s="3">
        <v>2524.64</v>
      </c>
      <c r="G28" s="2">
        <v>1</v>
      </c>
      <c r="H28" s="3">
        <f t="shared" si="9"/>
        <v>2524.64</v>
      </c>
      <c r="I28" s="3">
        <f t="shared" si="10"/>
        <v>2524.64</v>
      </c>
      <c r="J28" s="2">
        <f t="shared" si="11"/>
        <v>1</v>
      </c>
    </row>
    <row r="29" spans="1:10" x14ac:dyDescent="0.2">
      <c r="A29" s="41" t="s">
        <v>403</v>
      </c>
      <c r="B29" s="33" t="s">
        <v>405</v>
      </c>
      <c r="C29" s="3"/>
      <c r="D29" s="2"/>
      <c r="E29" s="23"/>
      <c r="F29" s="3">
        <v>2492.16</v>
      </c>
      <c r="G29" s="2">
        <v>1</v>
      </c>
      <c r="H29" s="3">
        <f t="shared" si="9"/>
        <v>2492.16</v>
      </c>
      <c r="I29" s="3">
        <f t="shared" si="10"/>
        <v>2492.16</v>
      </c>
      <c r="J29" s="2">
        <f t="shared" si="11"/>
        <v>1</v>
      </c>
    </row>
    <row r="30" spans="1:10" ht="13.5" customHeight="1" x14ac:dyDescent="0.2">
      <c r="A30" s="42">
        <v>3</v>
      </c>
      <c r="B30" s="12" t="s">
        <v>406</v>
      </c>
      <c r="C30" s="24"/>
      <c r="D30" s="24"/>
      <c r="E30" s="25">
        <f>SUM(E32:E38)</f>
        <v>7262.5</v>
      </c>
      <c r="F30" s="32"/>
      <c r="G30" s="24"/>
      <c r="H30" s="25">
        <f>SUM(H32:H38)</f>
        <v>10312.490000000002</v>
      </c>
      <c r="I30" s="24"/>
      <c r="J30" s="24"/>
    </row>
    <row r="31" spans="1:10" x14ac:dyDescent="0.2">
      <c r="A31" s="41" t="s">
        <v>7</v>
      </c>
      <c r="B31" s="11" t="s">
        <v>329</v>
      </c>
      <c r="C31" s="3"/>
      <c r="D31" s="2"/>
      <c r="E31" s="3"/>
      <c r="F31" s="3"/>
      <c r="G31" s="2"/>
      <c r="H31" s="3"/>
      <c r="I31" s="3"/>
      <c r="J31" s="2"/>
    </row>
    <row r="32" spans="1:10" ht="25.5" x14ac:dyDescent="0.2">
      <c r="A32" s="41" t="s">
        <v>8</v>
      </c>
      <c r="B32" s="33" t="s">
        <v>407</v>
      </c>
      <c r="C32" s="3">
        <v>1366.11</v>
      </c>
      <c r="D32" s="2">
        <v>1</v>
      </c>
      <c r="E32" s="3">
        <f>C32*D32</f>
        <v>1366.11</v>
      </c>
      <c r="F32" s="3">
        <v>1888.08</v>
      </c>
      <c r="G32" s="2">
        <v>1</v>
      </c>
      <c r="H32" s="3">
        <f t="shared" ref="H32:H34" si="12">F32*G32</f>
        <v>1888.08</v>
      </c>
      <c r="I32" s="3">
        <f t="shared" ref="I32:I34" si="13">F32-C32</f>
        <v>521.97</v>
      </c>
      <c r="J32" s="2">
        <f t="shared" ref="J32:J34" si="14">G32-D32</f>
        <v>0</v>
      </c>
    </row>
    <row r="33" spans="1:10" ht="25.5" x14ac:dyDescent="0.2">
      <c r="A33" s="41" t="s">
        <v>9</v>
      </c>
      <c r="B33" s="33" t="s">
        <v>408</v>
      </c>
      <c r="C33" s="3">
        <v>1351.53</v>
      </c>
      <c r="D33" s="2">
        <v>1</v>
      </c>
      <c r="E33" s="3">
        <f t="shared" ref="E33:E34" si="15">C33*D33</f>
        <v>1351.53</v>
      </c>
      <c r="F33" s="3">
        <v>2132.9299999999998</v>
      </c>
      <c r="G33" s="2">
        <v>1</v>
      </c>
      <c r="H33" s="3">
        <f t="shared" si="12"/>
        <v>2132.9299999999998</v>
      </c>
      <c r="I33" s="3">
        <f t="shared" si="13"/>
        <v>781.39999999999986</v>
      </c>
      <c r="J33" s="2">
        <f t="shared" si="14"/>
        <v>0</v>
      </c>
    </row>
    <row r="34" spans="1:10" ht="25.5" x14ac:dyDescent="0.2">
      <c r="A34" s="41" t="s">
        <v>330</v>
      </c>
      <c r="B34" s="33" t="s">
        <v>409</v>
      </c>
      <c r="C34" s="3">
        <v>1316.91</v>
      </c>
      <c r="D34" s="2">
        <v>1</v>
      </c>
      <c r="E34" s="3">
        <f t="shared" si="15"/>
        <v>1316.91</v>
      </c>
      <c r="F34" s="3">
        <v>1947.94</v>
      </c>
      <c r="G34" s="2">
        <v>1</v>
      </c>
      <c r="H34" s="3">
        <f t="shared" si="12"/>
        <v>1947.94</v>
      </c>
      <c r="I34" s="3">
        <f t="shared" si="13"/>
        <v>631.03</v>
      </c>
      <c r="J34" s="2">
        <f t="shared" si="14"/>
        <v>0</v>
      </c>
    </row>
    <row r="35" spans="1:10" x14ac:dyDescent="0.2">
      <c r="A35" s="46" t="s">
        <v>10</v>
      </c>
      <c r="B35" s="33" t="s">
        <v>387</v>
      </c>
      <c r="C35" s="40"/>
      <c r="D35" s="40"/>
      <c r="E35" s="3"/>
      <c r="F35" s="40"/>
      <c r="G35" s="40"/>
      <c r="H35" s="3"/>
      <c r="I35" s="3"/>
      <c r="J35" s="2"/>
    </row>
    <row r="36" spans="1:10" ht="25.5" x14ac:dyDescent="0.2">
      <c r="A36" s="47" t="s">
        <v>12</v>
      </c>
      <c r="B36" s="33" t="s">
        <v>407</v>
      </c>
      <c r="C36" s="3">
        <v>1079.8499999999999</v>
      </c>
      <c r="D36" s="2">
        <v>1</v>
      </c>
      <c r="E36" s="3">
        <f t="shared" ref="E36:E38" si="16">C36*D36</f>
        <v>1079.8499999999999</v>
      </c>
      <c r="F36" s="3">
        <v>1462.18</v>
      </c>
      <c r="G36" s="2">
        <v>1</v>
      </c>
      <c r="H36" s="3">
        <f t="shared" ref="H36:H38" si="17">F36*G36</f>
        <v>1462.18</v>
      </c>
      <c r="I36" s="3">
        <f t="shared" ref="I36:I38" si="18">F36-C36</f>
        <v>382.33000000000015</v>
      </c>
      <c r="J36" s="2">
        <f t="shared" ref="J36:J38" si="19">G36-D36</f>
        <v>0</v>
      </c>
    </row>
    <row r="37" spans="1:10" ht="25.5" x14ac:dyDescent="0.2">
      <c r="A37" s="46" t="s">
        <v>11</v>
      </c>
      <c r="B37" s="33" t="s">
        <v>409</v>
      </c>
      <c r="C37" s="3">
        <v>1051.9100000000001</v>
      </c>
      <c r="D37" s="2">
        <v>1</v>
      </c>
      <c r="E37" s="3">
        <f t="shared" si="16"/>
        <v>1051.9100000000001</v>
      </c>
      <c r="F37" s="3">
        <v>1401.5</v>
      </c>
      <c r="G37" s="2">
        <v>1</v>
      </c>
      <c r="H37" s="3">
        <f t="shared" si="17"/>
        <v>1401.5</v>
      </c>
      <c r="I37" s="3">
        <f t="shared" si="18"/>
        <v>349.58999999999992</v>
      </c>
      <c r="J37" s="2">
        <f t="shared" si="19"/>
        <v>0</v>
      </c>
    </row>
    <row r="38" spans="1:10" ht="25.5" x14ac:dyDescent="0.2">
      <c r="A38" s="46" t="s">
        <v>331</v>
      </c>
      <c r="B38" s="33" t="s">
        <v>408</v>
      </c>
      <c r="C38" s="3">
        <v>1096.19</v>
      </c>
      <c r="D38" s="2">
        <v>1</v>
      </c>
      <c r="E38" s="3">
        <f t="shared" si="16"/>
        <v>1096.19</v>
      </c>
      <c r="F38" s="3">
        <v>1479.86</v>
      </c>
      <c r="G38" s="2">
        <v>1</v>
      </c>
      <c r="H38" s="3">
        <f t="shared" si="17"/>
        <v>1479.86</v>
      </c>
      <c r="I38" s="3">
        <f t="shared" si="18"/>
        <v>383.66999999999985</v>
      </c>
      <c r="J38" s="2">
        <f t="shared" si="19"/>
        <v>0</v>
      </c>
    </row>
    <row r="39" spans="1:10" x14ac:dyDescent="0.2">
      <c r="A39" s="42">
        <v>4</v>
      </c>
      <c r="B39" s="12" t="s">
        <v>175</v>
      </c>
      <c r="C39" s="24"/>
      <c r="D39" s="24"/>
      <c r="E39" s="25">
        <f>SUM(E41:E81)</f>
        <v>186766.13</v>
      </c>
      <c r="F39" s="32"/>
      <c r="G39" s="24"/>
      <c r="H39" s="25">
        <f>SUM(H41:H81)</f>
        <v>96764.109999999986</v>
      </c>
      <c r="I39" s="24"/>
      <c r="J39" s="24"/>
    </row>
    <row r="40" spans="1:10" x14ac:dyDescent="0.2">
      <c r="A40" s="41" t="s">
        <v>176</v>
      </c>
      <c r="B40" s="11" t="s">
        <v>177</v>
      </c>
      <c r="C40" s="26"/>
      <c r="D40" s="40"/>
      <c r="E40" s="26"/>
      <c r="F40" s="40"/>
      <c r="G40" s="40"/>
      <c r="H40" s="40"/>
      <c r="I40" s="40"/>
      <c r="J40" s="40"/>
    </row>
    <row r="41" spans="1:10" x14ac:dyDescent="0.2">
      <c r="A41" s="46" t="s">
        <v>13</v>
      </c>
      <c r="B41" s="15" t="s">
        <v>318</v>
      </c>
      <c r="C41" s="3"/>
      <c r="D41" s="2"/>
      <c r="E41" s="3"/>
      <c r="F41" s="3"/>
      <c r="G41" s="2"/>
      <c r="H41" s="3"/>
      <c r="I41" s="3"/>
      <c r="J41" s="2"/>
    </row>
    <row r="42" spans="1:10" x14ac:dyDescent="0.2">
      <c r="A42" s="46" t="s">
        <v>142</v>
      </c>
      <c r="B42" s="33" t="s">
        <v>411</v>
      </c>
      <c r="C42" s="3">
        <v>64.8</v>
      </c>
      <c r="D42" s="2">
        <v>350</v>
      </c>
      <c r="E42" s="3">
        <f>C42*D42</f>
        <v>22680</v>
      </c>
      <c r="F42" s="3">
        <f>74.59+3.38</f>
        <v>77.97</v>
      </c>
      <c r="G42" s="2">
        <v>50</v>
      </c>
      <c r="H42" s="3">
        <f t="shared" ref="H42:H49" si="20">F42*G42</f>
        <v>3898.5</v>
      </c>
      <c r="I42" s="3">
        <f t="shared" ref="I42:I49" si="21">F42-C42</f>
        <v>13.170000000000002</v>
      </c>
      <c r="J42" s="2">
        <f t="shared" ref="J42:J49" si="22">G42-D42</f>
        <v>-300</v>
      </c>
    </row>
    <row r="43" spans="1:10" x14ac:dyDescent="0.2">
      <c r="A43" s="46" t="s">
        <v>143</v>
      </c>
      <c r="B43" s="33" t="s">
        <v>410</v>
      </c>
      <c r="C43" s="3"/>
      <c r="D43" s="2"/>
      <c r="E43" s="3"/>
      <c r="F43" s="3"/>
      <c r="G43" s="2"/>
      <c r="H43" s="3"/>
      <c r="I43" s="3"/>
      <c r="J43" s="2"/>
    </row>
    <row r="44" spans="1:10" x14ac:dyDescent="0.2">
      <c r="A44" s="46" t="s">
        <v>412</v>
      </c>
      <c r="B44" s="33" t="s">
        <v>414</v>
      </c>
      <c r="C44" s="3">
        <v>64.900000000000006</v>
      </c>
      <c r="D44" s="2">
        <v>210</v>
      </c>
      <c r="E44" s="3">
        <f>C44*D44</f>
        <v>13629.000000000002</v>
      </c>
      <c r="F44" s="3">
        <f>74.71+3.38</f>
        <v>78.089999999999989</v>
      </c>
      <c r="G44" s="2">
        <v>40</v>
      </c>
      <c r="H44" s="3">
        <f t="shared" si="20"/>
        <v>3123.5999999999995</v>
      </c>
      <c r="I44" s="3">
        <f t="shared" si="21"/>
        <v>13.189999999999984</v>
      </c>
      <c r="J44" s="2">
        <f t="shared" si="22"/>
        <v>-170</v>
      </c>
    </row>
    <row r="45" spans="1:10" x14ac:dyDescent="0.2">
      <c r="A45" s="46" t="s">
        <v>413</v>
      </c>
      <c r="B45" s="33" t="s">
        <v>415</v>
      </c>
      <c r="C45" s="3"/>
      <c r="D45" s="2"/>
      <c r="E45" s="3"/>
      <c r="F45" s="3">
        <f>61.8+3.38</f>
        <v>65.179999999999993</v>
      </c>
      <c r="G45" s="2">
        <v>50</v>
      </c>
      <c r="H45" s="3">
        <f t="shared" si="20"/>
        <v>3258.9999999999995</v>
      </c>
      <c r="I45" s="3">
        <f t="shared" si="21"/>
        <v>65.179999999999993</v>
      </c>
      <c r="J45" s="2">
        <f t="shared" si="22"/>
        <v>50</v>
      </c>
    </row>
    <row r="46" spans="1:10" x14ac:dyDescent="0.2">
      <c r="A46" s="46" t="s">
        <v>144</v>
      </c>
      <c r="B46" s="33" t="s">
        <v>416</v>
      </c>
      <c r="C46" s="3">
        <v>53.13</v>
      </c>
      <c r="D46" s="2">
        <v>409</v>
      </c>
      <c r="E46" s="3">
        <f t="shared" ref="E46:E49" si="23">C46*D46</f>
        <v>21730.170000000002</v>
      </c>
      <c r="F46" s="3">
        <f>60.59+3.38</f>
        <v>63.970000000000006</v>
      </c>
      <c r="G46" s="2">
        <v>100</v>
      </c>
      <c r="H46" s="3">
        <f t="shared" si="20"/>
        <v>6397.0000000000009</v>
      </c>
      <c r="I46" s="3">
        <f t="shared" si="21"/>
        <v>10.840000000000003</v>
      </c>
      <c r="J46" s="2">
        <f t="shared" si="22"/>
        <v>-309</v>
      </c>
    </row>
    <row r="47" spans="1:10" x14ac:dyDescent="0.2">
      <c r="A47" s="46" t="s">
        <v>145</v>
      </c>
      <c r="B47" s="33" t="s">
        <v>282</v>
      </c>
      <c r="C47" s="3">
        <v>53.49</v>
      </c>
      <c r="D47" s="2">
        <v>200</v>
      </c>
      <c r="E47" s="3">
        <f t="shared" si="23"/>
        <v>10698</v>
      </c>
      <c r="F47" s="3">
        <f>62.99+3.38</f>
        <v>66.37</v>
      </c>
      <c r="G47" s="2">
        <v>50</v>
      </c>
      <c r="H47" s="3">
        <f t="shared" si="20"/>
        <v>3318.5</v>
      </c>
      <c r="I47" s="3">
        <f t="shared" si="21"/>
        <v>12.880000000000003</v>
      </c>
      <c r="J47" s="2">
        <f t="shared" si="22"/>
        <v>-150</v>
      </c>
    </row>
    <row r="48" spans="1:10" x14ac:dyDescent="0.2">
      <c r="A48" s="46" t="s">
        <v>146</v>
      </c>
      <c r="B48" s="33" t="s">
        <v>178</v>
      </c>
      <c r="C48" s="3">
        <v>32.51</v>
      </c>
      <c r="D48" s="2">
        <v>100</v>
      </c>
      <c r="E48" s="3">
        <f t="shared" si="23"/>
        <v>3251</v>
      </c>
      <c r="F48" s="3">
        <f>34.25+1.19</f>
        <v>35.44</v>
      </c>
      <c r="G48" s="2">
        <v>50</v>
      </c>
      <c r="H48" s="3">
        <f t="shared" si="20"/>
        <v>1772</v>
      </c>
      <c r="I48" s="3">
        <f t="shared" si="21"/>
        <v>2.9299999999999997</v>
      </c>
      <c r="J48" s="2">
        <f t="shared" si="22"/>
        <v>-50</v>
      </c>
    </row>
    <row r="49" spans="1:10" x14ac:dyDescent="0.2">
      <c r="A49" s="46" t="s">
        <v>147</v>
      </c>
      <c r="B49" s="33" t="s">
        <v>417</v>
      </c>
      <c r="C49" s="3">
        <v>40.549999999999997</v>
      </c>
      <c r="D49" s="2">
        <v>480</v>
      </c>
      <c r="E49" s="3">
        <f t="shared" si="23"/>
        <v>19464</v>
      </c>
      <c r="F49" s="3">
        <f>48.01+1.24</f>
        <v>49.25</v>
      </c>
      <c r="G49" s="2">
        <v>95</v>
      </c>
      <c r="H49" s="3">
        <f t="shared" si="20"/>
        <v>4678.75</v>
      </c>
      <c r="I49" s="3">
        <f t="shared" si="21"/>
        <v>8.7000000000000028</v>
      </c>
      <c r="J49" s="2">
        <f t="shared" si="22"/>
        <v>-385</v>
      </c>
    </row>
    <row r="50" spans="1:10" x14ac:dyDescent="0.2">
      <c r="A50" s="46" t="s">
        <v>14</v>
      </c>
      <c r="B50" s="15" t="s">
        <v>319</v>
      </c>
      <c r="C50" s="3"/>
      <c r="D50" s="2"/>
      <c r="E50" s="3"/>
      <c r="F50" s="3"/>
      <c r="G50" s="2"/>
      <c r="H50" s="3"/>
      <c r="I50" s="3"/>
      <c r="J50" s="2"/>
    </row>
    <row r="51" spans="1:10" x14ac:dyDescent="0.2">
      <c r="A51" s="46" t="s">
        <v>148</v>
      </c>
      <c r="B51" s="33" t="s">
        <v>411</v>
      </c>
      <c r="C51" s="3">
        <v>51.02</v>
      </c>
      <c r="D51" s="2">
        <v>500</v>
      </c>
      <c r="E51" s="3">
        <f t="shared" ref="E51:E55" si="24">C51*D51</f>
        <v>25510</v>
      </c>
      <c r="F51" s="3">
        <f>60.19+3.38</f>
        <v>63.57</v>
      </c>
      <c r="G51" s="2">
        <v>100</v>
      </c>
      <c r="H51" s="3">
        <f t="shared" ref="H51:H55" si="25">F51*G51</f>
        <v>6357</v>
      </c>
      <c r="I51" s="3">
        <f t="shared" ref="I51:I55" si="26">F51-C51</f>
        <v>12.549999999999997</v>
      </c>
      <c r="J51" s="2">
        <f t="shared" ref="J51:J55" si="27">G51-D51</f>
        <v>-400</v>
      </c>
    </row>
    <row r="52" spans="1:10" x14ac:dyDescent="0.2">
      <c r="A52" s="46" t="s">
        <v>149</v>
      </c>
      <c r="B52" s="33" t="s">
        <v>416</v>
      </c>
      <c r="C52" s="3">
        <v>50.69</v>
      </c>
      <c r="D52" s="2">
        <v>400</v>
      </c>
      <c r="E52" s="3">
        <f t="shared" si="24"/>
        <v>20276</v>
      </c>
      <c r="F52" s="3">
        <f>57.66+3.38</f>
        <v>61.04</v>
      </c>
      <c r="G52" s="2">
        <v>100</v>
      </c>
      <c r="H52" s="3">
        <f t="shared" si="25"/>
        <v>6104</v>
      </c>
      <c r="I52" s="3">
        <f t="shared" si="26"/>
        <v>10.350000000000001</v>
      </c>
      <c r="J52" s="2">
        <f t="shared" si="27"/>
        <v>-300</v>
      </c>
    </row>
    <row r="53" spans="1:10" x14ac:dyDescent="0.2">
      <c r="A53" s="46" t="s">
        <v>150</v>
      </c>
      <c r="B53" s="33" t="s">
        <v>282</v>
      </c>
      <c r="C53" s="3">
        <v>50.69</v>
      </c>
      <c r="D53" s="2">
        <v>200</v>
      </c>
      <c r="E53" s="3">
        <f t="shared" si="24"/>
        <v>10138</v>
      </c>
      <c r="F53" s="3">
        <f>59.73+3.38</f>
        <v>63.11</v>
      </c>
      <c r="G53" s="2">
        <v>50</v>
      </c>
      <c r="H53" s="3">
        <f t="shared" si="25"/>
        <v>3155.5</v>
      </c>
      <c r="I53" s="3">
        <f t="shared" si="26"/>
        <v>12.420000000000002</v>
      </c>
      <c r="J53" s="2">
        <f t="shared" si="27"/>
        <v>-150</v>
      </c>
    </row>
    <row r="54" spans="1:10" x14ac:dyDescent="0.2">
      <c r="A54" s="46" t="s">
        <v>151</v>
      </c>
      <c r="B54" s="33" t="s">
        <v>178</v>
      </c>
      <c r="C54" s="3">
        <v>32.26</v>
      </c>
      <c r="D54" s="2">
        <v>100</v>
      </c>
      <c r="E54" s="3">
        <f t="shared" si="24"/>
        <v>3226</v>
      </c>
      <c r="F54" s="3">
        <f>33.95+1.19</f>
        <v>35.14</v>
      </c>
      <c r="G54" s="2">
        <v>50</v>
      </c>
      <c r="H54" s="3">
        <f t="shared" si="25"/>
        <v>1757</v>
      </c>
      <c r="I54" s="3">
        <f t="shared" si="26"/>
        <v>2.8800000000000026</v>
      </c>
      <c r="J54" s="2">
        <f t="shared" si="27"/>
        <v>-50</v>
      </c>
    </row>
    <row r="55" spans="1:10" x14ac:dyDescent="0.2">
      <c r="A55" s="46" t="s">
        <v>152</v>
      </c>
      <c r="B55" s="33" t="s">
        <v>417</v>
      </c>
      <c r="C55" s="3">
        <v>38.119999999999997</v>
      </c>
      <c r="D55" s="2">
        <v>492</v>
      </c>
      <c r="E55" s="3">
        <f t="shared" si="24"/>
        <v>18755.039999999997</v>
      </c>
      <c r="F55" s="3">
        <f>45.08+1.24</f>
        <v>46.32</v>
      </c>
      <c r="G55" s="2">
        <v>95</v>
      </c>
      <c r="H55" s="3">
        <f t="shared" si="25"/>
        <v>4400.3999999999996</v>
      </c>
      <c r="I55" s="3">
        <f t="shared" si="26"/>
        <v>8.2000000000000028</v>
      </c>
      <c r="J55" s="2">
        <f t="shared" si="27"/>
        <v>-397</v>
      </c>
    </row>
    <row r="56" spans="1:10" x14ac:dyDescent="0.2">
      <c r="A56" s="46" t="s">
        <v>15</v>
      </c>
      <c r="B56" s="33" t="s">
        <v>418</v>
      </c>
      <c r="C56" s="48"/>
      <c r="D56" s="40"/>
      <c r="E56" s="48"/>
      <c r="F56" s="40"/>
      <c r="G56" s="40"/>
      <c r="H56" s="40"/>
      <c r="I56" s="40"/>
      <c r="J56" s="40"/>
    </row>
    <row r="57" spans="1:10" ht="25.5" x14ac:dyDescent="0.2">
      <c r="A57" s="46" t="s">
        <v>16</v>
      </c>
      <c r="B57" s="33" t="s">
        <v>419</v>
      </c>
      <c r="C57" s="3">
        <v>10.46</v>
      </c>
      <c r="D57" s="2">
        <v>1502</v>
      </c>
      <c r="E57" s="3">
        <f t="shared" ref="E57:E58" si="28">C57*D57</f>
        <v>15710.920000000002</v>
      </c>
      <c r="F57" s="3">
        <v>12.55</v>
      </c>
      <c r="G57" s="2">
        <v>200</v>
      </c>
      <c r="H57" s="3">
        <f t="shared" ref="H57:H58" si="29">F57*G57</f>
        <v>2510</v>
      </c>
      <c r="I57" s="3">
        <f t="shared" ref="I57:I58" si="30">F57-C57</f>
        <v>2.09</v>
      </c>
      <c r="J57" s="2">
        <f t="shared" ref="J57:J58" si="31">G57-D57</f>
        <v>-1302</v>
      </c>
    </row>
    <row r="58" spans="1:10" ht="13.5" customHeight="1" x14ac:dyDescent="0.2">
      <c r="A58" s="46" t="s">
        <v>17</v>
      </c>
      <c r="B58" s="33" t="s">
        <v>179</v>
      </c>
      <c r="C58" s="3">
        <v>28.3</v>
      </c>
      <c r="D58" s="2">
        <v>60</v>
      </c>
      <c r="E58" s="3">
        <f t="shared" si="28"/>
        <v>1698</v>
      </c>
      <c r="F58" s="3">
        <f>35.29+0.84</f>
        <v>36.130000000000003</v>
      </c>
      <c r="G58" s="2">
        <v>30</v>
      </c>
      <c r="H58" s="3">
        <f t="shared" si="29"/>
        <v>1083.9000000000001</v>
      </c>
      <c r="I58" s="3">
        <f t="shared" si="30"/>
        <v>7.8300000000000018</v>
      </c>
      <c r="J58" s="2">
        <f t="shared" si="31"/>
        <v>-30</v>
      </c>
    </row>
    <row r="59" spans="1:10" ht="13.5" customHeight="1" x14ac:dyDescent="0.2">
      <c r="A59" s="46" t="s">
        <v>421</v>
      </c>
      <c r="B59" s="33" t="s">
        <v>420</v>
      </c>
      <c r="C59" s="3"/>
      <c r="D59" s="2"/>
      <c r="E59" s="3"/>
      <c r="F59" s="3"/>
      <c r="G59" s="2"/>
      <c r="H59" s="3"/>
      <c r="I59" s="3"/>
      <c r="J59" s="2"/>
    </row>
    <row r="60" spans="1:10" ht="13.5" customHeight="1" x14ac:dyDescent="0.2">
      <c r="A60" s="46" t="s">
        <v>422</v>
      </c>
      <c r="B60" s="33" t="s">
        <v>452</v>
      </c>
      <c r="C60" s="3"/>
      <c r="D60" s="2"/>
      <c r="E60" s="3"/>
      <c r="F60" s="3"/>
      <c r="G60" s="2"/>
      <c r="H60" s="3"/>
      <c r="I60" s="3"/>
      <c r="J60" s="2"/>
    </row>
    <row r="61" spans="1:10" ht="13.5" customHeight="1" x14ac:dyDescent="0.2">
      <c r="A61" s="46" t="s">
        <v>423</v>
      </c>
      <c r="B61" s="33" t="s">
        <v>433</v>
      </c>
      <c r="C61" s="3"/>
      <c r="D61" s="2"/>
      <c r="E61" s="3"/>
      <c r="F61" s="3">
        <f>425.3+19.64</f>
        <v>444.94</v>
      </c>
      <c r="G61" s="2">
        <v>5</v>
      </c>
      <c r="H61" s="3">
        <f t="shared" ref="H61:H70" si="32">F61*G61</f>
        <v>2224.6999999999998</v>
      </c>
      <c r="I61" s="3">
        <f t="shared" ref="I61:I70" si="33">F61-C61</f>
        <v>444.94</v>
      </c>
      <c r="J61" s="2">
        <f t="shared" ref="J61:J70" si="34">G61-D61</f>
        <v>5</v>
      </c>
    </row>
    <row r="62" spans="1:10" ht="13.5" customHeight="1" x14ac:dyDescent="0.2">
      <c r="A62" s="46" t="s">
        <v>424</v>
      </c>
      <c r="B62" s="33" t="s">
        <v>434</v>
      </c>
      <c r="C62" s="3"/>
      <c r="D62" s="2"/>
      <c r="E62" s="3"/>
      <c r="F62" s="3">
        <f>355.3+19.64</f>
        <v>374.94</v>
      </c>
      <c r="G62" s="2">
        <v>5</v>
      </c>
      <c r="H62" s="3">
        <f t="shared" si="32"/>
        <v>1874.7</v>
      </c>
      <c r="I62" s="3">
        <f t="shared" si="33"/>
        <v>374.94</v>
      </c>
      <c r="J62" s="2">
        <f t="shared" si="34"/>
        <v>5</v>
      </c>
    </row>
    <row r="63" spans="1:10" ht="13.5" customHeight="1" x14ac:dyDescent="0.2">
      <c r="A63" s="46" t="s">
        <v>425</v>
      </c>
      <c r="B63" s="33" t="s">
        <v>435</v>
      </c>
      <c r="C63" s="3"/>
      <c r="D63" s="2"/>
      <c r="E63" s="3"/>
      <c r="F63" s="3">
        <f>376.45+13.43</f>
        <v>389.88</v>
      </c>
      <c r="G63" s="2">
        <v>5</v>
      </c>
      <c r="H63" s="3">
        <f t="shared" si="32"/>
        <v>1949.4</v>
      </c>
      <c r="I63" s="3">
        <f t="shared" si="33"/>
        <v>389.88</v>
      </c>
      <c r="J63" s="2">
        <f t="shared" si="34"/>
        <v>5</v>
      </c>
    </row>
    <row r="64" spans="1:10" ht="13.5" customHeight="1" x14ac:dyDescent="0.2">
      <c r="A64" s="46" t="s">
        <v>426</v>
      </c>
      <c r="B64" s="33" t="s">
        <v>436</v>
      </c>
      <c r="C64" s="3"/>
      <c r="D64" s="2"/>
      <c r="E64" s="3"/>
      <c r="F64" s="3">
        <f>306.45+13.43</f>
        <v>319.88</v>
      </c>
      <c r="G64" s="2">
        <v>5</v>
      </c>
      <c r="H64" s="3">
        <f t="shared" si="32"/>
        <v>1599.4</v>
      </c>
      <c r="I64" s="3">
        <f t="shared" si="33"/>
        <v>319.88</v>
      </c>
      <c r="J64" s="2">
        <f t="shared" si="34"/>
        <v>5</v>
      </c>
    </row>
    <row r="65" spans="1:10" ht="13.5" customHeight="1" x14ac:dyDescent="0.2">
      <c r="A65" s="46" t="s">
        <v>427</v>
      </c>
      <c r="B65" s="33" t="s">
        <v>437</v>
      </c>
      <c r="C65" s="3"/>
      <c r="D65" s="2"/>
      <c r="E65" s="3"/>
      <c r="F65" s="3">
        <f>710.99+33.73</f>
        <v>744.72</v>
      </c>
      <c r="G65" s="2">
        <v>5</v>
      </c>
      <c r="H65" s="3">
        <f t="shared" si="32"/>
        <v>3723.6000000000004</v>
      </c>
      <c r="I65" s="3">
        <f t="shared" si="33"/>
        <v>744.72</v>
      </c>
      <c r="J65" s="2">
        <f t="shared" si="34"/>
        <v>5</v>
      </c>
    </row>
    <row r="66" spans="1:10" ht="13.5" customHeight="1" x14ac:dyDescent="0.2">
      <c r="A66" s="46" t="s">
        <v>428</v>
      </c>
      <c r="B66" s="33" t="s">
        <v>438</v>
      </c>
      <c r="C66" s="3"/>
      <c r="D66" s="2"/>
      <c r="E66" s="3"/>
      <c r="F66" s="3">
        <f>612.99+33.73</f>
        <v>646.72</v>
      </c>
      <c r="G66" s="2">
        <v>5</v>
      </c>
      <c r="H66" s="3">
        <f t="shared" si="32"/>
        <v>3233.6000000000004</v>
      </c>
      <c r="I66" s="3">
        <f t="shared" si="33"/>
        <v>646.72</v>
      </c>
      <c r="J66" s="2">
        <f t="shared" si="34"/>
        <v>5</v>
      </c>
    </row>
    <row r="67" spans="1:10" x14ac:dyDescent="0.2">
      <c r="A67" s="46" t="s">
        <v>429</v>
      </c>
      <c r="B67" s="33" t="s">
        <v>578</v>
      </c>
      <c r="C67" s="3"/>
      <c r="D67" s="2"/>
      <c r="E67" s="3"/>
      <c r="F67" s="3">
        <f>826.6+30.76</f>
        <v>857.36</v>
      </c>
      <c r="G67" s="2">
        <v>4</v>
      </c>
      <c r="H67" s="3">
        <f t="shared" si="32"/>
        <v>3429.44</v>
      </c>
      <c r="I67" s="3">
        <f t="shared" si="33"/>
        <v>857.36</v>
      </c>
      <c r="J67" s="2">
        <f t="shared" si="34"/>
        <v>4</v>
      </c>
    </row>
    <row r="68" spans="1:10" x14ac:dyDescent="0.2">
      <c r="A68" s="46" t="s">
        <v>430</v>
      </c>
      <c r="B68" s="33" t="s">
        <v>579</v>
      </c>
      <c r="C68" s="3"/>
      <c r="D68" s="2"/>
      <c r="E68" s="3"/>
      <c r="F68" s="3">
        <f>686.6+30.76</f>
        <v>717.36</v>
      </c>
      <c r="G68" s="2">
        <v>4</v>
      </c>
      <c r="H68" s="3">
        <f t="shared" si="32"/>
        <v>2869.44</v>
      </c>
      <c r="I68" s="3">
        <f t="shared" si="33"/>
        <v>717.36</v>
      </c>
      <c r="J68" s="2">
        <f t="shared" si="34"/>
        <v>4</v>
      </c>
    </row>
    <row r="69" spans="1:10" x14ac:dyDescent="0.2">
      <c r="A69" s="46" t="s">
        <v>431</v>
      </c>
      <c r="B69" s="33" t="s">
        <v>439</v>
      </c>
      <c r="C69" s="3"/>
      <c r="D69" s="2"/>
      <c r="E69" s="3"/>
      <c r="F69" s="3">
        <f>284.97+14.36</f>
        <v>299.33000000000004</v>
      </c>
      <c r="G69" s="2">
        <v>5</v>
      </c>
      <c r="H69" s="3">
        <f t="shared" si="32"/>
        <v>1496.65</v>
      </c>
      <c r="I69" s="3">
        <f t="shared" si="33"/>
        <v>299.33000000000004</v>
      </c>
      <c r="J69" s="2">
        <f t="shared" si="34"/>
        <v>5</v>
      </c>
    </row>
    <row r="70" spans="1:10" x14ac:dyDescent="0.2">
      <c r="A70" s="46" t="s">
        <v>432</v>
      </c>
      <c r="B70" s="33" t="s">
        <v>440</v>
      </c>
      <c r="C70" s="3"/>
      <c r="D70" s="2"/>
      <c r="E70" s="3"/>
      <c r="F70" s="3">
        <f>242.97+14.36</f>
        <v>257.33</v>
      </c>
      <c r="G70" s="2">
        <v>5</v>
      </c>
      <c r="H70" s="3">
        <f t="shared" si="32"/>
        <v>1286.6499999999999</v>
      </c>
      <c r="I70" s="3">
        <f t="shared" si="33"/>
        <v>257.33</v>
      </c>
      <c r="J70" s="2">
        <f t="shared" si="34"/>
        <v>5</v>
      </c>
    </row>
    <row r="71" spans="1:10" x14ac:dyDescent="0.2">
      <c r="A71" s="46" t="s">
        <v>441</v>
      </c>
      <c r="B71" s="33" t="s">
        <v>453</v>
      </c>
      <c r="C71" s="3"/>
      <c r="D71" s="2"/>
      <c r="E71" s="3"/>
      <c r="F71" s="49"/>
      <c r="G71" s="50"/>
      <c r="H71" s="3"/>
      <c r="I71" s="3"/>
      <c r="J71" s="2"/>
    </row>
    <row r="72" spans="1:10" x14ac:dyDescent="0.2">
      <c r="A72" s="46" t="s">
        <v>442</v>
      </c>
      <c r="B72" s="33" t="s">
        <v>433</v>
      </c>
      <c r="C72" s="3"/>
      <c r="D72" s="2"/>
      <c r="E72" s="3"/>
      <c r="F72" s="3">
        <f>353.3+19.64</f>
        <v>372.94</v>
      </c>
      <c r="G72" s="2">
        <v>5</v>
      </c>
      <c r="H72" s="3">
        <f t="shared" ref="H72:H81" si="35">F72*G72</f>
        <v>1864.7</v>
      </c>
      <c r="I72" s="3">
        <f t="shared" ref="I72:I81" si="36">F72-C72</f>
        <v>372.94</v>
      </c>
      <c r="J72" s="2">
        <f t="shared" ref="J72:J81" si="37">G72-D72</f>
        <v>5</v>
      </c>
    </row>
    <row r="73" spans="1:10" x14ac:dyDescent="0.2">
      <c r="A73" s="46" t="s">
        <v>443</v>
      </c>
      <c r="B73" s="33" t="s">
        <v>434</v>
      </c>
      <c r="C73" s="3"/>
      <c r="D73" s="2"/>
      <c r="E73" s="3"/>
      <c r="F73" s="3">
        <f>340.65+19.64</f>
        <v>360.28999999999996</v>
      </c>
      <c r="G73" s="2">
        <v>5</v>
      </c>
      <c r="H73" s="3">
        <f t="shared" si="35"/>
        <v>1801.4499999999998</v>
      </c>
      <c r="I73" s="3">
        <f t="shared" si="36"/>
        <v>360.28999999999996</v>
      </c>
      <c r="J73" s="2">
        <f t="shared" si="37"/>
        <v>5</v>
      </c>
    </row>
    <row r="74" spans="1:10" x14ac:dyDescent="0.2">
      <c r="A74" s="46" t="s">
        <v>444</v>
      </c>
      <c r="B74" s="33" t="s">
        <v>435</v>
      </c>
      <c r="C74" s="3"/>
      <c r="D74" s="2"/>
      <c r="E74" s="3"/>
      <c r="F74" s="3">
        <f>304.45+13.43</f>
        <v>317.88</v>
      </c>
      <c r="G74" s="2">
        <v>5</v>
      </c>
      <c r="H74" s="3">
        <f t="shared" si="35"/>
        <v>1589.4</v>
      </c>
      <c r="I74" s="3">
        <f t="shared" si="36"/>
        <v>317.88</v>
      </c>
      <c r="J74" s="2">
        <f t="shared" si="37"/>
        <v>5</v>
      </c>
    </row>
    <row r="75" spans="1:10" x14ac:dyDescent="0.2">
      <c r="A75" s="46" t="s">
        <v>451</v>
      </c>
      <c r="B75" s="33" t="s">
        <v>436</v>
      </c>
      <c r="C75" s="3"/>
      <c r="D75" s="2"/>
      <c r="E75" s="3"/>
      <c r="F75" s="3">
        <f>291.8+13.43</f>
        <v>305.23</v>
      </c>
      <c r="G75" s="2">
        <v>5</v>
      </c>
      <c r="H75" s="3">
        <f t="shared" si="35"/>
        <v>1526.15</v>
      </c>
      <c r="I75" s="3">
        <f t="shared" si="36"/>
        <v>305.23</v>
      </c>
      <c r="J75" s="2">
        <f t="shared" si="37"/>
        <v>5</v>
      </c>
    </row>
    <row r="76" spans="1:10" x14ac:dyDescent="0.2">
      <c r="A76" s="46" t="s">
        <v>445</v>
      </c>
      <c r="B76" s="33" t="s">
        <v>437</v>
      </c>
      <c r="C76" s="3"/>
      <c r="D76" s="2"/>
      <c r="E76" s="3"/>
      <c r="F76" s="3">
        <f>610.19+33.73</f>
        <v>643.92000000000007</v>
      </c>
      <c r="G76" s="2">
        <v>5</v>
      </c>
      <c r="H76" s="3">
        <f t="shared" si="35"/>
        <v>3219.6000000000004</v>
      </c>
      <c r="I76" s="3">
        <f t="shared" si="36"/>
        <v>643.92000000000007</v>
      </c>
      <c r="J76" s="2">
        <f t="shared" si="37"/>
        <v>5</v>
      </c>
    </row>
    <row r="77" spans="1:10" x14ac:dyDescent="0.2">
      <c r="A77" s="46" t="s">
        <v>446</v>
      </c>
      <c r="B77" s="33" t="s">
        <v>438</v>
      </c>
      <c r="C77" s="3"/>
      <c r="D77" s="2"/>
      <c r="E77" s="3"/>
      <c r="F77" s="3">
        <f>592.48+33.73</f>
        <v>626.21</v>
      </c>
      <c r="G77" s="2">
        <v>5</v>
      </c>
      <c r="H77" s="3">
        <f t="shared" si="35"/>
        <v>3131.05</v>
      </c>
      <c r="I77" s="3">
        <f t="shared" si="36"/>
        <v>626.21</v>
      </c>
      <c r="J77" s="2">
        <f t="shared" si="37"/>
        <v>5</v>
      </c>
    </row>
    <row r="78" spans="1:10" x14ac:dyDescent="0.2">
      <c r="A78" s="46" t="s">
        <v>447</v>
      </c>
      <c r="B78" s="33" t="s">
        <v>578</v>
      </c>
      <c r="C78" s="3"/>
      <c r="D78" s="2"/>
      <c r="E78" s="3"/>
      <c r="F78" s="3">
        <f>682.6+30.76</f>
        <v>713.36</v>
      </c>
      <c r="G78" s="2">
        <v>4</v>
      </c>
      <c r="H78" s="3">
        <f t="shared" si="35"/>
        <v>2853.44</v>
      </c>
      <c r="I78" s="3">
        <f t="shared" si="36"/>
        <v>713.36</v>
      </c>
      <c r="J78" s="2">
        <f t="shared" si="37"/>
        <v>4</v>
      </c>
    </row>
    <row r="79" spans="1:10" x14ac:dyDescent="0.2">
      <c r="A79" s="46" t="s">
        <v>448</v>
      </c>
      <c r="B79" s="33" t="s">
        <v>579</v>
      </c>
      <c r="C79" s="3"/>
      <c r="D79" s="2"/>
      <c r="E79" s="3"/>
      <c r="F79" s="3">
        <f>657.3+30.76</f>
        <v>688.06</v>
      </c>
      <c r="G79" s="2">
        <v>4</v>
      </c>
      <c r="H79" s="3">
        <f t="shared" si="35"/>
        <v>2752.24</v>
      </c>
      <c r="I79" s="3">
        <f t="shared" si="36"/>
        <v>688.06</v>
      </c>
      <c r="J79" s="2">
        <f t="shared" si="37"/>
        <v>4</v>
      </c>
    </row>
    <row r="80" spans="1:10" x14ac:dyDescent="0.2">
      <c r="A80" s="46" t="s">
        <v>449</v>
      </c>
      <c r="B80" s="33" t="s">
        <v>439</v>
      </c>
      <c r="C80" s="3"/>
      <c r="D80" s="2"/>
      <c r="E80" s="3"/>
      <c r="F80" s="3">
        <f>241.77+14.36</f>
        <v>256.13</v>
      </c>
      <c r="G80" s="2">
        <v>5</v>
      </c>
      <c r="H80" s="3">
        <f t="shared" si="35"/>
        <v>1280.6500000000001</v>
      </c>
      <c r="I80" s="3">
        <f t="shared" si="36"/>
        <v>256.13</v>
      </c>
      <c r="J80" s="2">
        <f t="shared" si="37"/>
        <v>5</v>
      </c>
    </row>
    <row r="81" spans="1:10" x14ac:dyDescent="0.2">
      <c r="A81" s="46" t="s">
        <v>450</v>
      </c>
      <c r="B81" s="33" t="s">
        <v>440</v>
      </c>
      <c r="C81" s="3"/>
      <c r="D81" s="2"/>
      <c r="E81" s="3"/>
      <c r="F81" s="3">
        <f>234.18+14.36</f>
        <v>248.54000000000002</v>
      </c>
      <c r="G81" s="2">
        <v>5</v>
      </c>
      <c r="H81" s="3">
        <f t="shared" si="35"/>
        <v>1242.7</v>
      </c>
      <c r="I81" s="3">
        <f t="shared" si="36"/>
        <v>248.54000000000002</v>
      </c>
      <c r="J81" s="2">
        <f t="shared" si="37"/>
        <v>5</v>
      </c>
    </row>
    <row r="82" spans="1:10" x14ac:dyDescent="0.2">
      <c r="A82" s="42">
        <v>5</v>
      </c>
      <c r="B82" s="12" t="s">
        <v>180</v>
      </c>
      <c r="C82" s="24"/>
      <c r="D82" s="24"/>
      <c r="E82" s="25">
        <f>SUM(E84:E170)</f>
        <v>23245.449999999997</v>
      </c>
      <c r="F82" s="32"/>
      <c r="G82" s="24"/>
      <c r="H82" s="25">
        <f>SUM(H84:H170)</f>
        <v>26427.219999999998</v>
      </c>
      <c r="I82" s="24"/>
      <c r="J82" s="24"/>
    </row>
    <row r="83" spans="1:10" x14ac:dyDescent="0.2">
      <c r="A83" s="46" t="s">
        <v>18</v>
      </c>
      <c r="B83" s="11" t="s">
        <v>181</v>
      </c>
      <c r="C83" s="26"/>
      <c r="D83" s="40"/>
      <c r="E83" s="26"/>
      <c r="F83" s="40"/>
      <c r="G83" s="40"/>
      <c r="H83" s="40"/>
      <c r="I83" s="40"/>
      <c r="J83" s="40"/>
    </row>
    <row r="84" spans="1:10" ht="13.5" customHeight="1" x14ac:dyDescent="0.2">
      <c r="A84" s="46" t="s">
        <v>19</v>
      </c>
      <c r="B84" s="33" t="s">
        <v>182</v>
      </c>
      <c r="C84" s="3">
        <v>10.97</v>
      </c>
      <c r="D84" s="2">
        <v>100</v>
      </c>
      <c r="E84" s="3">
        <f t="shared" ref="E84:E85" si="38">C84*D84</f>
        <v>1097</v>
      </c>
      <c r="F84" s="3">
        <v>13.03</v>
      </c>
      <c r="G84" s="2">
        <v>60</v>
      </c>
      <c r="H84" s="3">
        <f t="shared" ref="H84:H85" si="39">F84*G84</f>
        <v>781.8</v>
      </c>
      <c r="I84" s="3">
        <f t="shared" ref="I84:I85" si="40">F84-C84</f>
        <v>2.0599999999999987</v>
      </c>
      <c r="J84" s="2">
        <f t="shared" ref="J84:J85" si="41">G84-D84</f>
        <v>-40</v>
      </c>
    </row>
    <row r="85" spans="1:10" x14ac:dyDescent="0.2">
      <c r="A85" s="46" t="s">
        <v>20</v>
      </c>
      <c r="B85" s="33" t="s">
        <v>183</v>
      </c>
      <c r="C85" s="3">
        <v>4.5999999999999996</v>
      </c>
      <c r="D85" s="2">
        <v>20</v>
      </c>
      <c r="E85" s="3">
        <f t="shared" si="38"/>
        <v>92</v>
      </c>
      <c r="F85" s="3">
        <v>5.52</v>
      </c>
      <c r="G85" s="2">
        <v>10</v>
      </c>
      <c r="H85" s="3">
        <f t="shared" si="39"/>
        <v>55.199999999999996</v>
      </c>
      <c r="I85" s="3">
        <f t="shared" si="40"/>
        <v>0.91999999999999993</v>
      </c>
      <c r="J85" s="2">
        <f t="shared" si="41"/>
        <v>-10</v>
      </c>
    </row>
    <row r="86" spans="1:10" x14ac:dyDescent="0.2">
      <c r="A86" s="46" t="s">
        <v>21</v>
      </c>
      <c r="B86" s="30" t="s">
        <v>184</v>
      </c>
      <c r="C86" s="40"/>
      <c r="D86" s="40"/>
      <c r="E86" s="26"/>
      <c r="F86" s="26"/>
      <c r="G86" s="26"/>
      <c r="H86" s="26"/>
      <c r="I86" s="40"/>
      <c r="J86" s="2"/>
    </row>
    <row r="87" spans="1:10" x14ac:dyDescent="0.2">
      <c r="A87" s="46" t="s">
        <v>22</v>
      </c>
      <c r="B87" s="33" t="s">
        <v>185</v>
      </c>
      <c r="C87" s="3">
        <v>10.44</v>
      </c>
      <c r="D87" s="2">
        <v>30</v>
      </c>
      <c r="E87" s="3">
        <f t="shared" ref="E87:E89" si="42">C87*D87</f>
        <v>313.2</v>
      </c>
      <c r="F87" s="3">
        <v>12.39</v>
      </c>
      <c r="G87" s="2">
        <v>10</v>
      </c>
      <c r="H87" s="3">
        <f t="shared" ref="H87:H89" si="43">F87*G87</f>
        <v>123.9</v>
      </c>
      <c r="I87" s="3">
        <f t="shared" ref="I87:I89" si="44">F87-C87</f>
        <v>1.9500000000000011</v>
      </c>
      <c r="J87" s="2">
        <f t="shared" ref="J87:J89" si="45">G87-D87</f>
        <v>-20</v>
      </c>
    </row>
    <row r="88" spans="1:10" x14ac:dyDescent="0.2">
      <c r="A88" s="46" t="s">
        <v>23</v>
      </c>
      <c r="B88" s="33" t="s">
        <v>186</v>
      </c>
      <c r="C88" s="51">
        <v>10.44</v>
      </c>
      <c r="D88" s="2">
        <v>10</v>
      </c>
      <c r="E88" s="3">
        <f t="shared" si="42"/>
        <v>104.39999999999999</v>
      </c>
      <c r="F88" s="3">
        <v>12.39</v>
      </c>
      <c r="G88" s="2">
        <v>5</v>
      </c>
      <c r="H88" s="3">
        <f t="shared" si="43"/>
        <v>61.95</v>
      </c>
      <c r="I88" s="3">
        <f t="shared" si="44"/>
        <v>1.9500000000000011</v>
      </c>
      <c r="J88" s="2">
        <f t="shared" si="45"/>
        <v>-5</v>
      </c>
    </row>
    <row r="89" spans="1:10" x14ac:dyDescent="0.2">
      <c r="A89" s="46" t="s">
        <v>332</v>
      </c>
      <c r="B89" s="11" t="s">
        <v>333</v>
      </c>
      <c r="C89" s="51">
        <v>11.4</v>
      </c>
      <c r="D89" s="2">
        <v>10</v>
      </c>
      <c r="E89" s="3">
        <f t="shared" si="42"/>
        <v>114</v>
      </c>
      <c r="F89" s="3">
        <v>13.62</v>
      </c>
      <c r="G89" s="2">
        <v>10</v>
      </c>
      <c r="H89" s="3">
        <f t="shared" si="43"/>
        <v>136.19999999999999</v>
      </c>
      <c r="I89" s="3">
        <f t="shared" si="44"/>
        <v>2.2199999999999989</v>
      </c>
      <c r="J89" s="2">
        <f t="shared" si="45"/>
        <v>0</v>
      </c>
    </row>
    <row r="90" spans="1:10" x14ac:dyDescent="0.2">
      <c r="A90" s="46" t="s">
        <v>24</v>
      </c>
      <c r="B90" s="30" t="s">
        <v>188</v>
      </c>
      <c r="C90" s="40"/>
      <c r="D90" s="40"/>
      <c r="E90" s="26"/>
      <c r="F90" s="26"/>
      <c r="G90" s="26"/>
      <c r="H90" s="26"/>
      <c r="I90" s="40"/>
      <c r="J90" s="2"/>
    </row>
    <row r="91" spans="1:10" x14ac:dyDescent="0.2">
      <c r="A91" s="46" t="s">
        <v>25</v>
      </c>
      <c r="B91" s="52" t="s">
        <v>293</v>
      </c>
      <c r="C91" s="51">
        <v>7.94</v>
      </c>
      <c r="D91" s="2">
        <v>180</v>
      </c>
      <c r="E91" s="3">
        <f t="shared" ref="E91:E97" si="46">C91*D91</f>
        <v>1429.2</v>
      </c>
      <c r="F91" s="51">
        <v>9.14</v>
      </c>
      <c r="G91" s="2">
        <v>180</v>
      </c>
      <c r="H91" s="3">
        <f t="shared" ref="H91:H97" si="47">F91*G91</f>
        <v>1645.2</v>
      </c>
      <c r="I91" s="3">
        <f t="shared" ref="I91:I97" si="48">F91-C91</f>
        <v>1.2000000000000002</v>
      </c>
      <c r="J91" s="2">
        <f t="shared" ref="J91:J97" si="49">G91-D91</f>
        <v>0</v>
      </c>
    </row>
    <row r="92" spans="1:10" x14ac:dyDescent="0.2">
      <c r="A92" s="46" t="s">
        <v>26</v>
      </c>
      <c r="B92" s="52" t="s">
        <v>294</v>
      </c>
      <c r="C92" s="51">
        <v>4.0599999999999996</v>
      </c>
      <c r="D92" s="2">
        <v>200</v>
      </c>
      <c r="E92" s="3">
        <f t="shared" si="46"/>
        <v>811.99999999999989</v>
      </c>
      <c r="F92" s="51">
        <v>4.7</v>
      </c>
      <c r="G92" s="2">
        <v>180</v>
      </c>
      <c r="H92" s="3">
        <f t="shared" si="47"/>
        <v>846</v>
      </c>
      <c r="I92" s="3">
        <f t="shared" si="48"/>
        <v>0.64000000000000057</v>
      </c>
      <c r="J92" s="2">
        <f t="shared" si="49"/>
        <v>-20</v>
      </c>
    </row>
    <row r="93" spans="1:10" x14ac:dyDescent="0.2">
      <c r="A93" s="46" t="s">
        <v>27</v>
      </c>
      <c r="B93" s="33" t="s">
        <v>189</v>
      </c>
      <c r="C93" s="51">
        <v>2.5</v>
      </c>
      <c r="D93" s="2">
        <v>43</v>
      </c>
      <c r="E93" s="3">
        <f t="shared" si="46"/>
        <v>107.5</v>
      </c>
      <c r="F93" s="51">
        <v>2.74</v>
      </c>
      <c r="G93" s="2">
        <v>43</v>
      </c>
      <c r="H93" s="3">
        <f t="shared" si="47"/>
        <v>117.82000000000001</v>
      </c>
      <c r="I93" s="3">
        <f t="shared" si="48"/>
        <v>0.24000000000000021</v>
      </c>
      <c r="J93" s="2">
        <f t="shared" si="49"/>
        <v>0</v>
      </c>
    </row>
    <row r="94" spans="1:10" x14ac:dyDescent="0.2">
      <c r="A94" s="46" t="s">
        <v>28</v>
      </c>
      <c r="B94" s="33" t="s">
        <v>373</v>
      </c>
      <c r="C94" s="51">
        <v>6.19</v>
      </c>
      <c r="D94" s="2">
        <v>50</v>
      </c>
      <c r="E94" s="3">
        <f t="shared" si="46"/>
        <v>309.5</v>
      </c>
      <c r="F94" s="51">
        <v>6.59</v>
      </c>
      <c r="G94" s="2">
        <v>50</v>
      </c>
      <c r="H94" s="3">
        <f t="shared" si="47"/>
        <v>329.5</v>
      </c>
      <c r="I94" s="3">
        <f t="shared" si="48"/>
        <v>0.39999999999999947</v>
      </c>
      <c r="J94" s="2">
        <f t="shared" si="49"/>
        <v>0</v>
      </c>
    </row>
    <row r="95" spans="1:10" x14ac:dyDescent="0.2">
      <c r="A95" s="46" t="s">
        <v>29</v>
      </c>
      <c r="B95" s="33" t="s">
        <v>190</v>
      </c>
      <c r="C95" s="51">
        <v>2.84</v>
      </c>
      <c r="D95" s="2">
        <v>10</v>
      </c>
      <c r="E95" s="3">
        <f t="shared" si="46"/>
        <v>28.4</v>
      </c>
      <c r="F95" s="51">
        <v>3.18</v>
      </c>
      <c r="G95" s="2">
        <v>10</v>
      </c>
      <c r="H95" s="3">
        <f t="shared" si="47"/>
        <v>31.8</v>
      </c>
      <c r="I95" s="3">
        <f t="shared" si="48"/>
        <v>0.3400000000000003</v>
      </c>
      <c r="J95" s="2">
        <f t="shared" si="49"/>
        <v>0</v>
      </c>
    </row>
    <row r="96" spans="1:10" x14ac:dyDescent="0.2">
      <c r="A96" s="46" t="s">
        <v>30</v>
      </c>
      <c r="B96" s="33" t="s">
        <v>191</v>
      </c>
      <c r="C96" s="51">
        <v>6.34</v>
      </c>
      <c r="D96" s="2">
        <v>280</v>
      </c>
      <c r="E96" s="3">
        <f t="shared" si="46"/>
        <v>1775.2</v>
      </c>
      <c r="F96" s="51">
        <v>6.61</v>
      </c>
      <c r="G96" s="2">
        <v>280</v>
      </c>
      <c r="H96" s="3">
        <f t="shared" si="47"/>
        <v>1850.8000000000002</v>
      </c>
      <c r="I96" s="3">
        <f t="shared" si="48"/>
        <v>0.27000000000000046</v>
      </c>
      <c r="J96" s="2">
        <f t="shared" si="49"/>
        <v>0</v>
      </c>
    </row>
    <row r="97" spans="1:10" ht="25.5" x14ac:dyDescent="0.2">
      <c r="A97" s="46" t="s">
        <v>31</v>
      </c>
      <c r="B97" s="34" t="s">
        <v>192</v>
      </c>
      <c r="C97" s="51">
        <v>3.31</v>
      </c>
      <c r="D97" s="2">
        <v>150</v>
      </c>
      <c r="E97" s="3">
        <f t="shared" si="46"/>
        <v>496.5</v>
      </c>
      <c r="F97" s="51">
        <v>3.45</v>
      </c>
      <c r="G97" s="2">
        <v>150</v>
      </c>
      <c r="H97" s="3">
        <f t="shared" si="47"/>
        <v>517.5</v>
      </c>
      <c r="I97" s="3">
        <f t="shared" si="48"/>
        <v>0.14000000000000012</v>
      </c>
      <c r="J97" s="2">
        <f t="shared" si="49"/>
        <v>0</v>
      </c>
    </row>
    <row r="98" spans="1:10" x14ac:dyDescent="0.2">
      <c r="A98" s="46" t="s">
        <v>32</v>
      </c>
      <c r="B98" s="30" t="s">
        <v>193</v>
      </c>
      <c r="C98" s="40"/>
      <c r="D98" s="40"/>
      <c r="E98" s="26"/>
      <c r="F98" s="26"/>
      <c r="G98" s="26"/>
      <c r="H98" s="3"/>
      <c r="I98" s="3"/>
      <c r="J98" s="2"/>
    </row>
    <row r="99" spans="1:10" x14ac:dyDescent="0.2">
      <c r="A99" s="46" t="s">
        <v>33</v>
      </c>
      <c r="B99" s="33" t="s">
        <v>194</v>
      </c>
      <c r="C99" s="3">
        <v>8.4499999999999993</v>
      </c>
      <c r="D99" s="2">
        <v>150</v>
      </c>
      <c r="E99" s="3">
        <f t="shared" ref="E99:E100" si="50">C99*D99</f>
        <v>1267.5</v>
      </c>
      <c r="F99" s="3">
        <v>9.42</v>
      </c>
      <c r="G99" s="2">
        <v>150</v>
      </c>
      <c r="H99" s="3">
        <f t="shared" ref="H99:H110" si="51">F99*G99</f>
        <v>1413</v>
      </c>
      <c r="I99" s="3">
        <f t="shared" ref="I99:I110" si="52">F99-C99</f>
        <v>0.97000000000000064</v>
      </c>
      <c r="J99" s="2">
        <f t="shared" ref="J99:J110" si="53">G99-D99</f>
        <v>0</v>
      </c>
    </row>
    <row r="100" spans="1:10" ht="25.5" x14ac:dyDescent="0.2">
      <c r="A100" s="46"/>
      <c r="B100" s="33" t="s">
        <v>570</v>
      </c>
      <c r="C100" s="3">
        <v>3.58</v>
      </c>
      <c r="D100" s="2">
        <v>600</v>
      </c>
      <c r="E100" s="3">
        <f t="shared" si="50"/>
        <v>2148</v>
      </c>
      <c r="F100" s="3"/>
      <c r="G100" s="2"/>
      <c r="H100" s="3">
        <f t="shared" si="51"/>
        <v>0</v>
      </c>
      <c r="I100" s="3">
        <f t="shared" si="52"/>
        <v>-3.58</v>
      </c>
      <c r="J100" s="2">
        <f t="shared" si="53"/>
        <v>-600</v>
      </c>
    </row>
    <row r="101" spans="1:10" ht="12.75" customHeight="1" x14ac:dyDescent="0.2">
      <c r="A101" s="46" t="s">
        <v>34</v>
      </c>
      <c r="B101" s="34" t="s">
        <v>565</v>
      </c>
      <c r="C101" s="3"/>
      <c r="D101" s="2"/>
      <c r="E101" s="3"/>
      <c r="F101" s="3"/>
      <c r="G101" s="2"/>
      <c r="H101" s="3"/>
      <c r="I101" s="3"/>
      <c r="J101" s="2"/>
    </row>
    <row r="102" spans="1:10" ht="12.75" customHeight="1" x14ac:dyDescent="0.2">
      <c r="A102" s="46" t="s">
        <v>568</v>
      </c>
      <c r="B102" s="34" t="s">
        <v>566</v>
      </c>
      <c r="C102" s="3"/>
      <c r="D102" s="2"/>
      <c r="E102" s="3"/>
      <c r="F102" s="3">
        <v>2.8</v>
      </c>
      <c r="G102" s="2">
        <v>200</v>
      </c>
      <c r="H102" s="3">
        <f t="shared" si="51"/>
        <v>560</v>
      </c>
      <c r="I102" s="3">
        <f t="shared" si="52"/>
        <v>2.8</v>
      </c>
      <c r="J102" s="2">
        <f t="shared" si="53"/>
        <v>200</v>
      </c>
    </row>
    <row r="103" spans="1:10" ht="12.75" customHeight="1" x14ac:dyDescent="0.2">
      <c r="A103" s="46" t="s">
        <v>569</v>
      </c>
      <c r="B103" s="34" t="s">
        <v>567</v>
      </c>
      <c r="C103" s="3"/>
      <c r="D103" s="2"/>
      <c r="E103" s="3"/>
      <c r="F103" s="3">
        <v>5.4</v>
      </c>
      <c r="G103" s="2">
        <v>200</v>
      </c>
      <c r="H103" s="3">
        <f t="shared" si="51"/>
        <v>1080</v>
      </c>
      <c r="I103" s="3">
        <f t="shared" si="52"/>
        <v>5.4</v>
      </c>
      <c r="J103" s="2">
        <f t="shared" si="53"/>
        <v>200</v>
      </c>
    </row>
    <row r="104" spans="1:10" x14ac:dyDescent="0.2">
      <c r="A104" s="46" t="s">
        <v>35</v>
      </c>
      <c r="B104" s="33" t="s">
        <v>195</v>
      </c>
      <c r="C104" s="3">
        <v>1.8</v>
      </c>
      <c r="D104" s="2">
        <v>30</v>
      </c>
      <c r="E104" s="3">
        <f t="shared" ref="E104:E105" si="54">C104*D104</f>
        <v>54</v>
      </c>
      <c r="F104" s="3">
        <v>2</v>
      </c>
      <c r="G104" s="2">
        <v>30</v>
      </c>
      <c r="H104" s="3">
        <f t="shared" si="51"/>
        <v>60</v>
      </c>
      <c r="I104" s="3">
        <f t="shared" si="52"/>
        <v>0.19999999999999996</v>
      </c>
      <c r="J104" s="2">
        <f t="shared" si="53"/>
        <v>0</v>
      </c>
    </row>
    <row r="105" spans="1:10" x14ac:dyDescent="0.2">
      <c r="A105" s="46" t="s">
        <v>36</v>
      </c>
      <c r="B105" s="33" t="s">
        <v>196</v>
      </c>
      <c r="C105" s="3">
        <v>5.35</v>
      </c>
      <c r="D105" s="2">
        <v>100</v>
      </c>
      <c r="E105" s="3">
        <f t="shared" si="54"/>
        <v>535</v>
      </c>
      <c r="F105" s="3">
        <v>5.95</v>
      </c>
      <c r="G105" s="2">
        <v>100</v>
      </c>
      <c r="H105" s="3">
        <f t="shared" si="51"/>
        <v>595</v>
      </c>
      <c r="I105" s="3">
        <f t="shared" si="52"/>
        <v>0.60000000000000053</v>
      </c>
      <c r="J105" s="2">
        <f t="shared" si="53"/>
        <v>0</v>
      </c>
    </row>
    <row r="106" spans="1:10" x14ac:dyDescent="0.2">
      <c r="A106" s="46" t="s">
        <v>37</v>
      </c>
      <c r="B106" s="30" t="s">
        <v>197</v>
      </c>
      <c r="C106" s="40"/>
      <c r="D106" s="40"/>
      <c r="E106" s="26"/>
      <c r="F106" s="26"/>
      <c r="G106" s="26"/>
      <c r="H106" s="3"/>
      <c r="I106" s="3"/>
      <c r="J106" s="2"/>
    </row>
    <row r="107" spans="1:10" x14ac:dyDescent="0.2">
      <c r="A107" s="46"/>
      <c r="B107" s="52" t="s">
        <v>198</v>
      </c>
      <c r="C107" s="3">
        <v>10.44</v>
      </c>
      <c r="D107" s="2">
        <v>250</v>
      </c>
      <c r="E107" s="3">
        <f t="shared" ref="E107" si="55">C107*D107</f>
        <v>2610</v>
      </c>
      <c r="F107" s="3"/>
      <c r="G107" s="2"/>
      <c r="H107" s="3">
        <f t="shared" si="51"/>
        <v>0</v>
      </c>
      <c r="I107" s="3">
        <f t="shared" si="52"/>
        <v>-10.44</v>
      </c>
      <c r="J107" s="2">
        <f t="shared" si="53"/>
        <v>-250</v>
      </c>
    </row>
    <row r="108" spans="1:10" x14ac:dyDescent="0.2">
      <c r="A108" s="46" t="s">
        <v>38</v>
      </c>
      <c r="B108" s="52" t="s">
        <v>454</v>
      </c>
      <c r="C108" s="3"/>
      <c r="D108" s="2"/>
      <c r="E108" s="3"/>
      <c r="F108" s="3">
        <v>9.4</v>
      </c>
      <c r="G108" s="2">
        <v>250</v>
      </c>
      <c r="H108" s="3">
        <f t="shared" si="51"/>
        <v>2350</v>
      </c>
      <c r="I108" s="3">
        <f t="shared" si="52"/>
        <v>9.4</v>
      </c>
      <c r="J108" s="2">
        <f t="shared" si="53"/>
        <v>250</v>
      </c>
    </row>
    <row r="109" spans="1:10" ht="13.5" customHeight="1" x14ac:dyDescent="0.2">
      <c r="A109" s="46"/>
      <c r="B109" s="34" t="s">
        <v>199</v>
      </c>
      <c r="C109" s="3">
        <v>5.21</v>
      </c>
      <c r="D109" s="2">
        <v>250</v>
      </c>
      <c r="E109" s="3">
        <f t="shared" ref="E109" si="56">C109*D109</f>
        <v>1302.5</v>
      </c>
      <c r="F109" s="3"/>
      <c r="G109" s="2"/>
      <c r="H109" s="3">
        <f t="shared" si="51"/>
        <v>0</v>
      </c>
      <c r="I109" s="3">
        <f t="shared" si="52"/>
        <v>-5.21</v>
      </c>
      <c r="J109" s="2">
        <f t="shared" si="53"/>
        <v>-250</v>
      </c>
    </row>
    <row r="110" spans="1:10" ht="13.5" customHeight="1" x14ac:dyDescent="0.2">
      <c r="A110" s="46" t="s">
        <v>39</v>
      </c>
      <c r="B110" s="34" t="s">
        <v>455</v>
      </c>
      <c r="C110" s="3"/>
      <c r="D110" s="2"/>
      <c r="E110" s="3"/>
      <c r="F110" s="3">
        <v>5.85</v>
      </c>
      <c r="G110" s="2">
        <v>250</v>
      </c>
      <c r="H110" s="3">
        <f t="shared" si="51"/>
        <v>1462.5</v>
      </c>
      <c r="I110" s="3">
        <f t="shared" si="52"/>
        <v>5.85</v>
      </c>
      <c r="J110" s="2">
        <f t="shared" si="53"/>
        <v>250</v>
      </c>
    </row>
    <row r="111" spans="1:10" x14ac:dyDescent="0.2">
      <c r="A111" s="46" t="s">
        <v>40</v>
      </c>
      <c r="B111" s="30" t="s">
        <v>200</v>
      </c>
      <c r="C111" s="40"/>
      <c r="D111" s="40"/>
      <c r="E111" s="40"/>
      <c r="F111" s="40"/>
      <c r="G111" s="40"/>
      <c r="H111" s="40"/>
      <c r="I111" s="40"/>
      <c r="J111" s="40"/>
    </row>
    <row r="112" spans="1:10" x14ac:dyDescent="0.2">
      <c r="A112" s="46" t="s">
        <v>41</v>
      </c>
      <c r="B112" s="34" t="s">
        <v>201</v>
      </c>
      <c r="C112" s="3">
        <v>6.85</v>
      </c>
      <c r="D112" s="2">
        <v>150</v>
      </c>
      <c r="E112" s="3">
        <f t="shared" ref="E112:E115" si="57">C112*D112</f>
        <v>1027.5</v>
      </c>
      <c r="F112" s="3">
        <v>7.81</v>
      </c>
      <c r="G112" s="2">
        <v>120</v>
      </c>
      <c r="H112" s="3">
        <f t="shared" ref="H112:H170" si="58">F112*G112</f>
        <v>937.19999999999993</v>
      </c>
      <c r="I112" s="3">
        <f t="shared" ref="I112:I170" si="59">F112-C112</f>
        <v>0.96</v>
      </c>
      <c r="J112" s="2">
        <f t="shared" ref="J112:J170" si="60">G112-D112</f>
        <v>-30</v>
      </c>
    </row>
    <row r="113" spans="1:10" x14ac:dyDescent="0.2">
      <c r="A113" s="46" t="s">
        <v>42</v>
      </c>
      <c r="B113" s="34" t="s">
        <v>202</v>
      </c>
      <c r="C113" s="3">
        <v>11.58</v>
      </c>
      <c r="D113" s="2">
        <v>100</v>
      </c>
      <c r="E113" s="3">
        <f t="shared" si="57"/>
        <v>1158</v>
      </c>
      <c r="F113" s="3">
        <v>13.02</v>
      </c>
      <c r="G113" s="2">
        <v>100</v>
      </c>
      <c r="H113" s="3">
        <f t="shared" si="58"/>
        <v>1302</v>
      </c>
      <c r="I113" s="3">
        <f t="shared" si="59"/>
        <v>1.4399999999999995</v>
      </c>
      <c r="J113" s="2">
        <f t="shared" si="60"/>
        <v>0</v>
      </c>
    </row>
    <row r="114" spans="1:10" x14ac:dyDescent="0.2">
      <c r="A114" s="46" t="s">
        <v>43</v>
      </c>
      <c r="B114" s="34" t="s">
        <v>203</v>
      </c>
      <c r="C114" s="3">
        <v>5.21</v>
      </c>
      <c r="D114" s="2">
        <v>20</v>
      </c>
      <c r="E114" s="3">
        <f t="shared" si="57"/>
        <v>104.2</v>
      </c>
      <c r="F114" s="3">
        <v>5.93</v>
      </c>
      <c r="G114" s="2">
        <v>20</v>
      </c>
      <c r="H114" s="3">
        <f t="shared" si="58"/>
        <v>118.6</v>
      </c>
      <c r="I114" s="3">
        <f t="shared" si="59"/>
        <v>0.71999999999999975</v>
      </c>
      <c r="J114" s="2">
        <f t="shared" si="60"/>
        <v>0</v>
      </c>
    </row>
    <row r="115" spans="1:10" x14ac:dyDescent="0.2">
      <c r="A115" s="46" t="s">
        <v>44</v>
      </c>
      <c r="B115" s="34" t="s">
        <v>204</v>
      </c>
      <c r="C115" s="3">
        <v>6.83</v>
      </c>
      <c r="D115" s="2">
        <v>40</v>
      </c>
      <c r="E115" s="3">
        <f t="shared" si="57"/>
        <v>273.2</v>
      </c>
      <c r="F115" s="3">
        <v>7.79</v>
      </c>
      <c r="G115" s="2">
        <v>20</v>
      </c>
      <c r="H115" s="3">
        <f t="shared" si="58"/>
        <v>155.80000000000001</v>
      </c>
      <c r="I115" s="3">
        <f t="shared" si="59"/>
        <v>0.96</v>
      </c>
      <c r="J115" s="2">
        <f t="shared" si="60"/>
        <v>-20</v>
      </c>
    </row>
    <row r="116" spans="1:10" x14ac:dyDescent="0.2">
      <c r="A116" s="46" t="s">
        <v>45</v>
      </c>
      <c r="B116" s="34" t="s">
        <v>456</v>
      </c>
      <c r="C116" s="3"/>
      <c r="D116" s="2"/>
      <c r="E116" s="3"/>
      <c r="F116" s="3"/>
      <c r="G116" s="2"/>
      <c r="H116" s="3"/>
      <c r="I116" s="3"/>
      <c r="J116" s="2"/>
    </row>
    <row r="117" spans="1:10" x14ac:dyDescent="0.2">
      <c r="A117" s="46" t="s">
        <v>457</v>
      </c>
      <c r="B117" s="34" t="s">
        <v>459</v>
      </c>
      <c r="C117" s="3">
        <v>6.85</v>
      </c>
      <c r="D117" s="2">
        <v>250</v>
      </c>
      <c r="E117" s="3">
        <f t="shared" ref="E117" si="61">C117*D117</f>
        <v>1712.5</v>
      </c>
      <c r="F117" s="3">
        <v>7.81</v>
      </c>
      <c r="G117" s="2">
        <v>100</v>
      </c>
      <c r="H117" s="3">
        <f t="shared" si="58"/>
        <v>781</v>
      </c>
      <c r="I117" s="3">
        <f t="shared" si="59"/>
        <v>0.96</v>
      </c>
      <c r="J117" s="2">
        <f t="shared" si="60"/>
        <v>-150</v>
      </c>
    </row>
    <row r="118" spans="1:10" x14ac:dyDescent="0.2">
      <c r="A118" s="46" t="s">
        <v>458</v>
      </c>
      <c r="B118" s="34" t="s">
        <v>460</v>
      </c>
      <c r="C118" s="3"/>
      <c r="D118" s="2"/>
      <c r="E118" s="3"/>
      <c r="F118" s="3">
        <v>7.45</v>
      </c>
      <c r="G118" s="2">
        <v>100</v>
      </c>
      <c r="H118" s="3">
        <f t="shared" si="58"/>
        <v>745</v>
      </c>
      <c r="I118" s="3">
        <f t="shared" si="59"/>
        <v>7.45</v>
      </c>
      <c r="J118" s="2">
        <f t="shared" si="60"/>
        <v>100</v>
      </c>
    </row>
    <row r="119" spans="1:10" x14ac:dyDescent="0.2">
      <c r="A119" s="46" t="s">
        <v>46</v>
      </c>
      <c r="B119" s="34" t="s">
        <v>205</v>
      </c>
      <c r="C119" s="3">
        <v>5.18</v>
      </c>
      <c r="D119" s="2">
        <v>5</v>
      </c>
      <c r="E119" s="3">
        <f t="shared" ref="E119" si="62">C119*D119</f>
        <v>25.9</v>
      </c>
      <c r="F119" s="3">
        <v>5.9</v>
      </c>
      <c r="G119" s="2">
        <v>5</v>
      </c>
      <c r="H119" s="3">
        <f t="shared" si="58"/>
        <v>29.5</v>
      </c>
      <c r="I119" s="3">
        <f t="shared" si="59"/>
        <v>0.72000000000000064</v>
      </c>
      <c r="J119" s="2">
        <f t="shared" si="60"/>
        <v>0</v>
      </c>
    </row>
    <row r="120" spans="1:10" x14ac:dyDescent="0.2">
      <c r="A120" s="46" t="s">
        <v>47</v>
      </c>
      <c r="B120" s="34" t="s">
        <v>206</v>
      </c>
      <c r="C120" s="3"/>
      <c r="D120" s="2"/>
      <c r="E120" s="3"/>
      <c r="F120" s="3"/>
      <c r="G120" s="2"/>
      <c r="H120" s="3"/>
      <c r="I120" s="3"/>
      <c r="J120" s="2"/>
    </row>
    <row r="121" spans="1:10" ht="13.5" customHeight="1" x14ac:dyDescent="0.2">
      <c r="A121" s="46" t="s">
        <v>463</v>
      </c>
      <c r="B121" s="34" t="s">
        <v>461</v>
      </c>
      <c r="C121" s="3">
        <v>28.98</v>
      </c>
      <c r="D121" s="2">
        <v>5</v>
      </c>
      <c r="E121" s="3">
        <f>C121*D121</f>
        <v>144.9</v>
      </c>
      <c r="F121" s="3">
        <v>31.89</v>
      </c>
      <c r="G121" s="2">
        <v>5</v>
      </c>
      <c r="H121" s="3">
        <f t="shared" si="58"/>
        <v>159.44999999999999</v>
      </c>
      <c r="I121" s="3">
        <f t="shared" si="59"/>
        <v>2.91</v>
      </c>
      <c r="J121" s="2">
        <f t="shared" si="60"/>
        <v>0</v>
      </c>
    </row>
    <row r="122" spans="1:10" ht="13.5" customHeight="1" x14ac:dyDescent="0.2">
      <c r="A122" s="46" t="s">
        <v>464</v>
      </c>
      <c r="B122" s="34" t="s">
        <v>462</v>
      </c>
      <c r="C122" s="3"/>
      <c r="D122" s="2"/>
      <c r="E122" s="3"/>
      <c r="F122" s="3">
        <v>41.23</v>
      </c>
      <c r="G122" s="2">
        <v>10</v>
      </c>
      <c r="H122" s="3">
        <f t="shared" si="58"/>
        <v>412.29999999999995</v>
      </c>
      <c r="I122" s="3">
        <f t="shared" si="59"/>
        <v>41.23</v>
      </c>
      <c r="J122" s="2">
        <f t="shared" si="60"/>
        <v>10</v>
      </c>
    </row>
    <row r="123" spans="1:10" ht="13.5" customHeight="1" x14ac:dyDescent="0.2">
      <c r="A123" s="46" t="s">
        <v>48</v>
      </c>
      <c r="B123" s="34" t="s">
        <v>575</v>
      </c>
      <c r="C123" s="3">
        <v>6.88</v>
      </c>
      <c r="D123" s="2">
        <v>5</v>
      </c>
      <c r="E123" s="3">
        <f t="shared" ref="E123:E124" si="63">C123*D123</f>
        <v>34.4</v>
      </c>
      <c r="F123" s="3">
        <v>7.84</v>
      </c>
      <c r="G123" s="2">
        <v>5</v>
      </c>
      <c r="H123" s="3">
        <f t="shared" si="58"/>
        <v>39.200000000000003</v>
      </c>
      <c r="I123" s="3">
        <f t="shared" si="59"/>
        <v>0.96</v>
      </c>
      <c r="J123" s="2">
        <f t="shared" si="60"/>
        <v>0</v>
      </c>
    </row>
    <row r="124" spans="1:10" ht="13.5" customHeight="1" x14ac:dyDescent="0.2">
      <c r="A124" s="46" t="s">
        <v>49</v>
      </c>
      <c r="B124" s="33" t="s">
        <v>207</v>
      </c>
      <c r="C124" s="3">
        <v>14.85</v>
      </c>
      <c r="D124" s="2">
        <v>5</v>
      </c>
      <c r="E124" s="3">
        <f t="shared" si="63"/>
        <v>74.25</v>
      </c>
      <c r="F124" s="3">
        <v>16.93</v>
      </c>
      <c r="G124" s="2">
        <v>5</v>
      </c>
      <c r="H124" s="3">
        <f t="shared" si="58"/>
        <v>84.65</v>
      </c>
      <c r="I124" s="3">
        <f t="shared" si="59"/>
        <v>2.08</v>
      </c>
      <c r="J124" s="2">
        <f t="shared" si="60"/>
        <v>0</v>
      </c>
    </row>
    <row r="125" spans="1:10" ht="13.5" customHeight="1" x14ac:dyDescent="0.2">
      <c r="A125" s="46" t="s">
        <v>50</v>
      </c>
      <c r="B125" s="33" t="s">
        <v>208</v>
      </c>
      <c r="C125" s="40"/>
      <c r="D125" s="26"/>
      <c r="E125" s="26"/>
      <c r="F125" s="26"/>
      <c r="G125" s="26"/>
      <c r="H125" s="3"/>
      <c r="I125" s="3"/>
      <c r="J125" s="2"/>
    </row>
    <row r="126" spans="1:10" ht="13.5" customHeight="1" x14ac:dyDescent="0.2">
      <c r="A126" s="46" t="s">
        <v>51</v>
      </c>
      <c r="B126" s="33" t="s">
        <v>209</v>
      </c>
      <c r="C126" s="3">
        <v>13.26</v>
      </c>
      <c r="D126" s="2">
        <v>10</v>
      </c>
      <c r="E126" s="3">
        <f t="shared" ref="E126:E128" si="64">C126*D126</f>
        <v>132.6</v>
      </c>
      <c r="F126" s="3">
        <v>15.16</v>
      </c>
      <c r="G126" s="2">
        <v>10</v>
      </c>
      <c r="H126" s="3">
        <f t="shared" si="58"/>
        <v>151.6</v>
      </c>
      <c r="I126" s="3">
        <f t="shared" si="59"/>
        <v>1.9000000000000004</v>
      </c>
      <c r="J126" s="2">
        <f t="shared" si="60"/>
        <v>0</v>
      </c>
    </row>
    <row r="127" spans="1:10" ht="13.5" customHeight="1" x14ac:dyDescent="0.2">
      <c r="A127" s="46" t="s">
        <v>52</v>
      </c>
      <c r="B127" s="33" t="s">
        <v>210</v>
      </c>
      <c r="C127" s="3">
        <v>16.5</v>
      </c>
      <c r="D127" s="2">
        <v>10</v>
      </c>
      <c r="E127" s="3">
        <f t="shared" si="64"/>
        <v>165</v>
      </c>
      <c r="F127" s="3">
        <v>18.88</v>
      </c>
      <c r="G127" s="2">
        <v>10</v>
      </c>
      <c r="H127" s="3">
        <f t="shared" si="58"/>
        <v>188.79999999999998</v>
      </c>
      <c r="I127" s="3">
        <f t="shared" si="59"/>
        <v>2.379999999999999</v>
      </c>
      <c r="J127" s="2">
        <f t="shared" si="60"/>
        <v>0</v>
      </c>
    </row>
    <row r="128" spans="1:10" ht="13.5" customHeight="1" x14ac:dyDescent="0.2">
      <c r="A128" s="46" t="s">
        <v>53</v>
      </c>
      <c r="B128" s="33" t="s">
        <v>211</v>
      </c>
      <c r="C128" s="3">
        <v>19.739999999999998</v>
      </c>
      <c r="D128" s="2">
        <v>10</v>
      </c>
      <c r="E128" s="3">
        <f t="shared" si="64"/>
        <v>197.39999999999998</v>
      </c>
      <c r="F128" s="3">
        <v>22.56</v>
      </c>
      <c r="G128" s="2">
        <v>10</v>
      </c>
      <c r="H128" s="3">
        <f t="shared" si="58"/>
        <v>225.6</v>
      </c>
      <c r="I128" s="3">
        <f t="shared" si="59"/>
        <v>2.8200000000000003</v>
      </c>
      <c r="J128" s="2">
        <f t="shared" si="60"/>
        <v>0</v>
      </c>
    </row>
    <row r="129" spans="1:10" ht="13.5" customHeight="1" x14ac:dyDescent="0.2">
      <c r="A129" s="46" t="s">
        <v>465</v>
      </c>
      <c r="B129" s="33" t="s">
        <v>468</v>
      </c>
      <c r="C129" s="3"/>
      <c r="D129" s="2"/>
      <c r="E129" s="3"/>
      <c r="F129" s="3"/>
      <c r="G129" s="2"/>
      <c r="H129" s="3"/>
      <c r="I129" s="3"/>
      <c r="J129" s="2"/>
    </row>
    <row r="130" spans="1:10" ht="13.5" customHeight="1" x14ac:dyDescent="0.2">
      <c r="A130" s="46" t="s">
        <v>466</v>
      </c>
      <c r="B130" s="33" t="s">
        <v>469</v>
      </c>
      <c r="C130" s="3"/>
      <c r="D130" s="2"/>
      <c r="E130" s="3"/>
      <c r="F130" s="3">
        <v>6.41</v>
      </c>
      <c r="G130" s="2">
        <v>50</v>
      </c>
      <c r="H130" s="3">
        <f t="shared" si="58"/>
        <v>320.5</v>
      </c>
      <c r="I130" s="3">
        <f t="shared" si="59"/>
        <v>6.41</v>
      </c>
      <c r="J130" s="2">
        <f t="shared" si="60"/>
        <v>50</v>
      </c>
    </row>
    <row r="131" spans="1:10" ht="13.5" customHeight="1" x14ac:dyDescent="0.2">
      <c r="A131" s="46" t="s">
        <v>467</v>
      </c>
      <c r="B131" s="33" t="s">
        <v>470</v>
      </c>
      <c r="C131" s="3"/>
      <c r="D131" s="2"/>
      <c r="E131" s="3"/>
      <c r="F131" s="3">
        <v>7.95</v>
      </c>
      <c r="G131" s="2">
        <v>50</v>
      </c>
      <c r="H131" s="3">
        <f t="shared" si="58"/>
        <v>397.5</v>
      </c>
      <c r="I131" s="3">
        <f t="shared" si="59"/>
        <v>7.95</v>
      </c>
      <c r="J131" s="2">
        <f t="shared" si="60"/>
        <v>50</v>
      </c>
    </row>
    <row r="132" spans="1:10" ht="13.5" customHeight="1" x14ac:dyDescent="0.2">
      <c r="A132" s="46" t="s">
        <v>54</v>
      </c>
      <c r="B132" s="33" t="s">
        <v>212</v>
      </c>
      <c r="C132" s="40"/>
      <c r="D132" s="26"/>
      <c r="E132" s="26"/>
      <c r="F132" s="26"/>
      <c r="G132" s="26"/>
      <c r="H132" s="3"/>
      <c r="I132" s="3"/>
      <c r="J132" s="2"/>
    </row>
    <row r="133" spans="1:10" x14ac:dyDescent="0.2">
      <c r="A133" s="46" t="s">
        <v>55</v>
      </c>
      <c r="B133" s="34" t="s">
        <v>213</v>
      </c>
      <c r="C133" s="3">
        <v>5.37</v>
      </c>
      <c r="D133" s="2">
        <v>50</v>
      </c>
      <c r="E133" s="3">
        <f>C133*D133</f>
        <v>268.5</v>
      </c>
      <c r="F133" s="3">
        <v>6.05</v>
      </c>
      <c r="G133" s="2">
        <v>50</v>
      </c>
      <c r="H133" s="3">
        <f t="shared" si="58"/>
        <v>302.5</v>
      </c>
      <c r="I133" s="3">
        <f t="shared" si="59"/>
        <v>0.67999999999999972</v>
      </c>
      <c r="J133" s="2">
        <f t="shared" si="60"/>
        <v>0</v>
      </c>
    </row>
    <row r="134" spans="1:10" x14ac:dyDescent="0.2">
      <c r="A134" s="46" t="s">
        <v>56</v>
      </c>
      <c r="B134" s="34" t="s">
        <v>371</v>
      </c>
      <c r="C134" s="3">
        <v>5.13</v>
      </c>
      <c r="D134" s="2">
        <v>20</v>
      </c>
      <c r="E134" s="3">
        <f t="shared" ref="E134:E141" si="65">C134*D134</f>
        <v>102.6</v>
      </c>
      <c r="F134" s="3">
        <v>5.81</v>
      </c>
      <c r="G134" s="2">
        <v>20</v>
      </c>
      <c r="H134" s="3">
        <f t="shared" si="58"/>
        <v>116.19999999999999</v>
      </c>
      <c r="I134" s="3">
        <f t="shared" si="59"/>
        <v>0.67999999999999972</v>
      </c>
      <c r="J134" s="2">
        <f t="shared" si="60"/>
        <v>0</v>
      </c>
    </row>
    <row r="135" spans="1:10" ht="13.5" customHeight="1" x14ac:dyDescent="0.2">
      <c r="A135" s="46" t="s">
        <v>57</v>
      </c>
      <c r="B135" s="34" t="s">
        <v>214</v>
      </c>
      <c r="C135" s="3">
        <v>9.99</v>
      </c>
      <c r="D135" s="2">
        <v>100</v>
      </c>
      <c r="E135" s="3">
        <f t="shared" si="65"/>
        <v>999</v>
      </c>
      <c r="F135" s="3">
        <v>11.92</v>
      </c>
      <c r="G135" s="2">
        <v>50</v>
      </c>
      <c r="H135" s="3">
        <f t="shared" si="58"/>
        <v>596</v>
      </c>
      <c r="I135" s="3">
        <f t="shared" si="59"/>
        <v>1.9299999999999997</v>
      </c>
      <c r="J135" s="2">
        <f t="shared" si="60"/>
        <v>-50</v>
      </c>
    </row>
    <row r="136" spans="1:10" ht="13.5" customHeight="1" x14ac:dyDescent="0.2">
      <c r="A136" s="46" t="s">
        <v>58</v>
      </c>
      <c r="B136" s="34" t="s">
        <v>215</v>
      </c>
      <c r="C136" s="3">
        <v>9.99</v>
      </c>
      <c r="D136" s="2">
        <v>5</v>
      </c>
      <c r="E136" s="3">
        <f t="shared" si="65"/>
        <v>49.95</v>
      </c>
      <c r="F136" s="3">
        <v>12.01</v>
      </c>
      <c r="G136" s="2">
        <v>5</v>
      </c>
      <c r="H136" s="3">
        <f t="shared" si="58"/>
        <v>60.05</v>
      </c>
      <c r="I136" s="3">
        <f t="shared" si="59"/>
        <v>2.0199999999999996</v>
      </c>
      <c r="J136" s="2">
        <f t="shared" si="60"/>
        <v>0</v>
      </c>
    </row>
    <row r="137" spans="1:10" x14ac:dyDescent="0.2">
      <c r="A137" s="46" t="s">
        <v>59</v>
      </c>
      <c r="B137" s="34" t="s">
        <v>216</v>
      </c>
      <c r="C137" s="3">
        <v>14.41</v>
      </c>
      <c r="D137" s="2">
        <v>10</v>
      </c>
      <c r="E137" s="3">
        <f t="shared" si="65"/>
        <v>144.1</v>
      </c>
      <c r="F137" s="3">
        <v>17.52</v>
      </c>
      <c r="G137" s="2">
        <v>10</v>
      </c>
      <c r="H137" s="3">
        <f t="shared" si="58"/>
        <v>175.2</v>
      </c>
      <c r="I137" s="3">
        <f t="shared" si="59"/>
        <v>3.1099999999999994</v>
      </c>
      <c r="J137" s="2">
        <f t="shared" si="60"/>
        <v>0</v>
      </c>
    </row>
    <row r="138" spans="1:10" ht="13.5" customHeight="1" x14ac:dyDescent="0.2">
      <c r="A138" s="46" t="s">
        <v>60</v>
      </c>
      <c r="B138" s="34" t="s">
        <v>576</v>
      </c>
      <c r="C138" s="3">
        <v>7.17</v>
      </c>
      <c r="D138" s="2">
        <v>5</v>
      </c>
      <c r="E138" s="3">
        <f t="shared" si="65"/>
        <v>35.85</v>
      </c>
      <c r="F138" s="3">
        <v>8.06</v>
      </c>
      <c r="G138" s="2">
        <v>5</v>
      </c>
      <c r="H138" s="3">
        <f t="shared" si="58"/>
        <v>40.300000000000004</v>
      </c>
      <c r="I138" s="3">
        <f t="shared" si="59"/>
        <v>0.89000000000000057</v>
      </c>
      <c r="J138" s="2">
        <f t="shared" si="60"/>
        <v>0</v>
      </c>
    </row>
    <row r="139" spans="1:10" ht="13.5" customHeight="1" x14ac:dyDescent="0.2">
      <c r="A139" s="46" t="s">
        <v>61</v>
      </c>
      <c r="B139" s="34" t="s">
        <v>217</v>
      </c>
      <c r="C139" s="3">
        <v>8.41</v>
      </c>
      <c r="D139" s="2">
        <v>80</v>
      </c>
      <c r="E139" s="3">
        <f t="shared" si="65"/>
        <v>672.8</v>
      </c>
      <c r="F139" s="3">
        <v>9.5</v>
      </c>
      <c r="G139" s="2">
        <v>80</v>
      </c>
      <c r="H139" s="3">
        <f t="shared" si="58"/>
        <v>760</v>
      </c>
      <c r="I139" s="3">
        <f t="shared" si="59"/>
        <v>1.0899999999999999</v>
      </c>
      <c r="J139" s="2">
        <f t="shared" si="60"/>
        <v>0</v>
      </c>
    </row>
    <row r="140" spans="1:10" ht="13.5" customHeight="1" x14ac:dyDescent="0.2">
      <c r="A140" s="46" t="s">
        <v>62</v>
      </c>
      <c r="B140" s="33" t="s">
        <v>218</v>
      </c>
      <c r="C140" s="3">
        <v>10.19</v>
      </c>
      <c r="D140" s="2">
        <v>20</v>
      </c>
      <c r="E140" s="3">
        <f t="shared" si="65"/>
        <v>203.79999999999998</v>
      </c>
      <c r="F140" s="3">
        <v>12.17</v>
      </c>
      <c r="G140" s="2">
        <v>20</v>
      </c>
      <c r="H140" s="3">
        <f t="shared" si="58"/>
        <v>243.4</v>
      </c>
      <c r="I140" s="3">
        <f t="shared" si="59"/>
        <v>1.9800000000000004</v>
      </c>
      <c r="J140" s="2">
        <f t="shared" si="60"/>
        <v>0</v>
      </c>
    </row>
    <row r="141" spans="1:10" x14ac:dyDescent="0.2">
      <c r="A141" s="46" t="s">
        <v>63</v>
      </c>
      <c r="B141" s="33" t="s">
        <v>219</v>
      </c>
      <c r="C141" s="3">
        <v>5.32</v>
      </c>
      <c r="D141" s="2">
        <v>50</v>
      </c>
      <c r="E141" s="3">
        <f t="shared" si="65"/>
        <v>266</v>
      </c>
      <c r="F141" s="3">
        <v>5.96</v>
      </c>
      <c r="G141" s="2">
        <v>50</v>
      </c>
      <c r="H141" s="3">
        <f t="shared" si="58"/>
        <v>298</v>
      </c>
      <c r="I141" s="3">
        <f t="shared" si="59"/>
        <v>0.63999999999999968</v>
      </c>
      <c r="J141" s="2">
        <f t="shared" si="60"/>
        <v>0</v>
      </c>
    </row>
    <row r="142" spans="1:10" x14ac:dyDescent="0.2">
      <c r="A142" s="46" t="s">
        <v>471</v>
      </c>
      <c r="B142" s="33" t="s">
        <v>472</v>
      </c>
      <c r="C142" s="3"/>
      <c r="D142" s="2"/>
      <c r="E142" s="3"/>
      <c r="F142" s="3">
        <v>3.54</v>
      </c>
      <c r="G142" s="2">
        <v>50</v>
      </c>
      <c r="H142" s="3">
        <f t="shared" si="58"/>
        <v>177</v>
      </c>
      <c r="I142" s="3">
        <f t="shared" si="59"/>
        <v>3.54</v>
      </c>
      <c r="J142" s="2">
        <f t="shared" si="60"/>
        <v>50</v>
      </c>
    </row>
    <row r="143" spans="1:10" x14ac:dyDescent="0.2">
      <c r="A143" s="46" t="s">
        <v>473</v>
      </c>
      <c r="B143" s="33" t="s">
        <v>484</v>
      </c>
      <c r="C143" s="3"/>
      <c r="D143" s="2"/>
      <c r="E143" s="3"/>
      <c r="F143" s="3"/>
      <c r="G143" s="2"/>
      <c r="H143" s="3"/>
      <c r="I143" s="3"/>
      <c r="J143" s="2"/>
    </row>
    <row r="144" spans="1:10" x14ac:dyDescent="0.2">
      <c r="A144" s="46" t="s">
        <v>474</v>
      </c>
      <c r="B144" s="33" t="s">
        <v>485</v>
      </c>
      <c r="C144" s="3"/>
      <c r="D144" s="2"/>
      <c r="E144" s="3"/>
      <c r="F144" s="3">
        <v>6.14</v>
      </c>
      <c r="G144" s="2">
        <v>100</v>
      </c>
      <c r="H144" s="3">
        <f t="shared" si="58"/>
        <v>614</v>
      </c>
      <c r="I144" s="3">
        <f t="shared" si="59"/>
        <v>6.14</v>
      </c>
      <c r="J144" s="2">
        <f>G144-D144</f>
        <v>100</v>
      </c>
    </row>
    <row r="145" spans="1:10" x14ac:dyDescent="0.2">
      <c r="A145" s="46" t="s">
        <v>475</v>
      </c>
      <c r="B145" s="33" t="s">
        <v>486</v>
      </c>
      <c r="C145" s="3"/>
      <c r="D145" s="2"/>
      <c r="E145" s="3"/>
      <c r="F145" s="3">
        <v>4.6399999999999997</v>
      </c>
      <c r="G145" s="2">
        <v>100</v>
      </c>
      <c r="H145" s="3">
        <f t="shared" si="58"/>
        <v>463.99999999999994</v>
      </c>
      <c r="I145" s="3">
        <f t="shared" si="59"/>
        <v>4.6399999999999997</v>
      </c>
      <c r="J145" s="2">
        <f>G145-D145</f>
        <v>100</v>
      </c>
    </row>
    <row r="146" spans="1:10" x14ac:dyDescent="0.2">
      <c r="A146" s="46" t="s">
        <v>476</v>
      </c>
      <c r="B146" s="33" t="s">
        <v>487</v>
      </c>
      <c r="C146" s="3"/>
      <c r="D146" s="2"/>
      <c r="E146" s="3"/>
      <c r="F146" s="3">
        <v>5.52</v>
      </c>
      <c r="G146" s="2">
        <v>100</v>
      </c>
      <c r="H146" s="3">
        <f>F146*G146</f>
        <v>552</v>
      </c>
      <c r="I146" s="3">
        <f>F146-C146</f>
        <v>5.52</v>
      </c>
      <c r="J146" s="2">
        <f t="shared" si="60"/>
        <v>100</v>
      </c>
    </row>
    <row r="147" spans="1:10" x14ac:dyDescent="0.2">
      <c r="A147" s="46" t="s">
        <v>477</v>
      </c>
      <c r="B147" s="33" t="s">
        <v>488</v>
      </c>
      <c r="C147" s="3"/>
      <c r="D147" s="2"/>
      <c r="E147" s="3"/>
      <c r="F147" s="3"/>
      <c r="G147" s="2"/>
      <c r="H147" s="3"/>
      <c r="I147" s="3"/>
      <c r="J147" s="2"/>
    </row>
    <row r="148" spans="1:10" x14ac:dyDescent="0.2">
      <c r="A148" s="46" t="s">
        <v>478</v>
      </c>
      <c r="B148" s="33" t="s">
        <v>489</v>
      </c>
      <c r="C148" s="3"/>
      <c r="D148" s="2"/>
      <c r="E148" s="3"/>
      <c r="F148" s="3">
        <v>6.9</v>
      </c>
      <c r="G148" s="2">
        <v>5</v>
      </c>
      <c r="H148" s="3">
        <f t="shared" si="58"/>
        <v>34.5</v>
      </c>
      <c r="I148" s="3">
        <f t="shared" si="59"/>
        <v>6.9</v>
      </c>
      <c r="J148" s="2">
        <f t="shared" si="60"/>
        <v>5</v>
      </c>
    </row>
    <row r="149" spans="1:10" x14ac:dyDescent="0.2">
      <c r="A149" s="46" t="s">
        <v>479</v>
      </c>
      <c r="B149" s="33" t="s">
        <v>489</v>
      </c>
      <c r="C149" s="3"/>
      <c r="D149" s="2"/>
      <c r="E149" s="3"/>
      <c r="F149" s="3">
        <v>10.34</v>
      </c>
      <c r="G149" s="2">
        <v>5</v>
      </c>
      <c r="H149" s="3">
        <f t="shared" si="58"/>
        <v>51.7</v>
      </c>
      <c r="I149" s="3">
        <f t="shared" si="59"/>
        <v>10.34</v>
      </c>
      <c r="J149" s="2">
        <f t="shared" si="60"/>
        <v>5</v>
      </c>
    </row>
    <row r="150" spans="1:10" x14ac:dyDescent="0.2">
      <c r="A150" s="46" t="s">
        <v>480</v>
      </c>
      <c r="B150" s="33" t="s">
        <v>490</v>
      </c>
      <c r="C150" s="3"/>
      <c r="D150" s="2"/>
      <c r="E150" s="3"/>
      <c r="F150" s="3">
        <v>10.9</v>
      </c>
      <c r="G150" s="2">
        <v>5</v>
      </c>
      <c r="H150" s="3">
        <f t="shared" si="58"/>
        <v>54.5</v>
      </c>
      <c r="I150" s="3">
        <f t="shared" si="59"/>
        <v>10.9</v>
      </c>
      <c r="J150" s="2">
        <f t="shared" si="60"/>
        <v>5</v>
      </c>
    </row>
    <row r="151" spans="1:10" x14ac:dyDescent="0.2">
      <c r="A151" s="46" t="s">
        <v>481</v>
      </c>
      <c r="B151" s="33" t="s">
        <v>491</v>
      </c>
      <c r="C151" s="3"/>
      <c r="D151" s="2"/>
      <c r="E151" s="3"/>
      <c r="F151" s="3">
        <v>13.9</v>
      </c>
      <c r="G151" s="2">
        <v>5</v>
      </c>
      <c r="H151" s="3">
        <f t="shared" si="58"/>
        <v>69.5</v>
      </c>
      <c r="I151" s="3">
        <f t="shared" si="59"/>
        <v>13.9</v>
      </c>
      <c r="J151" s="2">
        <f t="shared" si="60"/>
        <v>5</v>
      </c>
    </row>
    <row r="152" spans="1:10" x14ac:dyDescent="0.2">
      <c r="A152" s="46" t="s">
        <v>482</v>
      </c>
      <c r="B152" s="33" t="s">
        <v>492</v>
      </c>
      <c r="C152" s="3"/>
      <c r="D152" s="2"/>
      <c r="E152" s="3"/>
      <c r="F152" s="3">
        <v>4.0999999999999996</v>
      </c>
      <c r="G152" s="2">
        <v>5</v>
      </c>
      <c r="H152" s="3">
        <f t="shared" si="58"/>
        <v>20.5</v>
      </c>
      <c r="I152" s="3">
        <f t="shared" si="59"/>
        <v>4.0999999999999996</v>
      </c>
      <c r="J152" s="2">
        <f t="shared" si="60"/>
        <v>5</v>
      </c>
    </row>
    <row r="153" spans="1:10" x14ac:dyDescent="0.2">
      <c r="A153" s="46" t="s">
        <v>483</v>
      </c>
      <c r="B153" s="33" t="s">
        <v>492</v>
      </c>
      <c r="C153" s="3"/>
      <c r="D153" s="2"/>
      <c r="E153" s="3"/>
      <c r="F153" s="3">
        <v>6.86</v>
      </c>
      <c r="G153" s="2">
        <v>5</v>
      </c>
      <c r="H153" s="3">
        <f t="shared" si="58"/>
        <v>34.300000000000004</v>
      </c>
      <c r="I153" s="3">
        <f t="shared" si="59"/>
        <v>6.86</v>
      </c>
      <c r="J153" s="2">
        <f t="shared" si="60"/>
        <v>5</v>
      </c>
    </row>
    <row r="154" spans="1:10" ht="12.75" customHeight="1" x14ac:dyDescent="0.2">
      <c r="A154" s="46" t="s">
        <v>64</v>
      </c>
      <c r="B154" s="30" t="s">
        <v>374</v>
      </c>
      <c r="C154" s="40"/>
      <c r="D154" s="40"/>
      <c r="E154" s="40"/>
      <c r="F154" s="26"/>
      <c r="G154" s="40"/>
      <c r="H154" s="3"/>
      <c r="I154" s="3"/>
      <c r="J154" s="2"/>
    </row>
    <row r="155" spans="1:10" x14ac:dyDescent="0.2">
      <c r="A155" s="46" t="s">
        <v>65</v>
      </c>
      <c r="B155" s="30" t="s">
        <v>222</v>
      </c>
      <c r="C155" s="3">
        <v>6</v>
      </c>
      <c r="D155" s="2">
        <v>5</v>
      </c>
      <c r="E155" s="3">
        <f t="shared" ref="E155:E159" si="66">C155*D155</f>
        <v>30</v>
      </c>
      <c r="F155" s="3">
        <v>6</v>
      </c>
      <c r="G155" s="2">
        <v>5</v>
      </c>
      <c r="H155" s="3">
        <f t="shared" si="58"/>
        <v>30</v>
      </c>
      <c r="I155" s="3">
        <f t="shared" si="59"/>
        <v>0</v>
      </c>
      <c r="J155" s="2">
        <f t="shared" si="60"/>
        <v>0</v>
      </c>
    </row>
    <row r="156" spans="1:10" x14ac:dyDescent="0.2">
      <c r="A156" s="46" t="s">
        <v>66</v>
      </c>
      <c r="B156" s="30" t="s">
        <v>223</v>
      </c>
      <c r="C156" s="3">
        <v>2.0099999999999998</v>
      </c>
      <c r="D156" s="2">
        <v>50</v>
      </c>
      <c r="E156" s="3">
        <f t="shared" si="66"/>
        <v>100.49999999999999</v>
      </c>
      <c r="F156" s="3">
        <v>2.0099999999999998</v>
      </c>
      <c r="G156" s="2">
        <v>50</v>
      </c>
      <c r="H156" s="3">
        <f t="shared" si="58"/>
        <v>100.49999999999999</v>
      </c>
      <c r="I156" s="3">
        <f t="shared" si="59"/>
        <v>0</v>
      </c>
      <c r="J156" s="2">
        <f t="shared" si="60"/>
        <v>0</v>
      </c>
    </row>
    <row r="157" spans="1:10" x14ac:dyDescent="0.2">
      <c r="A157" s="46" t="s">
        <v>300</v>
      </c>
      <c r="B157" s="30" t="s">
        <v>224</v>
      </c>
      <c r="C157" s="3">
        <v>7.75</v>
      </c>
      <c r="D157" s="2">
        <v>30</v>
      </c>
      <c r="E157" s="3">
        <f t="shared" si="66"/>
        <v>232.5</v>
      </c>
      <c r="F157" s="3">
        <v>7.75</v>
      </c>
      <c r="G157" s="2">
        <v>30</v>
      </c>
      <c r="H157" s="3">
        <f t="shared" si="58"/>
        <v>232.5</v>
      </c>
      <c r="I157" s="3">
        <f t="shared" si="59"/>
        <v>0</v>
      </c>
      <c r="J157" s="2">
        <f t="shared" si="60"/>
        <v>0</v>
      </c>
    </row>
    <row r="158" spans="1:10" ht="13.5" customHeight="1" x14ac:dyDescent="0.2">
      <c r="A158" s="46" t="s">
        <v>301</v>
      </c>
      <c r="B158" s="30" t="s">
        <v>225</v>
      </c>
      <c r="C158" s="3">
        <v>2.0099999999999998</v>
      </c>
      <c r="D158" s="2">
        <v>10</v>
      </c>
      <c r="E158" s="3">
        <f t="shared" si="66"/>
        <v>20.099999999999998</v>
      </c>
      <c r="F158" s="3">
        <v>2.0099999999999998</v>
      </c>
      <c r="G158" s="2">
        <v>10</v>
      </c>
      <c r="H158" s="3">
        <f t="shared" si="58"/>
        <v>20.099999999999998</v>
      </c>
      <c r="I158" s="3">
        <f t="shared" si="59"/>
        <v>0</v>
      </c>
      <c r="J158" s="2">
        <f t="shared" si="60"/>
        <v>0</v>
      </c>
    </row>
    <row r="159" spans="1:10" x14ac:dyDescent="0.2">
      <c r="A159" s="46"/>
      <c r="B159" s="30" t="s">
        <v>226</v>
      </c>
      <c r="C159" s="3">
        <v>6.09</v>
      </c>
      <c r="D159" s="2">
        <v>20</v>
      </c>
      <c r="E159" s="3">
        <f t="shared" si="66"/>
        <v>121.8</v>
      </c>
      <c r="F159" s="3"/>
      <c r="G159" s="2"/>
      <c r="H159" s="3">
        <f t="shared" si="58"/>
        <v>0</v>
      </c>
      <c r="I159" s="3">
        <f t="shared" si="59"/>
        <v>-6.09</v>
      </c>
      <c r="J159" s="2">
        <f t="shared" si="60"/>
        <v>-20</v>
      </c>
    </row>
    <row r="160" spans="1:10" x14ac:dyDescent="0.2">
      <c r="A160" s="46" t="s">
        <v>302</v>
      </c>
      <c r="B160" s="30" t="s">
        <v>493</v>
      </c>
      <c r="C160" s="3"/>
      <c r="D160" s="2"/>
      <c r="E160" s="3"/>
      <c r="F160" s="3">
        <v>10</v>
      </c>
      <c r="G160" s="2">
        <v>20</v>
      </c>
      <c r="H160" s="3">
        <f t="shared" si="58"/>
        <v>200</v>
      </c>
      <c r="I160" s="3">
        <f t="shared" si="59"/>
        <v>10</v>
      </c>
      <c r="J160" s="2">
        <f t="shared" si="60"/>
        <v>20</v>
      </c>
    </row>
    <row r="161" spans="1:10" x14ac:dyDescent="0.2">
      <c r="A161" s="46"/>
      <c r="B161" s="30" t="s">
        <v>227</v>
      </c>
      <c r="C161" s="3">
        <v>7.53</v>
      </c>
      <c r="D161" s="2">
        <v>20</v>
      </c>
      <c r="E161" s="3">
        <f t="shared" ref="E161" si="67">C161*D161</f>
        <v>150.6</v>
      </c>
      <c r="F161" s="3"/>
      <c r="G161" s="2"/>
      <c r="H161" s="3">
        <f t="shared" si="58"/>
        <v>0</v>
      </c>
      <c r="I161" s="3">
        <f t="shared" si="59"/>
        <v>-7.53</v>
      </c>
      <c r="J161" s="2">
        <f t="shared" si="60"/>
        <v>-20</v>
      </c>
    </row>
    <row r="162" spans="1:10" x14ac:dyDescent="0.2">
      <c r="A162" s="46" t="s">
        <v>303</v>
      </c>
      <c r="B162" s="30" t="s">
        <v>494</v>
      </c>
      <c r="C162" s="3"/>
      <c r="D162" s="2"/>
      <c r="E162" s="3"/>
      <c r="F162" s="3">
        <v>2.2000000000000002</v>
      </c>
      <c r="G162" s="2">
        <v>100</v>
      </c>
      <c r="H162" s="3">
        <f t="shared" si="58"/>
        <v>220.00000000000003</v>
      </c>
      <c r="I162" s="3">
        <f t="shared" si="59"/>
        <v>2.2000000000000002</v>
      </c>
      <c r="J162" s="2">
        <f t="shared" si="60"/>
        <v>100</v>
      </c>
    </row>
    <row r="163" spans="1:10" x14ac:dyDescent="0.2">
      <c r="A163" s="46" t="s">
        <v>304</v>
      </c>
      <c r="B163" s="30" t="s">
        <v>334</v>
      </c>
      <c r="C163" s="3">
        <v>3.36</v>
      </c>
      <c r="D163" s="2">
        <v>10</v>
      </c>
      <c r="E163" s="3">
        <f t="shared" ref="E163:E164" si="68">C163*D163</f>
        <v>33.6</v>
      </c>
      <c r="F163" s="3">
        <v>3.36</v>
      </c>
      <c r="G163" s="2">
        <v>10</v>
      </c>
      <c r="H163" s="3">
        <f t="shared" si="58"/>
        <v>33.6</v>
      </c>
      <c r="I163" s="3">
        <f t="shared" si="59"/>
        <v>0</v>
      </c>
      <c r="J163" s="2">
        <f t="shared" si="60"/>
        <v>0</v>
      </c>
    </row>
    <row r="164" spans="1:10" x14ac:dyDescent="0.2">
      <c r="A164" s="46"/>
      <c r="B164" s="30" t="s">
        <v>335</v>
      </c>
      <c r="C164" s="3">
        <v>8.4</v>
      </c>
      <c r="D164" s="2">
        <v>20</v>
      </c>
      <c r="E164" s="3">
        <f t="shared" si="68"/>
        <v>168</v>
      </c>
      <c r="F164" s="3"/>
      <c r="G164" s="2"/>
      <c r="H164" s="3">
        <f t="shared" si="58"/>
        <v>0</v>
      </c>
      <c r="I164" s="3">
        <f t="shared" si="59"/>
        <v>-8.4</v>
      </c>
      <c r="J164" s="2">
        <f t="shared" si="60"/>
        <v>-20</v>
      </c>
    </row>
    <row r="165" spans="1:10" x14ac:dyDescent="0.2">
      <c r="A165" s="46" t="s">
        <v>305</v>
      </c>
      <c r="B165" s="52" t="s">
        <v>500</v>
      </c>
      <c r="C165" s="3"/>
      <c r="D165" s="2"/>
      <c r="E165" s="2"/>
      <c r="F165" s="3">
        <v>11.9</v>
      </c>
      <c r="G165" s="2">
        <v>20</v>
      </c>
      <c r="H165" s="3">
        <f t="shared" si="58"/>
        <v>238</v>
      </c>
      <c r="I165" s="3">
        <f t="shared" si="59"/>
        <v>11.9</v>
      </c>
      <c r="J165" s="2">
        <f t="shared" si="60"/>
        <v>20</v>
      </c>
    </row>
    <row r="166" spans="1:10" x14ac:dyDescent="0.2">
      <c r="A166" s="46" t="s">
        <v>495</v>
      </c>
      <c r="B166" s="52" t="s">
        <v>501</v>
      </c>
      <c r="C166" s="3"/>
      <c r="D166" s="2"/>
      <c r="E166" s="2"/>
      <c r="F166" s="3">
        <v>2.5</v>
      </c>
      <c r="G166" s="2">
        <v>20</v>
      </c>
      <c r="H166" s="3">
        <f t="shared" si="58"/>
        <v>50</v>
      </c>
      <c r="I166" s="3">
        <f t="shared" si="59"/>
        <v>2.5</v>
      </c>
      <c r="J166" s="2">
        <f t="shared" si="60"/>
        <v>20</v>
      </c>
    </row>
    <row r="167" spans="1:10" x14ac:dyDescent="0.2">
      <c r="A167" s="46" t="s">
        <v>496</v>
      </c>
      <c r="B167" s="52" t="s">
        <v>502</v>
      </c>
      <c r="C167" s="3"/>
      <c r="D167" s="2"/>
      <c r="E167" s="2"/>
      <c r="F167" s="3">
        <v>5</v>
      </c>
      <c r="G167" s="2">
        <v>20</v>
      </c>
      <c r="H167" s="3">
        <f t="shared" si="58"/>
        <v>100</v>
      </c>
      <c r="I167" s="3">
        <f t="shared" si="59"/>
        <v>5</v>
      </c>
      <c r="J167" s="2">
        <f t="shared" si="60"/>
        <v>20</v>
      </c>
    </row>
    <row r="168" spans="1:10" x14ac:dyDescent="0.2">
      <c r="A168" s="46" t="s">
        <v>497</v>
      </c>
      <c r="B168" s="52" t="s">
        <v>503</v>
      </c>
      <c r="C168" s="3"/>
      <c r="D168" s="2"/>
      <c r="E168" s="2"/>
      <c r="F168" s="3">
        <v>7.2</v>
      </c>
      <c r="G168" s="2">
        <v>10</v>
      </c>
      <c r="H168" s="3">
        <f t="shared" si="58"/>
        <v>72</v>
      </c>
      <c r="I168" s="3">
        <f t="shared" si="59"/>
        <v>7.2</v>
      </c>
      <c r="J168" s="2">
        <f t="shared" si="60"/>
        <v>10</v>
      </c>
    </row>
    <row r="169" spans="1:10" x14ac:dyDescent="0.2">
      <c r="A169" s="46" t="s">
        <v>498</v>
      </c>
      <c r="B169" s="52" t="s">
        <v>504</v>
      </c>
      <c r="C169" s="3"/>
      <c r="D169" s="2"/>
      <c r="E169" s="2"/>
      <c r="F169" s="3">
        <v>30</v>
      </c>
      <c r="G169" s="2">
        <v>10</v>
      </c>
      <c r="H169" s="3">
        <f t="shared" si="58"/>
        <v>300</v>
      </c>
      <c r="I169" s="3">
        <f t="shared" si="59"/>
        <v>30</v>
      </c>
      <c r="J169" s="2">
        <f t="shared" si="60"/>
        <v>10</v>
      </c>
    </row>
    <row r="170" spans="1:10" x14ac:dyDescent="0.2">
      <c r="A170" s="46" t="s">
        <v>499</v>
      </c>
      <c r="B170" s="52" t="s">
        <v>505</v>
      </c>
      <c r="C170" s="3"/>
      <c r="D170" s="2"/>
      <c r="E170" s="2"/>
      <c r="F170" s="3">
        <v>10</v>
      </c>
      <c r="G170" s="2">
        <v>10</v>
      </c>
      <c r="H170" s="3">
        <f t="shared" si="58"/>
        <v>100</v>
      </c>
      <c r="I170" s="3">
        <f t="shared" si="59"/>
        <v>10</v>
      </c>
      <c r="J170" s="2">
        <f t="shared" si="60"/>
        <v>10</v>
      </c>
    </row>
    <row r="171" spans="1:10" x14ac:dyDescent="0.2">
      <c r="A171" s="54">
        <v>6</v>
      </c>
      <c r="B171" s="43" t="s">
        <v>290</v>
      </c>
      <c r="C171" s="44"/>
      <c r="D171" s="44"/>
      <c r="E171" s="45">
        <f>SUM(E172:E190)</f>
        <v>8248.1000000000022</v>
      </c>
      <c r="F171" s="55"/>
      <c r="G171" s="44"/>
      <c r="H171" s="45">
        <f>SUM(H172:H190)</f>
        <v>10132.799999999999</v>
      </c>
      <c r="I171" s="44"/>
      <c r="J171" s="44"/>
    </row>
    <row r="172" spans="1:10" ht="25.5" x14ac:dyDescent="0.2">
      <c r="A172" s="46" t="s">
        <v>67</v>
      </c>
      <c r="B172" s="33" t="s">
        <v>228</v>
      </c>
      <c r="C172" s="3">
        <v>1065.18</v>
      </c>
      <c r="D172" s="2">
        <v>1</v>
      </c>
      <c r="E172" s="3">
        <f t="shared" ref="E172:E184" si="69">C172*D172</f>
        <v>1065.18</v>
      </c>
      <c r="F172" s="3">
        <v>1017.14</v>
      </c>
      <c r="G172" s="2">
        <v>1</v>
      </c>
      <c r="H172" s="3">
        <f t="shared" ref="H172:H190" si="70">F172*G172</f>
        <v>1017.14</v>
      </c>
      <c r="I172" s="3">
        <f t="shared" ref="I172:I190" si="71">F172-C172</f>
        <v>-48.040000000000077</v>
      </c>
      <c r="J172" s="2">
        <f t="shared" ref="J172:J190" si="72">G172-D172</f>
        <v>0</v>
      </c>
    </row>
    <row r="173" spans="1:10" ht="25.5" x14ac:dyDescent="0.2">
      <c r="A173" s="46" t="s">
        <v>68</v>
      </c>
      <c r="B173" s="33" t="s">
        <v>291</v>
      </c>
      <c r="C173" s="3">
        <v>724.61</v>
      </c>
      <c r="D173" s="2">
        <v>1</v>
      </c>
      <c r="E173" s="3">
        <f t="shared" si="69"/>
        <v>724.61</v>
      </c>
      <c r="F173" s="3">
        <v>767.76</v>
      </c>
      <c r="G173" s="2">
        <v>1</v>
      </c>
      <c r="H173" s="3">
        <f t="shared" si="70"/>
        <v>767.76</v>
      </c>
      <c r="I173" s="3">
        <f t="shared" si="71"/>
        <v>43.149999999999977</v>
      </c>
      <c r="J173" s="2">
        <f t="shared" si="72"/>
        <v>0</v>
      </c>
    </row>
    <row r="174" spans="1:10" ht="25.5" x14ac:dyDescent="0.2">
      <c r="A174" s="46" t="s">
        <v>69</v>
      </c>
      <c r="B174" s="33" t="s">
        <v>229</v>
      </c>
      <c r="C174" s="3">
        <v>743.61999999999989</v>
      </c>
      <c r="D174" s="2">
        <v>1</v>
      </c>
      <c r="E174" s="3">
        <f t="shared" si="69"/>
        <v>743.61999999999989</v>
      </c>
      <c r="F174" s="3">
        <v>799.88</v>
      </c>
      <c r="G174" s="2">
        <v>1</v>
      </c>
      <c r="H174" s="3">
        <f t="shared" si="70"/>
        <v>799.88</v>
      </c>
      <c r="I174" s="3">
        <f t="shared" si="71"/>
        <v>56.260000000000105</v>
      </c>
      <c r="J174" s="2">
        <f t="shared" si="72"/>
        <v>0</v>
      </c>
    </row>
    <row r="175" spans="1:10" ht="25.5" x14ac:dyDescent="0.2">
      <c r="A175" s="46" t="s">
        <v>70</v>
      </c>
      <c r="B175" s="33" t="s">
        <v>230</v>
      </c>
      <c r="C175" s="3">
        <v>1142.78</v>
      </c>
      <c r="D175" s="2">
        <v>1</v>
      </c>
      <c r="E175" s="3">
        <f t="shared" si="69"/>
        <v>1142.78</v>
      </c>
      <c r="F175" s="3">
        <v>1018.41</v>
      </c>
      <c r="G175" s="2">
        <v>1</v>
      </c>
      <c r="H175" s="3">
        <f t="shared" si="70"/>
        <v>1018.41</v>
      </c>
      <c r="I175" s="3">
        <f t="shared" si="71"/>
        <v>-124.37</v>
      </c>
      <c r="J175" s="2">
        <f t="shared" si="72"/>
        <v>0</v>
      </c>
    </row>
    <row r="176" spans="1:10" ht="25.5" x14ac:dyDescent="0.2">
      <c r="A176" s="46" t="s">
        <v>71</v>
      </c>
      <c r="B176" s="33" t="s">
        <v>292</v>
      </c>
      <c r="C176" s="3">
        <v>725.46999999999991</v>
      </c>
      <c r="D176" s="2">
        <v>1</v>
      </c>
      <c r="E176" s="3">
        <f t="shared" si="69"/>
        <v>725.46999999999991</v>
      </c>
      <c r="F176" s="3">
        <v>762.49</v>
      </c>
      <c r="G176" s="2">
        <v>1</v>
      </c>
      <c r="H176" s="3">
        <f t="shared" si="70"/>
        <v>762.49</v>
      </c>
      <c r="I176" s="3">
        <f t="shared" si="71"/>
        <v>37.020000000000095</v>
      </c>
      <c r="J176" s="2">
        <f t="shared" si="72"/>
        <v>0</v>
      </c>
    </row>
    <row r="177" spans="1:10" ht="25.5" x14ac:dyDescent="0.2">
      <c r="A177" s="46" t="s">
        <v>72</v>
      </c>
      <c r="B177" s="33" t="s">
        <v>231</v>
      </c>
      <c r="C177" s="3">
        <v>767.44</v>
      </c>
      <c r="D177" s="2">
        <v>1</v>
      </c>
      <c r="E177" s="3">
        <f t="shared" si="69"/>
        <v>767.44</v>
      </c>
      <c r="F177" s="3">
        <v>776.88</v>
      </c>
      <c r="G177" s="2">
        <v>1</v>
      </c>
      <c r="H177" s="3">
        <f t="shared" si="70"/>
        <v>776.88</v>
      </c>
      <c r="I177" s="3">
        <f t="shared" si="71"/>
        <v>9.4399999999999409</v>
      </c>
      <c r="J177" s="2">
        <f t="shared" si="72"/>
        <v>0</v>
      </c>
    </row>
    <row r="178" spans="1:10" ht="25.5" x14ac:dyDescent="0.2">
      <c r="A178" s="46" t="s">
        <v>73</v>
      </c>
      <c r="B178" s="33" t="s">
        <v>232</v>
      </c>
      <c r="C178" s="3">
        <v>531.34</v>
      </c>
      <c r="D178" s="2">
        <v>1</v>
      </c>
      <c r="E178" s="3">
        <f t="shared" si="69"/>
        <v>531.34</v>
      </c>
      <c r="F178" s="3">
        <v>671.01</v>
      </c>
      <c r="G178" s="2">
        <v>1</v>
      </c>
      <c r="H178" s="3">
        <f t="shared" si="70"/>
        <v>671.01</v>
      </c>
      <c r="I178" s="3">
        <f t="shared" si="71"/>
        <v>139.66999999999996</v>
      </c>
      <c r="J178" s="2">
        <f t="shared" si="72"/>
        <v>0</v>
      </c>
    </row>
    <row r="179" spans="1:10" ht="25.5" x14ac:dyDescent="0.2">
      <c r="A179" s="46" t="s">
        <v>74</v>
      </c>
      <c r="B179" s="33" t="s">
        <v>233</v>
      </c>
      <c r="C179" s="3">
        <v>530.52</v>
      </c>
      <c r="D179" s="2">
        <v>1</v>
      </c>
      <c r="E179" s="3">
        <f t="shared" si="69"/>
        <v>530.52</v>
      </c>
      <c r="F179" s="3">
        <v>703.46</v>
      </c>
      <c r="G179" s="2">
        <v>1</v>
      </c>
      <c r="H179" s="3">
        <f t="shared" si="70"/>
        <v>703.46</v>
      </c>
      <c r="I179" s="3">
        <f t="shared" si="71"/>
        <v>172.94000000000005</v>
      </c>
      <c r="J179" s="2">
        <f t="shared" si="72"/>
        <v>0</v>
      </c>
    </row>
    <row r="180" spans="1:10" ht="13.5" customHeight="1" x14ac:dyDescent="0.2">
      <c r="A180" s="46" t="s">
        <v>75</v>
      </c>
      <c r="B180" s="33" t="s">
        <v>234</v>
      </c>
      <c r="C180" s="3">
        <v>660.04</v>
      </c>
      <c r="D180" s="2">
        <v>1</v>
      </c>
      <c r="E180" s="3">
        <f t="shared" si="69"/>
        <v>660.04</v>
      </c>
      <c r="F180" s="3">
        <v>695.62</v>
      </c>
      <c r="G180" s="2">
        <v>1</v>
      </c>
      <c r="H180" s="3">
        <f t="shared" si="70"/>
        <v>695.62</v>
      </c>
      <c r="I180" s="3">
        <f t="shared" si="71"/>
        <v>35.580000000000041</v>
      </c>
      <c r="J180" s="2">
        <f t="shared" si="72"/>
        <v>0</v>
      </c>
    </row>
    <row r="181" spans="1:10" x14ac:dyDescent="0.2">
      <c r="A181" s="46" t="s">
        <v>76</v>
      </c>
      <c r="B181" s="33" t="s">
        <v>235</v>
      </c>
      <c r="C181" s="3">
        <v>673.39</v>
      </c>
      <c r="D181" s="2">
        <v>1</v>
      </c>
      <c r="E181" s="3">
        <f t="shared" si="69"/>
        <v>673.39</v>
      </c>
      <c r="F181" s="3">
        <v>653.16</v>
      </c>
      <c r="G181" s="2">
        <v>1</v>
      </c>
      <c r="H181" s="3">
        <f t="shared" si="70"/>
        <v>653.16</v>
      </c>
      <c r="I181" s="3">
        <f t="shared" si="71"/>
        <v>-20.230000000000018</v>
      </c>
      <c r="J181" s="2">
        <f t="shared" si="72"/>
        <v>0</v>
      </c>
    </row>
    <row r="182" spans="1:10" x14ac:dyDescent="0.2">
      <c r="A182" s="46" t="s">
        <v>77</v>
      </c>
      <c r="B182" s="33" t="s">
        <v>236</v>
      </c>
      <c r="C182" s="3">
        <v>119.00999999999999</v>
      </c>
      <c r="D182" s="2">
        <v>1</v>
      </c>
      <c r="E182" s="3">
        <f t="shared" si="69"/>
        <v>119.00999999999999</v>
      </c>
      <c r="F182" s="3">
        <v>100.37</v>
      </c>
      <c r="G182" s="2">
        <v>1</v>
      </c>
      <c r="H182" s="3">
        <f t="shared" si="70"/>
        <v>100.37</v>
      </c>
      <c r="I182" s="3">
        <f t="shared" si="71"/>
        <v>-18.639999999999986</v>
      </c>
      <c r="J182" s="2">
        <f t="shared" si="72"/>
        <v>0</v>
      </c>
    </row>
    <row r="183" spans="1:10" x14ac:dyDescent="0.2">
      <c r="A183" s="46" t="s">
        <v>78</v>
      </c>
      <c r="B183" s="33" t="s">
        <v>237</v>
      </c>
      <c r="C183" s="3">
        <v>214.20000000000002</v>
      </c>
      <c r="D183" s="2">
        <v>1</v>
      </c>
      <c r="E183" s="3">
        <f t="shared" si="69"/>
        <v>214.20000000000002</v>
      </c>
      <c r="F183" s="3">
        <v>157.91999999999999</v>
      </c>
      <c r="G183" s="2">
        <v>1</v>
      </c>
      <c r="H183" s="3">
        <f t="shared" si="70"/>
        <v>157.91999999999999</v>
      </c>
      <c r="I183" s="3">
        <f t="shared" si="71"/>
        <v>-56.28000000000003</v>
      </c>
      <c r="J183" s="2">
        <f t="shared" si="72"/>
        <v>0</v>
      </c>
    </row>
    <row r="184" spans="1:10" x14ac:dyDescent="0.2">
      <c r="A184" s="46" t="s">
        <v>79</v>
      </c>
      <c r="B184" s="33" t="s">
        <v>386</v>
      </c>
      <c r="C184" s="3">
        <v>14.02</v>
      </c>
      <c r="D184" s="2">
        <v>25</v>
      </c>
      <c r="E184" s="3">
        <f t="shared" si="69"/>
        <v>350.5</v>
      </c>
      <c r="F184" s="3">
        <v>14.02</v>
      </c>
      <c r="G184" s="2">
        <v>25</v>
      </c>
      <c r="H184" s="3">
        <f t="shared" si="70"/>
        <v>350.5</v>
      </c>
      <c r="I184" s="3">
        <f t="shared" si="71"/>
        <v>0</v>
      </c>
      <c r="J184" s="2">
        <f t="shared" si="72"/>
        <v>0</v>
      </c>
    </row>
    <row r="185" spans="1:10" x14ac:dyDescent="0.2">
      <c r="A185" s="46" t="s">
        <v>580</v>
      </c>
      <c r="B185" s="33" t="s">
        <v>506</v>
      </c>
      <c r="C185" s="3"/>
      <c r="D185" s="2"/>
      <c r="E185" s="3"/>
      <c r="F185" s="3">
        <v>402.95</v>
      </c>
      <c r="G185" s="2">
        <v>1</v>
      </c>
      <c r="H185" s="3">
        <f t="shared" si="70"/>
        <v>402.95</v>
      </c>
      <c r="I185" s="3">
        <f t="shared" si="71"/>
        <v>402.95</v>
      </c>
      <c r="J185" s="2">
        <f t="shared" si="72"/>
        <v>1</v>
      </c>
    </row>
    <row r="186" spans="1:10" x14ac:dyDescent="0.2">
      <c r="A186" s="46" t="s">
        <v>507</v>
      </c>
      <c r="B186" s="33" t="s">
        <v>508</v>
      </c>
      <c r="C186" s="3"/>
      <c r="D186" s="2"/>
      <c r="E186" s="3"/>
      <c r="F186" s="3">
        <v>325.82</v>
      </c>
      <c r="G186" s="2">
        <v>1</v>
      </c>
      <c r="H186" s="3">
        <f t="shared" si="70"/>
        <v>325.82</v>
      </c>
      <c r="I186" s="3">
        <f t="shared" si="71"/>
        <v>325.82</v>
      </c>
      <c r="J186" s="2">
        <f t="shared" si="72"/>
        <v>1</v>
      </c>
    </row>
    <row r="187" spans="1:10" ht="51" x14ac:dyDescent="0.2">
      <c r="A187" s="46" t="s">
        <v>509</v>
      </c>
      <c r="B187" s="33" t="s">
        <v>510</v>
      </c>
      <c r="C187" s="3"/>
      <c r="D187" s="2"/>
      <c r="E187" s="3"/>
      <c r="F187" s="3">
        <v>129.97</v>
      </c>
      <c r="G187" s="2">
        <v>1</v>
      </c>
      <c r="H187" s="3">
        <f t="shared" si="70"/>
        <v>129.97</v>
      </c>
      <c r="I187" s="3">
        <f t="shared" si="71"/>
        <v>129.97</v>
      </c>
      <c r="J187" s="2">
        <f t="shared" si="72"/>
        <v>1</v>
      </c>
    </row>
    <row r="188" spans="1:10" ht="25.5" x14ac:dyDescent="0.2">
      <c r="A188" s="46" t="s">
        <v>511</v>
      </c>
      <c r="B188" s="33" t="s">
        <v>512</v>
      </c>
      <c r="C188" s="3"/>
      <c r="D188" s="2"/>
      <c r="E188" s="3"/>
      <c r="F188" s="3">
        <v>507.99</v>
      </c>
      <c r="G188" s="2">
        <v>1</v>
      </c>
      <c r="H188" s="3">
        <f t="shared" si="70"/>
        <v>507.99</v>
      </c>
      <c r="I188" s="3">
        <f t="shared" si="71"/>
        <v>507.99</v>
      </c>
      <c r="J188" s="2">
        <f t="shared" si="72"/>
        <v>1</v>
      </c>
    </row>
    <row r="189" spans="1:10" ht="25.5" x14ac:dyDescent="0.2">
      <c r="A189" s="46" t="s">
        <v>513</v>
      </c>
      <c r="B189" s="33" t="s">
        <v>514</v>
      </c>
      <c r="C189" s="3"/>
      <c r="D189" s="2"/>
      <c r="E189" s="3"/>
      <c r="F189" s="3">
        <v>171.26</v>
      </c>
      <c r="G189" s="2">
        <v>1</v>
      </c>
      <c r="H189" s="3">
        <f t="shared" si="70"/>
        <v>171.26</v>
      </c>
      <c r="I189" s="3">
        <f t="shared" si="71"/>
        <v>171.26</v>
      </c>
      <c r="J189" s="2">
        <f t="shared" si="72"/>
        <v>1</v>
      </c>
    </row>
    <row r="190" spans="1:10" ht="25.5" x14ac:dyDescent="0.2">
      <c r="A190" s="46" t="s">
        <v>515</v>
      </c>
      <c r="B190" s="33" t="s">
        <v>516</v>
      </c>
      <c r="C190" s="3"/>
      <c r="D190" s="2"/>
      <c r="E190" s="3"/>
      <c r="F190" s="3">
        <v>120.21</v>
      </c>
      <c r="G190" s="2">
        <v>1</v>
      </c>
      <c r="H190" s="3">
        <f t="shared" si="70"/>
        <v>120.21</v>
      </c>
      <c r="I190" s="3">
        <f t="shared" si="71"/>
        <v>120.21</v>
      </c>
      <c r="J190" s="2">
        <f t="shared" si="72"/>
        <v>1</v>
      </c>
    </row>
    <row r="191" spans="1:10" x14ac:dyDescent="0.2">
      <c r="A191" s="54" t="s">
        <v>80</v>
      </c>
      <c r="B191" s="43" t="s">
        <v>238</v>
      </c>
      <c r="C191" s="44"/>
      <c r="D191" s="44"/>
      <c r="E191" s="45">
        <f>SUM(E192:E226)</f>
        <v>169172.22999999998</v>
      </c>
      <c r="F191" s="55"/>
      <c r="G191" s="44"/>
      <c r="H191" s="45">
        <f>SUM(H192:H226)</f>
        <v>78334.790000000008</v>
      </c>
      <c r="I191" s="44"/>
      <c r="J191" s="44"/>
    </row>
    <row r="192" spans="1:10" x14ac:dyDescent="0.2">
      <c r="A192" s="46" t="s">
        <v>81</v>
      </c>
      <c r="B192" s="33" t="s">
        <v>306</v>
      </c>
      <c r="C192" s="3"/>
      <c r="D192" s="2"/>
      <c r="E192" s="3"/>
      <c r="F192" s="3"/>
      <c r="G192" s="2"/>
      <c r="H192" s="3"/>
      <c r="I192" s="3"/>
      <c r="J192" s="2"/>
    </row>
    <row r="193" spans="1:10" x14ac:dyDescent="0.2">
      <c r="A193" s="41" t="s">
        <v>161</v>
      </c>
      <c r="B193" s="33" t="s">
        <v>307</v>
      </c>
      <c r="C193" s="3">
        <v>44.93</v>
      </c>
      <c r="D193" s="2">
        <v>17</v>
      </c>
      <c r="E193" s="3">
        <f t="shared" ref="E193:E194" si="73">C193*D193</f>
        <v>763.81</v>
      </c>
      <c r="F193" s="3">
        <v>49.43</v>
      </c>
      <c r="G193" s="2">
        <v>10</v>
      </c>
      <c r="H193" s="3">
        <f t="shared" ref="H193:H226" si="74">F193*G193</f>
        <v>494.3</v>
      </c>
      <c r="I193" s="3">
        <f t="shared" ref="I193:I226" si="75">F193-C193</f>
        <v>4.5</v>
      </c>
      <c r="J193" s="2">
        <f t="shared" ref="J193:J226" si="76">G193-D193</f>
        <v>-7</v>
      </c>
    </row>
    <row r="194" spans="1:10" x14ac:dyDescent="0.2">
      <c r="A194" s="41" t="s">
        <v>162</v>
      </c>
      <c r="B194" s="33" t="s">
        <v>308</v>
      </c>
      <c r="C194" s="3">
        <v>53.04</v>
      </c>
      <c r="D194" s="2">
        <v>34</v>
      </c>
      <c r="E194" s="3">
        <f t="shared" si="73"/>
        <v>1803.36</v>
      </c>
      <c r="F194" s="3">
        <v>58.68</v>
      </c>
      <c r="G194" s="2">
        <v>10</v>
      </c>
      <c r="H194" s="3">
        <f t="shared" si="74"/>
        <v>586.79999999999995</v>
      </c>
      <c r="I194" s="3">
        <f t="shared" si="75"/>
        <v>5.6400000000000006</v>
      </c>
      <c r="J194" s="2">
        <f t="shared" si="76"/>
        <v>-24</v>
      </c>
    </row>
    <row r="195" spans="1:10" x14ac:dyDescent="0.2">
      <c r="A195" s="46" t="s">
        <v>82</v>
      </c>
      <c r="B195" s="33" t="s">
        <v>309</v>
      </c>
      <c r="C195" s="3"/>
      <c r="D195" s="2"/>
      <c r="E195" s="3"/>
      <c r="F195" s="3"/>
      <c r="G195" s="2"/>
      <c r="H195" s="3"/>
      <c r="I195" s="3"/>
      <c r="J195" s="2"/>
    </row>
    <row r="196" spans="1:10" x14ac:dyDescent="0.2">
      <c r="A196" s="46" t="s">
        <v>153</v>
      </c>
      <c r="B196" s="33" t="s">
        <v>310</v>
      </c>
      <c r="C196" s="3">
        <v>22.83</v>
      </c>
      <c r="D196" s="2">
        <v>500</v>
      </c>
      <c r="E196" s="3">
        <f t="shared" ref="E196:E199" si="77">C196*D196</f>
        <v>11415</v>
      </c>
      <c r="F196" s="3">
        <v>25.11</v>
      </c>
      <c r="G196" s="2">
        <v>69</v>
      </c>
      <c r="H196" s="3">
        <f t="shared" si="74"/>
        <v>1732.59</v>
      </c>
      <c r="I196" s="3">
        <f t="shared" si="75"/>
        <v>2.2800000000000011</v>
      </c>
      <c r="J196" s="2">
        <f t="shared" si="76"/>
        <v>-431</v>
      </c>
    </row>
    <row r="197" spans="1:10" x14ac:dyDescent="0.2">
      <c r="A197" s="46" t="s">
        <v>154</v>
      </c>
      <c r="B197" s="33" t="s">
        <v>311</v>
      </c>
      <c r="C197" s="3">
        <v>30.92</v>
      </c>
      <c r="D197" s="2">
        <v>800</v>
      </c>
      <c r="E197" s="3">
        <f t="shared" si="77"/>
        <v>24736</v>
      </c>
      <c r="F197" s="3">
        <v>34.36</v>
      </c>
      <c r="G197" s="2">
        <v>150</v>
      </c>
      <c r="H197" s="3">
        <f t="shared" si="74"/>
        <v>5154</v>
      </c>
      <c r="I197" s="3">
        <f t="shared" si="75"/>
        <v>3.4399999999999977</v>
      </c>
      <c r="J197" s="2">
        <f t="shared" si="76"/>
        <v>-650</v>
      </c>
    </row>
    <row r="198" spans="1:10" x14ac:dyDescent="0.2">
      <c r="A198" s="46" t="s">
        <v>337</v>
      </c>
      <c r="B198" s="33" t="s">
        <v>336</v>
      </c>
      <c r="C198" s="3">
        <v>23.39</v>
      </c>
      <c r="D198" s="2">
        <v>30</v>
      </c>
      <c r="E198" s="3">
        <f t="shared" si="77"/>
        <v>701.7</v>
      </c>
      <c r="F198" s="3">
        <v>25.73</v>
      </c>
      <c r="G198" s="2">
        <v>30</v>
      </c>
      <c r="H198" s="3">
        <f t="shared" si="74"/>
        <v>771.9</v>
      </c>
      <c r="I198" s="3">
        <f t="shared" si="75"/>
        <v>2.34</v>
      </c>
      <c r="J198" s="2">
        <f t="shared" si="76"/>
        <v>0</v>
      </c>
    </row>
    <row r="199" spans="1:10" ht="25.5" x14ac:dyDescent="0.2">
      <c r="A199" s="46" t="s">
        <v>338</v>
      </c>
      <c r="B199" s="33" t="s">
        <v>339</v>
      </c>
      <c r="C199" s="3">
        <v>31.48</v>
      </c>
      <c r="D199" s="2">
        <v>30</v>
      </c>
      <c r="E199" s="3">
        <f t="shared" si="77"/>
        <v>944.4</v>
      </c>
      <c r="F199" s="3">
        <v>34.979999999999997</v>
      </c>
      <c r="G199" s="2">
        <v>30</v>
      </c>
      <c r="H199" s="3">
        <f t="shared" si="74"/>
        <v>1049.3999999999999</v>
      </c>
      <c r="I199" s="3">
        <f t="shared" si="75"/>
        <v>3.4999999999999964</v>
      </c>
      <c r="J199" s="2">
        <f t="shared" si="76"/>
        <v>0</v>
      </c>
    </row>
    <row r="200" spans="1:10" x14ac:dyDescent="0.2">
      <c r="A200" s="46" t="s">
        <v>517</v>
      </c>
      <c r="B200" s="33" t="s">
        <v>518</v>
      </c>
      <c r="C200" s="3"/>
      <c r="D200" s="2"/>
      <c r="E200" s="3"/>
      <c r="F200" s="3">
        <v>17.27</v>
      </c>
      <c r="G200" s="2">
        <v>30</v>
      </c>
      <c r="H200" s="3">
        <f t="shared" si="74"/>
        <v>518.1</v>
      </c>
      <c r="I200" s="3">
        <f t="shared" si="75"/>
        <v>17.27</v>
      </c>
      <c r="J200" s="2">
        <f t="shared" si="76"/>
        <v>30</v>
      </c>
    </row>
    <row r="201" spans="1:10" x14ac:dyDescent="0.2">
      <c r="A201" s="46" t="s">
        <v>83</v>
      </c>
      <c r="B201" s="33" t="s">
        <v>312</v>
      </c>
      <c r="C201" s="3"/>
      <c r="D201" s="2"/>
      <c r="E201" s="3"/>
      <c r="F201" s="3"/>
      <c r="G201" s="2"/>
      <c r="H201" s="3"/>
      <c r="I201" s="3"/>
      <c r="J201" s="2"/>
    </row>
    <row r="202" spans="1:10" x14ac:dyDescent="0.2">
      <c r="A202" s="46" t="s">
        <v>155</v>
      </c>
      <c r="B202" s="33" t="s">
        <v>313</v>
      </c>
      <c r="C202" s="3">
        <v>24.74</v>
      </c>
      <c r="D202" s="2">
        <v>80</v>
      </c>
      <c r="E202" s="3">
        <f t="shared" ref="E202:E203" si="78">C202*D202</f>
        <v>1979.1999999999998</v>
      </c>
      <c r="F202" s="3">
        <v>30.93</v>
      </c>
      <c r="G202" s="2">
        <v>50</v>
      </c>
      <c r="H202" s="3">
        <f t="shared" si="74"/>
        <v>1546.5</v>
      </c>
      <c r="I202" s="3">
        <f t="shared" si="75"/>
        <v>6.1900000000000013</v>
      </c>
      <c r="J202" s="2">
        <f t="shared" si="76"/>
        <v>-30</v>
      </c>
    </row>
    <row r="203" spans="1:10" x14ac:dyDescent="0.2">
      <c r="A203" s="46" t="s">
        <v>156</v>
      </c>
      <c r="B203" s="33" t="s">
        <v>314</v>
      </c>
      <c r="C203" s="3">
        <v>32.840000000000003</v>
      </c>
      <c r="D203" s="2">
        <v>160</v>
      </c>
      <c r="E203" s="3">
        <f t="shared" si="78"/>
        <v>5254.4000000000005</v>
      </c>
      <c r="F203" s="3">
        <v>40.19</v>
      </c>
      <c r="G203" s="2">
        <v>50</v>
      </c>
      <c r="H203" s="3">
        <f t="shared" si="74"/>
        <v>2009.5</v>
      </c>
      <c r="I203" s="3">
        <f t="shared" si="75"/>
        <v>7.3499999999999943</v>
      </c>
      <c r="J203" s="2">
        <f t="shared" si="76"/>
        <v>-110</v>
      </c>
    </row>
    <row r="204" spans="1:10" x14ac:dyDescent="0.2">
      <c r="A204" s="46" t="s">
        <v>84</v>
      </c>
      <c r="B204" s="56" t="s">
        <v>315</v>
      </c>
      <c r="C204" s="3"/>
      <c r="D204" s="2"/>
      <c r="E204" s="3"/>
      <c r="F204" s="3"/>
      <c r="G204" s="2"/>
      <c r="H204" s="3"/>
      <c r="I204" s="3"/>
      <c r="J204" s="2"/>
    </row>
    <row r="205" spans="1:10" x14ac:dyDescent="0.2">
      <c r="A205" s="46" t="s">
        <v>157</v>
      </c>
      <c r="B205" s="56" t="s">
        <v>316</v>
      </c>
      <c r="C205" s="3">
        <v>17.809999999999999</v>
      </c>
      <c r="D205" s="2">
        <v>801</v>
      </c>
      <c r="E205" s="3">
        <f t="shared" ref="E205:E206" si="79">C205*D205</f>
        <v>14265.81</v>
      </c>
      <c r="F205" s="3">
        <v>22.28</v>
      </c>
      <c r="G205" s="2">
        <v>50</v>
      </c>
      <c r="H205" s="3">
        <f t="shared" si="74"/>
        <v>1114</v>
      </c>
      <c r="I205" s="3">
        <f t="shared" si="75"/>
        <v>4.4700000000000024</v>
      </c>
      <c r="J205" s="2">
        <f t="shared" si="76"/>
        <v>-751</v>
      </c>
    </row>
    <row r="206" spans="1:10" x14ac:dyDescent="0.2">
      <c r="A206" s="46" t="s">
        <v>158</v>
      </c>
      <c r="B206" s="56" t="s">
        <v>317</v>
      </c>
      <c r="C206" s="3">
        <v>25.91</v>
      </c>
      <c r="D206" s="2">
        <v>1005</v>
      </c>
      <c r="E206" s="3">
        <f t="shared" si="79"/>
        <v>26039.55</v>
      </c>
      <c r="F206" s="3">
        <v>31.53</v>
      </c>
      <c r="G206" s="2">
        <v>150</v>
      </c>
      <c r="H206" s="3">
        <f t="shared" si="74"/>
        <v>4729.5</v>
      </c>
      <c r="I206" s="3">
        <f t="shared" si="75"/>
        <v>5.620000000000001</v>
      </c>
      <c r="J206" s="2">
        <f t="shared" si="76"/>
        <v>-855</v>
      </c>
    </row>
    <row r="207" spans="1:10" x14ac:dyDescent="0.2">
      <c r="A207" s="46" t="s">
        <v>519</v>
      </c>
      <c r="B207" s="33" t="s">
        <v>518</v>
      </c>
      <c r="C207" s="3"/>
      <c r="D207" s="2"/>
      <c r="E207" s="3"/>
      <c r="F207" s="3">
        <v>14.44</v>
      </c>
      <c r="G207" s="2">
        <v>30</v>
      </c>
      <c r="H207" s="3">
        <f t="shared" si="74"/>
        <v>433.2</v>
      </c>
      <c r="I207" s="3">
        <f t="shared" si="75"/>
        <v>14.44</v>
      </c>
      <c r="J207" s="2">
        <f t="shared" si="76"/>
        <v>30</v>
      </c>
    </row>
    <row r="208" spans="1:10" ht="15" customHeight="1" x14ac:dyDescent="0.2">
      <c r="A208" s="46" t="s">
        <v>85</v>
      </c>
      <c r="B208" s="33" t="s">
        <v>375</v>
      </c>
      <c r="C208" s="3"/>
      <c r="D208" s="2"/>
      <c r="E208" s="3"/>
      <c r="F208" s="3"/>
      <c r="G208" s="2"/>
      <c r="H208" s="3"/>
      <c r="I208" s="3"/>
      <c r="J208" s="2"/>
    </row>
    <row r="209" spans="1:10" ht="26.25" customHeight="1" x14ac:dyDescent="0.2">
      <c r="A209" s="46" t="s">
        <v>159</v>
      </c>
      <c r="B209" s="33" t="s">
        <v>340</v>
      </c>
      <c r="C209" s="3">
        <v>15.49</v>
      </c>
      <c r="D209" s="2">
        <v>30</v>
      </c>
      <c r="E209" s="3">
        <f t="shared" ref="E209:E226" si="80">C209*D209</f>
        <v>464.7</v>
      </c>
      <c r="F209" s="3">
        <v>18.59</v>
      </c>
      <c r="G209" s="2">
        <v>30</v>
      </c>
      <c r="H209" s="3">
        <f t="shared" si="74"/>
        <v>557.70000000000005</v>
      </c>
      <c r="I209" s="3">
        <f t="shared" si="75"/>
        <v>3.0999999999999996</v>
      </c>
      <c r="J209" s="2">
        <f t="shared" si="76"/>
        <v>0</v>
      </c>
    </row>
    <row r="210" spans="1:10" ht="26.25" customHeight="1" x14ac:dyDescent="0.2">
      <c r="A210" s="46" t="s">
        <v>160</v>
      </c>
      <c r="B210" s="33" t="s">
        <v>341</v>
      </c>
      <c r="C210" s="3">
        <v>19.57</v>
      </c>
      <c r="D210" s="2">
        <v>30</v>
      </c>
      <c r="E210" s="3">
        <f t="shared" si="80"/>
        <v>587.1</v>
      </c>
      <c r="F210" s="3">
        <v>23.16</v>
      </c>
      <c r="G210" s="2">
        <v>30</v>
      </c>
      <c r="H210" s="3">
        <f t="shared" si="74"/>
        <v>694.8</v>
      </c>
      <c r="I210" s="3">
        <f t="shared" si="75"/>
        <v>3.59</v>
      </c>
      <c r="J210" s="2">
        <f t="shared" si="76"/>
        <v>0</v>
      </c>
    </row>
    <row r="211" spans="1:10" ht="26.25" customHeight="1" x14ac:dyDescent="0.2">
      <c r="A211" s="46" t="s">
        <v>342</v>
      </c>
      <c r="B211" s="33" t="s">
        <v>344</v>
      </c>
      <c r="C211" s="3">
        <v>12.25</v>
      </c>
      <c r="D211" s="2">
        <v>30</v>
      </c>
      <c r="E211" s="3">
        <f t="shared" si="80"/>
        <v>367.5</v>
      </c>
      <c r="F211" s="3">
        <v>14.71</v>
      </c>
      <c r="G211" s="2">
        <v>30</v>
      </c>
      <c r="H211" s="3">
        <f t="shared" si="74"/>
        <v>441.3</v>
      </c>
      <c r="I211" s="3">
        <f t="shared" si="75"/>
        <v>2.4600000000000009</v>
      </c>
      <c r="J211" s="2">
        <f t="shared" si="76"/>
        <v>0</v>
      </c>
    </row>
    <row r="212" spans="1:10" ht="26.25" customHeight="1" x14ac:dyDescent="0.2">
      <c r="A212" s="46" t="s">
        <v>343</v>
      </c>
      <c r="B212" s="33" t="s">
        <v>345</v>
      </c>
      <c r="C212" s="3">
        <v>16.329999999999998</v>
      </c>
      <c r="D212" s="2">
        <v>30</v>
      </c>
      <c r="E212" s="3">
        <f t="shared" si="80"/>
        <v>489.9</v>
      </c>
      <c r="F212" s="3">
        <v>19.28</v>
      </c>
      <c r="G212" s="2">
        <v>30</v>
      </c>
      <c r="H212" s="3">
        <f t="shared" si="74"/>
        <v>578.40000000000009</v>
      </c>
      <c r="I212" s="3">
        <f t="shared" si="75"/>
        <v>2.9500000000000028</v>
      </c>
      <c r="J212" s="2">
        <f t="shared" si="76"/>
        <v>0</v>
      </c>
    </row>
    <row r="213" spans="1:10" ht="12.75" customHeight="1" x14ac:dyDescent="0.2">
      <c r="A213" s="46" t="s">
        <v>346</v>
      </c>
      <c r="B213" s="33" t="s">
        <v>351</v>
      </c>
      <c r="C213" s="3">
        <v>19.28</v>
      </c>
      <c r="D213" s="2">
        <v>30</v>
      </c>
      <c r="E213" s="3">
        <f t="shared" si="80"/>
        <v>578.40000000000009</v>
      </c>
      <c r="F213" s="3">
        <v>23.14</v>
      </c>
      <c r="G213" s="2">
        <v>30</v>
      </c>
      <c r="H213" s="3">
        <f t="shared" si="74"/>
        <v>694.2</v>
      </c>
      <c r="I213" s="3">
        <f t="shared" si="75"/>
        <v>3.8599999999999994</v>
      </c>
      <c r="J213" s="2">
        <f t="shared" si="76"/>
        <v>0</v>
      </c>
    </row>
    <row r="214" spans="1:10" ht="12.75" customHeight="1" x14ac:dyDescent="0.2">
      <c r="A214" s="46" t="s">
        <v>347</v>
      </c>
      <c r="B214" s="33" t="s">
        <v>350</v>
      </c>
      <c r="C214" s="3">
        <v>27.38</v>
      </c>
      <c r="D214" s="2">
        <v>30</v>
      </c>
      <c r="E214" s="3">
        <f t="shared" si="80"/>
        <v>821.4</v>
      </c>
      <c r="F214" s="3">
        <v>32.39</v>
      </c>
      <c r="G214" s="2">
        <v>30</v>
      </c>
      <c r="H214" s="3">
        <f t="shared" si="74"/>
        <v>971.7</v>
      </c>
      <c r="I214" s="3">
        <f t="shared" si="75"/>
        <v>5.0100000000000016</v>
      </c>
      <c r="J214" s="2">
        <f t="shared" si="76"/>
        <v>0</v>
      </c>
    </row>
    <row r="215" spans="1:10" ht="12.75" customHeight="1" x14ac:dyDescent="0.2">
      <c r="A215" s="46" t="s">
        <v>348</v>
      </c>
      <c r="B215" s="33" t="s">
        <v>352</v>
      </c>
      <c r="C215" s="3">
        <v>16.03</v>
      </c>
      <c r="D215" s="2">
        <v>30</v>
      </c>
      <c r="E215" s="3">
        <f t="shared" si="80"/>
        <v>480.90000000000003</v>
      </c>
      <c r="F215" s="3">
        <v>19.239999999999998</v>
      </c>
      <c r="G215" s="2">
        <v>30</v>
      </c>
      <c r="H215" s="3">
        <f t="shared" si="74"/>
        <v>577.19999999999993</v>
      </c>
      <c r="I215" s="3">
        <f t="shared" si="75"/>
        <v>3.2099999999999973</v>
      </c>
      <c r="J215" s="2">
        <f t="shared" si="76"/>
        <v>0</v>
      </c>
    </row>
    <row r="216" spans="1:10" ht="26.25" customHeight="1" x14ac:dyDescent="0.2">
      <c r="A216" s="46" t="s">
        <v>349</v>
      </c>
      <c r="B216" s="33" t="s">
        <v>353</v>
      </c>
      <c r="C216" s="3">
        <v>24.14</v>
      </c>
      <c r="D216" s="2">
        <v>50</v>
      </c>
      <c r="E216" s="3">
        <f t="shared" si="80"/>
        <v>1207</v>
      </c>
      <c r="F216" s="3">
        <v>28.49</v>
      </c>
      <c r="G216" s="2">
        <v>50</v>
      </c>
      <c r="H216" s="3">
        <f t="shared" si="74"/>
        <v>1424.5</v>
      </c>
      <c r="I216" s="3">
        <f t="shared" si="75"/>
        <v>4.3499999999999979</v>
      </c>
      <c r="J216" s="2">
        <f t="shared" si="76"/>
        <v>0</v>
      </c>
    </row>
    <row r="217" spans="1:10" ht="26.25" hidden="1" customHeight="1" x14ac:dyDescent="0.2">
      <c r="A217" s="46"/>
      <c r="B217" s="33"/>
      <c r="C217" s="3"/>
      <c r="D217" s="2"/>
      <c r="E217" s="3">
        <f t="shared" si="80"/>
        <v>0</v>
      </c>
      <c r="F217" s="3"/>
      <c r="G217" s="2"/>
      <c r="H217" s="3"/>
      <c r="I217" s="3"/>
      <c r="J217" s="2"/>
    </row>
    <row r="218" spans="1:10" ht="15" customHeight="1" x14ac:dyDescent="0.2">
      <c r="A218" s="46" t="s">
        <v>86</v>
      </c>
      <c r="B218" s="33" t="s">
        <v>385</v>
      </c>
      <c r="C218" s="3">
        <v>75.14</v>
      </c>
      <c r="D218" s="2">
        <v>330</v>
      </c>
      <c r="E218" s="3">
        <f t="shared" si="80"/>
        <v>24796.2</v>
      </c>
      <c r="F218" s="3">
        <v>86.55</v>
      </c>
      <c r="G218" s="2">
        <v>200</v>
      </c>
      <c r="H218" s="3">
        <f t="shared" si="74"/>
        <v>17310</v>
      </c>
      <c r="I218" s="3">
        <f t="shared" si="75"/>
        <v>11.409999999999997</v>
      </c>
      <c r="J218" s="2">
        <f t="shared" si="76"/>
        <v>-130</v>
      </c>
    </row>
    <row r="219" spans="1:10" ht="15" customHeight="1" x14ac:dyDescent="0.2">
      <c r="A219" s="46" t="s">
        <v>87</v>
      </c>
      <c r="B219" s="33" t="s">
        <v>376</v>
      </c>
      <c r="C219" s="3">
        <v>52.33</v>
      </c>
      <c r="D219" s="2">
        <v>400</v>
      </c>
      <c r="E219" s="3">
        <f t="shared" si="80"/>
        <v>20932</v>
      </c>
      <c r="F219" s="3">
        <v>60.18</v>
      </c>
      <c r="G219" s="2">
        <v>200</v>
      </c>
      <c r="H219" s="3">
        <f t="shared" si="74"/>
        <v>12036</v>
      </c>
      <c r="I219" s="3">
        <f t="shared" si="75"/>
        <v>7.8500000000000014</v>
      </c>
      <c r="J219" s="2">
        <f t="shared" si="76"/>
        <v>-200</v>
      </c>
    </row>
    <row r="220" spans="1:10" ht="15" customHeight="1" x14ac:dyDescent="0.2">
      <c r="A220" s="46" t="s">
        <v>88</v>
      </c>
      <c r="B220" s="33" t="s">
        <v>377</v>
      </c>
      <c r="C220" s="3">
        <v>35.61</v>
      </c>
      <c r="D220" s="2">
        <v>300</v>
      </c>
      <c r="E220" s="3">
        <f t="shared" si="80"/>
        <v>10683</v>
      </c>
      <c r="F220" s="3">
        <v>40.950000000000003</v>
      </c>
      <c r="G220" s="2">
        <v>200</v>
      </c>
      <c r="H220" s="3">
        <f t="shared" si="74"/>
        <v>8190.0000000000009</v>
      </c>
      <c r="I220" s="3">
        <f t="shared" si="75"/>
        <v>5.3400000000000034</v>
      </c>
      <c r="J220" s="2">
        <f t="shared" si="76"/>
        <v>-100</v>
      </c>
    </row>
    <row r="221" spans="1:10" x14ac:dyDescent="0.2">
      <c r="A221" s="46" t="s">
        <v>89</v>
      </c>
      <c r="B221" s="34" t="s">
        <v>239</v>
      </c>
      <c r="C221" s="3">
        <v>13.09</v>
      </c>
      <c r="D221" s="2">
        <v>950</v>
      </c>
      <c r="E221" s="3">
        <f t="shared" si="80"/>
        <v>12435.5</v>
      </c>
      <c r="F221" s="3">
        <v>15.05</v>
      </c>
      <c r="G221" s="2">
        <v>400</v>
      </c>
      <c r="H221" s="3">
        <f t="shared" si="74"/>
        <v>6020</v>
      </c>
      <c r="I221" s="3">
        <f t="shared" si="75"/>
        <v>1.9600000000000009</v>
      </c>
      <c r="J221" s="2">
        <f t="shared" si="76"/>
        <v>-550</v>
      </c>
    </row>
    <row r="222" spans="1:10" ht="27" customHeight="1" x14ac:dyDescent="0.2">
      <c r="A222" s="46" t="s">
        <v>90</v>
      </c>
      <c r="B222" s="33" t="s">
        <v>240</v>
      </c>
      <c r="C222" s="3">
        <v>79.58</v>
      </c>
      <c r="D222" s="2">
        <v>15</v>
      </c>
      <c r="E222" s="3">
        <f t="shared" si="80"/>
        <v>1193.7</v>
      </c>
      <c r="F222" s="3">
        <v>91.52</v>
      </c>
      <c r="G222" s="2">
        <v>15</v>
      </c>
      <c r="H222" s="3">
        <f t="shared" si="74"/>
        <v>1372.8</v>
      </c>
      <c r="I222" s="3">
        <f t="shared" si="75"/>
        <v>11.939999999999998</v>
      </c>
      <c r="J222" s="2">
        <f t="shared" si="76"/>
        <v>0</v>
      </c>
    </row>
    <row r="223" spans="1:10" ht="27.75" customHeight="1" x14ac:dyDescent="0.2">
      <c r="A223" s="46" t="s">
        <v>91</v>
      </c>
      <c r="B223" s="33" t="s">
        <v>240</v>
      </c>
      <c r="C223" s="3">
        <v>3.19</v>
      </c>
      <c r="D223" s="2">
        <v>100</v>
      </c>
      <c r="E223" s="3">
        <f t="shared" si="80"/>
        <v>319</v>
      </c>
      <c r="F223" s="3">
        <v>5.23</v>
      </c>
      <c r="G223" s="2">
        <v>100</v>
      </c>
      <c r="H223" s="3">
        <f t="shared" si="74"/>
        <v>523</v>
      </c>
      <c r="I223" s="3">
        <f t="shared" si="75"/>
        <v>2.0400000000000005</v>
      </c>
      <c r="J223" s="2">
        <f t="shared" si="76"/>
        <v>0</v>
      </c>
    </row>
    <row r="224" spans="1:10" ht="15" customHeight="1" x14ac:dyDescent="0.2">
      <c r="A224" s="46" t="s">
        <v>354</v>
      </c>
      <c r="B224" s="33" t="s">
        <v>356</v>
      </c>
      <c r="C224" s="3">
        <v>326.16000000000003</v>
      </c>
      <c r="D224" s="2">
        <v>10</v>
      </c>
      <c r="E224" s="3">
        <f t="shared" si="80"/>
        <v>3261.6000000000004</v>
      </c>
      <c r="F224" s="3">
        <v>375.36</v>
      </c>
      <c r="G224" s="2">
        <v>10</v>
      </c>
      <c r="H224" s="3">
        <f t="shared" si="74"/>
        <v>3753.6000000000004</v>
      </c>
      <c r="I224" s="3">
        <f t="shared" si="75"/>
        <v>49.199999999999989</v>
      </c>
      <c r="J224" s="2">
        <f t="shared" si="76"/>
        <v>0</v>
      </c>
    </row>
    <row r="225" spans="1:10" ht="15" customHeight="1" x14ac:dyDescent="0.2">
      <c r="A225" s="46" t="s">
        <v>355</v>
      </c>
      <c r="B225" s="33" t="s">
        <v>357</v>
      </c>
      <c r="C225" s="3">
        <v>509.42</v>
      </c>
      <c r="D225" s="2">
        <v>5</v>
      </c>
      <c r="E225" s="3">
        <f t="shared" si="80"/>
        <v>2547.1</v>
      </c>
      <c r="F225" s="3">
        <v>586.05999999999995</v>
      </c>
      <c r="G225" s="2">
        <v>5</v>
      </c>
      <c r="H225" s="3">
        <f t="shared" si="74"/>
        <v>2930.2999999999997</v>
      </c>
      <c r="I225" s="3">
        <f t="shared" si="75"/>
        <v>76.63999999999993</v>
      </c>
      <c r="J225" s="2">
        <f t="shared" si="76"/>
        <v>0</v>
      </c>
    </row>
    <row r="226" spans="1:10" ht="15" customHeight="1" x14ac:dyDescent="0.2">
      <c r="A226" s="46" t="s">
        <v>369</v>
      </c>
      <c r="B226" s="30" t="s">
        <v>383</v>
      </c>
      <c r="C226" s="3">
        <v>10.4</v>
      </c>
      <c r="D226" s="2">
        <v>10</v>
      </c>
      <c r="E226" s="3">
        <f t="shared" si="80"/>
        <v>104</v>
      </c>
      <c r="F226" s="3">
        <v>11.95</v>
      </c>
      <c r="G226" s="2">
        <v>10</v>
      </c>
      <c r="H226" s="3">
        <f t="shared" si="74"/>
        <v>119.5</v>
      </c>
      <c r="I226" s="3">
        <f t="shared" si="75"/>
        <v>1.5499999999999989</v>
      </c>
      <c r="J226" s="2">
        <f t="shared" si="76"/>
        <v>0</v>
      </c>
    </row>
    <row r="227" spans="1:10" x14ac:dyDescent="0.2">
      <c r="A227" s="54">
        <v>8</v>
      </c>
      <c r="B227" s="43" t="s">
        <v>172</v>
      </c>
      <c r="C227" s="44"/>
      <c r="D227" s="32"/>
      <c r="E227" s="45">
        <f>SUM(E229:E257)</f>
        <v>10933.79</v>
      </c>
      <c r="F227" s="32"/>
      <c r="G227" s="32"/>
      <c r="H227" s="45">
        <f>SUM(H229:H257)</f>
        <v>12387.25</v>
      </c>
      <c r="I227" s="32"/>
      <c r="J227" s="32"/>
    </row>
    <row r="228" spans="1:10" x14ac:dyDescent="0.2">
      <c r="A228" s="46" t="s">
        <v>92</v>
      </c>
      <c r="B228" s="30" t="s">
        <v>241</v>
      </c>
      <c r="C228" s="3"/>
      <c r="D228" s="2"/>
      <c r="E228" s="3"/>
      <c r="F228" s="3"/>
      <c r="G228" s="2"/>
      <c r="H228" s="3"/>
      <c r="I228" s="3"/>
      <c r="J228" s="2"/>
    </row>
    <row r="229" spans="1:10" x14ac:dyDescent="0.2">
      <c r="A229" s="46" t="s">
        <v>93</v>
      </c>
      <c r="B229" s="33" t="s">
        <v>242</v>
      </c>
      <c r="C229" s="3">
        <v>2.13</v>
      </c>
      <c r="D229" s="2">
        <v>50</v>
      </c>
      <c r="E229" s="3">
        <f t="shared" ref="E229:E237" si="81">C229*D229</f>
        <v>106.5</v>
      </c>
      <c r="F229" s="3">
        <v>2.44</v>
      </c>
      <c r="G229" s="2">
        <v>50</v>
      </c>
      <c r="H229" s="3">
        <f t="shared" ref="H229:H237" si="82">F229*G229</f>
        <v>122</v>
      </c>
      <c r="I229" s="3">
        <f t="shared" ref="I229:I237" si="83">F229-C229</f>
        <v>0.31000000000000005</v>
      </c>
      <c r="J229" s="2">
        <f t="shared" ref="J229:J237" si="84">G229-D229</f>
        <v>0</v>
      </c>
    </row>
    <row r="230" spans="1:10" x14ac:dyDescent="0.2">
      <c r="A230" s="46" t="s">
        <v>94</v>
      </c>
      <c r="B230" s="33" t="s">
        <v>243</v>
      </c>
      <c r="C230" s="3">
        <v>0.82</v>
      </c>
      <c r="D230" s="2">
        <v>1000</v>
      </c>
      <c r="E230" s="3">
        <f t="shared" si="81"/>
        <v>820</v>
      </c>
      <c r="F230" s="3">
        <v>0.86</v>
      </c>
      <c r="G230" s="2">
        <v>1000</v>
      </c>
      <c r="H230" s="3">
        <f t="shared" si="82"/>
        <v>860</v>
      </c>
      <c r="I230" s="3">
        <f t="shared" si="83"/>
        <v>4.0000000000000036E-2</v>
      </c>
      <c r="J230" s="2">
        <f t="shared" si="84"/>
        <v>0</v>
      </c>
    </row>
    <row r="231" spans="1:10" x14ac:dyDescent="0.2">
      <c r="A231" s="46" t="s">
        <v>95</v>
      </c>
      <c r="B231" s="33" t="s">
        <v>244</v>
      </c>
      <c r="C231" s="3">
        <v>2.5499999999999998</v>
      </c>
      <c r="D231" s="2">
        <v>20</v>
      </c>
      <c r="E231" s="3">
        <f t="shared" si="81"/>
        <v>51</v>
      </c>
      <c r="F231" s="3">
        <v>2.69</v>
      </c>
      <c r="G231" s="2">
        <v>20</v>
      </c>
      <c r="H231" s="3">
        <f t="shared" si="82"/>
        <v>53.8</v>
      </c>
      <c r="I231" s="3">
        <f t="shared" si="83"/>
        <v>0.14000000000000012</v>
      </c>
      <c r="J231" s="2">
        <f t="shared" si="84"/>
        <v>0</v>
      </c>
    </row>
    <row r="232" spans="1:10" x14ac:dyDescent="0.2">
      <c r="A232" s="46" t="s">
        <v>358</v>
      </c>
      <c r="B232" s="33" t="s">
        <v>361</v>
      </c>
      <c r="C232" s="3">
        <v>1.38</v>
      </c>
      <c r="D232" s="2">
        <v>750</v>
      </c>
      <c r="E232" s="3">
        <f t="shared" si="81"/>
        <v>1035</v>
      </c>
      <c r="F232" s="3">
        <v>1.45</v>
      </c>
      <c r="G232" s="2">
        <v>750</v>
      </c>
      <c r="H232" s="3">
        <f t="shared" si="82"/>
        <v>1087.5</v>
      </c>
      <c r="I232" s="3">
        <f t="shared" si="83"/>
        <v>7.0000000000000062E-2</v>
      </c>
      <c r="J232" s="2">
        <f t="shared" si="84"/>
        <v>0</v>
      </c>
    </row>
    <row r="233" spans="1:10" x14ac:dyDescent="0.2">
      <c r="A233" s="46" t="s">
        <v>359</v>
      </c>
      <c r="B233" s="33" t="s">
        <v>362</v>
      </c>
      <c r="C233" s="3">
        <v>0.39</v>
      </c>
      <c r="D233" s="2">
        <v>150</v>
      </c>
      <c r="E233" s="3">
        <f t="shared" si="81"/>
        <v>58.5</v>
      </c>
      <c r="F233" s="3">
        <v>0.41</v>
      </c>
      <c r="G233" s="2">
        <v>150</v>
      </c>
      <c r="H233" s="3">
        <f t="shared" si="82"/>
        <v>61.499999999999993</v>
      </c>
      <c r="I233" s="3">
        <f t="shared" si="83"/>
        <v>1.9999999999999962E-2</v>
      </c>
      <c r="J233" s="2">
        <f t="shared" si="84"/>
        <v>0</v>
      </c>
    </row>
    <row r="234" spans="1:10" x14ac:dyDescent="0.2">
      <c r="A234" s="46" t="s">
        <v>360</v>
      </c>
      <c r="B234" s="33" t="s">
        <v>363</v>
      </c>
      <c r="C234" s="3">
        <v>0.78</v>
      </c>
      <c r="D234" s="2">
        <v>750</v>
      </c>
      <c r="E234" s="3">
        <f t="shared" si="81"/>
        <v>585</v>
      </c>
      <c r="F234" s="3">
        <v>0.82</v>
      </c>
      <c r="G234" s="2">
        <v>750</v>
      </c>
      <c r="H234" s="3">
        <f t="shared" si="82"/>
        <v>615</v>
      </c>
      <c r="I234" s="3">
        <f t="shared" si="83"/>
        <v>3.9999999999999925E-2</v>
      </c>
      <c r="J234" s="2">
        <f t="shared" si="84"/>
        <v>0</v>
      </c>
    </row>
    <row r="235" spans="1:10" x14ac:dyDescent="0.2">
      <c r="A235" s="46" t="s">
        <v>96</v>
      </c>
      <c r="B235" s="33" t="s">
        <v>245</v>
      </c>
      <c r="C235" s="3">
        <v>0.36</v>
      </c>
      <c r="D235" s="2">
        <v>440</v>
      </c>
      <c r="E235" s="3">
        <f t="shared" si="81"/>
        <v>158.4</v>
      </c>
      <c r="F235" s="3">
        <v>0.38</v>
      </c>
      <c r="G235" s="2">
        <v>440</v>
      </c>
      <c r="H235" s="3">
        <f t="shared" si="82"/>
        <v>167.2</v>
      </c>
      <c r="I235" s="3">
        <f t="shared" si="83"/>
        <v>2.0000000000000018E-2</v>
      </c>
      <c r="J235" s="2">
        <f t="shared" si="84"/>
        <v>0</v>
      </c>
    </row>
    <row r="236" spans="1:10" x14ac:dyDescent="0.2">
      <c r="A236" s="46" t="s">
        <v>97</v>
      </c>
      <c r="B236" s="33" t="s">
        <v>246</v>
      </c>
      <c r="C236" s="3">
        <v>0.71</v>
      </c>
      <c r="D236" s="2">
        <v>851</v>
      </c>
      <c r="E236" s="3">
        <f t="shared" si="81"/>
        <v>604.20999999999992</v>
      </c>
      <c r="F236" s="3">
        <v>0.75</v>
      </c>
      <c r="G236" s="2">
        <v>851</v>
      </c>
      <c r="H236" s="3">
        <f t="shared" si="82"/>
        <v>638.25</v>
      </c>
      <c r="I236" s="3">
        <f t="shared" si="83"/>
        <v>4.0000000000000036E-2</v>
      </c>
      <c r="J236" s="2">
        <f t="shared" si="84"/>
        <v>0</v>
      </c>
    </row>
    <row r="237" spans="1:10" x14ac:dyDescent="0.2">
      <c r="A237" s="46" t="s">
        <v>98</v>
      </c>
      <c r="B237" s="33" t="s">
        <v>247</v>
      </c>
      <c r="C237" s="3">
        <v>2.06</v>
      </c>
      <c r="D237" s="2">
        <v>68</v>
      </c>
      <c r="E237" s="3">
        <f t="shared" si="81"/>
        <v>140.08000000000001</v>
      </c>
      <c r="F237" s="3">
        <v>2.15</v>
      </c>
      <c r="G237" s="2">
        <v>68</v>
      </c>
      <c r="H237" s="3">
        <f t="shared" si="82"/>
        <v>146.19999999999999</v>
      </c>
      <c r="I237" s="3">
        <f t="shared" si="83"/>
        <v>8.9999999999999858E-2</v>
      </c>
      <c r="J237" s="2">
        <f t="shared" si="84"/>
        <v>0</v>
      </c>
    </row>
    <row r="238" spans="1:10" ht="39" customHeight="1" x14ac:dyDescent="0.2">
      <c r="A238" s="46" t="s">
        <v>99</v>
      </c>
      <c r="B238" s="30" t="s">
        <v>520</v>
      </c>
      <c r="C238" s="40"/>
      <c r="D238" s="40"/>
      <c r="E238" s="40"/>
      <c r="F238" s="40"/>
      <c r="G238" s="40"/>
      <c r="H238" s="40"/>
      <c r="I238" s="40"/>
      <c r="J238" s="40"/>
    </row>
    <row r="239" spans="1:10" ht="13.5" customHeight="1" x14ac:dyDescent="0.2">
      <c r="A239" s="46" t="s">
        <v>100</v>
      </c>
      <c r="B239" s="30" t="s">
        <v>521</v>
      </c>
      <c r="C239" s="40"/>
      <c r="D239" s="40"/>
      <c r="E239" s="40"/>
      <c r="F239" s="40"/>
      <c r="G239" s="40"/>
      <c r="H239" s="40"/>
      <c r="I239" s="40"/>
      <c r="J239" s="40"/>
    </row>
    <row r="240" spans="1:10" x14ac:dyDescent="0.2">
      <c r="A240" s="46" t="s">
        <v>522</v>
      </c>
      <c r="B240" s="34" t="s">
        <v>242</v>
      </c>
      <c r="C240" s="3">
        <v>3.67</v>
      </c>
      <c r="D240" s="2">
        <v>300</v>
      </c>
      <c r="E240" s="3">
        <f t="shared" ref="E240:E242" si="85">C240*D240</f>
        <v>1101</v>
      </c>
      <c r="F240" s="3">
        <v>4.1100000000000003</v>
      </c>
      <c r="G240" s="2">
        <v>300</v>
      </c>
      <c r="H240" s="3">
        <f t="shared" ref="H240:H257" si="86">F240*G240</f>
        <v>1233</v>
      </c>
      <c r="I240" s="3">
        <f t="shared" ref="I240:I257" si="87">F240-C240</f>
        <v>0.44000000000000039</v>
      </c>
      <c r="J240" s="2">
        <f t="shared" ref="J240:J257" si="88">G240-D240</f>
        <v>0</v>
      </c>
    </row>
    <row r="241" spans="1:10" x14ac:dyDescent="0.2">
      <c r="A241" s="46" t="s">
        <v>524</v>
      </c>
      <c r="B241" s="34" t="s">
        <v>248</v>
      </c>
      <c r="C241" s="3">
        <v>2.19</v>
      </c>
      <c r="D241" s="2">
        <v>300</v>
      </c>
      <c r="E241" s="3">
        <f t="shared" si="85"/>
        <v>657</v>
      </c>
      <c r="F241" s="3">
        <v>2.4700000000000002</v>
      </c>
      <c r="G241" s="2">
        <v>300</v>
      </c>
      <c r="H241" s="3">
        <f t="shared" si="86"/>
        <v>741.00000000000011</v>
      </c>
      <c r="I241" s="3">
        <f t="shared" si="87"/>
        <v>0.28000000000000025</v>
      </c>
      <c r="J241" s="2">
        <f t="shared" si="88"/>
        <v>0</v>
      </c>
    </row>
    <row r="242" spans="1:10" x14ac:dyDescent="0.2">
      <c r="A242" s="46" t="s">
        <v>525</v>
      </c>
      <c r="B242" s="34" t="s">
        <v>247</v>
      </c>
      <c r="C242" s="3">
        <v>2.2400000000000002</v>
      </c>
      <c r="D242" s="2">
        <v>300</v>
      </c>
      <c r="E242" s="3">
        <f t="shared" si="85"/>
        <v>672.00000000000011</v>
      </c>
      <c r="F242" s="3">
        <v>2.4700000000000002</v>
      </c>
      <c r="G242" s="2">
        <v>300</v>
      </c>
      <c r="H242" s="3">
        <f t="shared" si="86"/>
        <v>741.00000000000011</v>
      </c>
      <c r="I242" s="3">
        <f t="shared" si="87"/>
        <v>0.22999999999999998</v>
      </c>
      <c r="J242" s="2">
        <f t="shared" si="88"/>
        <v>0</v>
      </c>
    </row>
    <row r="243" spans="1:10" x14ac:dyDescent="0.2">
      <c r="A243" s="46" t="s">
        <v>101</v>
      </c>
      <c r="B243" s="34" t="s">
        <v>528</v>
      </c>
      <c r="C243" s="3"/>
      <c r="D243" s="2"/>
      <c r="E243" s="3"/>
      <c r="F243" s="3"/>
      <c r="G243" s="2"/>
      <c r="H243" s="3"/>
      <c r="I243" s="3"/>
      <c r="J243" s="2"/>
    </row>
    <row r="244" spans="1:10" x14ac:dyDescent="0.2">
      <c r="A244" s="46" t="s">
        <v>526</v>
      </c>
      <c r="B244" s="34" t="s">
        <v>242</v>
      </c>
      <c r="C244" s="3"/>
      <c r="D244" s="2"/>
      <c r="E244" s="3"/>
      <c r="F244" s="3">
        <v>4.5999999999999996</v>
      </c>
      <c r="G244" s="2">
        <v>30</v>
      </c>
      <c r="H244" s="3">
        <f t="shared" si="86"/>
        <v>138</v>
      </c>
      <c r="I244" s="3">
        <f t="shared" si="87"/>
        <v>4.5999999999999996</v>
      </c>
      <c r="J244" s="2">
        <f t="shared" si="88"/>
        <v>30</v>
      </c>
    </row>
    <row r="245" spans="1:10" x14ac:dyDescent="0.2">
      <c r="A245" s="46" t="s">
        <v>523</v>
      </c>
      <c r="B245" s="34" t="s">
        <v>248</v>
      </c>
      <c r="C245" s="3"/>
      <c r="D245" s="2"/>
      <c r="E245" s="3"/>
      <c r="F245" s="3">
        <v>2.8</v>
      </c>
      <c r="G245" s="2">
        <v>30</v>
      </c>
      <c r="H245" s="3">
        <f t="shared" si="86"/>
        <v>84</v>
      </c>
      <c r="I245" s="3">
        <f t="shared" si="87"/>
        <v>2.8</v>
      </c>
      <c r="J245" s="2">
        <f t="shared" si="88"/>
        <v>30</v>
      </c>
    </row>
    <row r="246" spans="1:10" x14ac:dyDescent="0.2">
      <c r="A246" s="46" t="s">
        <v>527</v>
      </c>
      <c r="B246" s="34" t="s">
        <v>247</v>
      </c>
      <c r="C246" s="3"/>
      <c r="D246" s="2"/>
      <c r="E246" s="3"/>
      <c r="F246" s="3">
        <v>2.8</v>
      </c>
      <c r="G246" s="2">
        <v>30</v>
      </c>
      <c r="H246" s="3">
        <f t="shared" si="86"/>
        <v>84</v>
      </c>
      <c r="I246" s="3">
        <f t="shared" si="87"/>
        <v>2.8</v>
      </c>
      <c r="J246" s="2">
        <f t="shared" si="88"/>
        <v>30</v>
      </c>
    </row>
    <row r="247" spans="1:10" x14ac:dyDescent="0.2">
      <c r="A247" s="46" t="s">
        <v>102</v>
      </c>
      <c r="B247" s="30" t="s">
        <v>249</v>
      </c>
      <c r="C247" s="57"/>
      <c r="D247" s="57"/>
      <c r="E247" s="40"/>
      <c r="F247" s="57"/>
      <c r="G247" s="57"/>
      <c r="H247" s="3"/>
      <c r="I247" s="3"/>
      <c r="J247" s="2"/>
    </row>
    <row r="248" spans="1:10" x14ac:dyDescent="0.2">
      <c r="A248" s="46" t="s">
        <v>103</v>
      </c>
      <c r="B248" s="53" t="s">
        <v>242</v>
      </c>
      <c r="C248" s="3">
        <v>7.45</v>
      </c>
      <c r="D248" s="2">
        <v>150</v>
      </c>
      <c r="E248" s="3">
        <f t="shared" ref="E248:E257" si="89">C248*D248</f>
        <v>1117.5</v>
      </c>
      <c r="F248" s="3">
        <v>8.4700000000000006</v>
      </c>
      <c r="G248" s="2">
        <v>150</v>
      </c>
      <c r="H248" s="3">
        <f t="shared" si="86"/>
        <v>1270.5</v>
      </c>
      <c r="I248" s="3">
        <f t="shared" si="87"/>
        <v>1.0200000000000005</v>
      </c>
      <c r="J248" s="2">
        <f t="shared" si="88"/>
        <v>0</v>
      </c>
    </row>
    <row r="249" spans="1:10" x14ac:dyDescent="0.2">
      <c r="A249" s="46" t="s">
        <v>104</v>
      </c>
      <c r="B249" s="53" t="s">
        <v>248</v>
      </c>
      <c r="C249" s="3">
        <v>4.38</v>
      </c>
      <c r="D249" s="2">
        <v>300</v>
      </c>
      <c r="E249" s="3">
        <f t="shared" si="89"/>
        <v>1314</v>
      </c>
      <c r="F249" s="3">
        <v>5</v>
      </c>
      <c r="G249" s="2">
        <v>300</v>
      </c>
      <c r="H249" s="3">
        <f t="shared" si="86"/>
        <v>1500</v>
      </c>
      <c r="I249" s="3">
        <f t="shared" si="87"/>
        <v>0.62000000000000011</v>
      </c>
      <c r="J249" s="2">
        <f t="shared" si="88"/>
        <v>0</v>
      </c>
    </row>
    <row r="250" spans="1:10" x14ac:dyDescent="0.2">
      <c r="A250" s="46" t="s">
        <v>105</v>
      </c>
      <c r="B250" s="53" t="s">
        <v>247</v>
      </c>
      <c r="C250" s="3">
        <v>4.38</v>
      </c>
      <c r="D250" s="2">
        <v>150</v>
      </c>
      <c r="E250" s="3">
        <f t="shared" si="89"/>
        <v>657</v>
      </c>
      <c r="F250" s="3">
        <v>5</v>
      </c>
      <c r="G250" s="2">
        <v>150</v>
      </c>
      <c r="H250" s="3">
        <f t="shared" si="86"/>
        <v>750</v>
      </c>
      <c r="I250" s="3">
        <f t="shared" si="87"/>
        <v>0.62000000000000011</v>
      </c>
      <c r="J250" s="2">
        <f t="shared" si="88"/>
        <v>0</v>
      </c>
    </row>
    <row r="251" spans="1:10" x14ac:dyDescent="0.2">
      <c r="A251" s="46" t="s">
        <v>106</v>
      </c>
      <c r="B251" s="52" t="s">
        <v>250</v>
      </c>
      <c r="C251" s="3">
        <v>4.28</v>
      </c>
      <c r="D251" s="2">
        <v>150</v>
      </c>
      <c r="E251" s="3">
        <f t="shared" si="89"/>
        <v>642</v>
      </c>
      <c r="F251" s="3">
        <v>4.95</v>
      </c>
      <c r="G251" s="2">
        <v>150</v>
      </c>
      <c r="H251" s="3">
        <f t="shared" si="86"/>
        <v>742.5</v>
      </c>
      <c r="I251" s="3">
        <f t="shared" si="87"/>
        <v>0.66999999999999993</v>
      </c>
      <c r="J251" s="2">
        <f t="shared" si="88"/>
        <v>0</v>
      </c>
    </row>
    <row r="252" spans="1:10" x14ac:dyDescent="0.2">
      <c r="A252" s="46" t="s">
        <v>107</v>
      </c>
      <c r="B252" s="30" t="s">
        <v>251</v>
      </c>
      <c r="C252" s="40"/>
      <c r="D252" s="40"/>
      <c r="E252" s="3">
        <f t="shared" si="89"/>
        <v>0</v>
      </c>
      <c r="F252" s="40"/>
      <c r="G252" s="40"/>
      <c r="H252" s="3"/>
      <c r="I252" s="3"/>
      <c r="J252" s="2"/>
    </row>
    <row r="253" spans="1:10" x14ac:dyDescent="0.2">
      <c r="A253" s="46" t="s">
        <v>108</v>
      </c>
      <c r="B253" s="34" t="s">
        <v>252</v>
      </c>
      <c r="C253" s="3">
        <v>0.84</v>
      </c>
      <c r="D253" s="2">
        <v>500</v>
      </c>
      <c r="E253" s="3">
        <f t="shared" si="89"/>
        <v>420</v>
      </c>
      <c r="F253" s="3">
        <v>0.96</v>
      </c>
      <c r="G253" s="2">
        <v>500</v>
      </c>
      <c r="H253" s="3">
        <f t="shared" si="86"/>
        <v>480</v>
      </c>
      <c r="I253" s="3">
        <f t="shared" si="87"/>
        <v>0.12</v>
      </c>
      <c r="J253" s="2">
        <f t="shared" si="88"/>
        <v>0</v>
      </c>
    </row>
    <row r="254" spans="1:10" x14ac:dyDescent="0.2">
      <c r="A254" s="46" t="s">
        <v>109</v>
      </c>
      <c r="B254" s="34" t="s">
        <v>253</v>
      </c>
      <c r="C254" s="3">
        <v>1.34</v>
      </c>
      <c r="D254" s="2">
        <v>500</v>
      </c>
      <c r="E254" s="3">
        <f t="shared" si="89"/>
        <v>670</v>
      </c>
      <c r="F254" s="3">
        <v>1.45</v>
      </c>
      <c r="G254" s="2">
        <v>500</v>
      </c>
      <c r="H254" s="3">
        <f t="shared" si="86"/>
        <v>725</v>
      </c>
      <c r="I254" s="3">
        <f t="shared" si="87"/>
        <v>0.10999999999999988</v>
      </c>
      <c r="J254" s="2">
        <f t="shared" si="88"/>
        <v>0</v>
      </c>
    </row>
    <row r="255" spans="1:10" x14ac:dyDescent="0.2">
      <c r="A255" s="46" t="s">
        <v>110</v>
      </c>
      <c r="B255" s="34" t="s">
        <v>254</v>
      </c>
      <c r="C255" s="3">
        <v>0.5</v>
      </c>
      <c r="D255" s="2">
        <v>100</v>
      </c>
      <c r="E255" s="3">
        <f t="shared" si="89"/>
        <v>50</v>
      </c>
      <c r="F255" s="3">
        <v>0.61</v>
      </c>
      <c r="G255" s="2">
        <v>100</v>
      </c>
      <c r="H255" s="3">
        <f t="shared" si="86"/>
        <v>61</v>
      </c>
      <c r="I255" s="3">
        <f t="shared" si="87"/>
        <v>0.10999999999999999</v>
      </c>
      <c r="J255" s="2">
        <f t="shared" si="88"/>
        <v>0</v>
      </c>
    </row>
    <row r="256" spans="1:10" x14ac:dyDescent="0.2">
      <c r="A256" s="46" t="s">
        <v>111</v>
      </c>
      <c r="B256" s="34" t="s">
        <v>255</v>
      </c>
      <c r="C256" s="3">
        <v>0.26</v>
      </c>
      <c r="D256" s="2">
        <v>100</v>
      </c>
      <c r="E256" s="3">
        <f t="shared" si="89"/>
        <v>26</v>
      </c>
      <c r="F256" s="3">
        <v>0.3</v>
      </c>
      <c r="G256" s="2">
        <v>100</v>
      </c>
      <c r="H256" s="3">
        <f t="shared" si="86"/>
        <v>30</v>
      </c>
      <c r="I256" s="3">
        <f t="shared" si="87"/>
        <v>3.999999999999998E-2</v>
      </c>
      <c r="J256" s="2">
        <f t="shared" si="88"/>
        <v>0</v>
      </c>
    </row>
    <row r="257" spans="1:10" x14ac:dyDescent="0.2">
      <c r="A257" s="46" t="s">
        <v>112</v>
      </c>
      <c r="B257" s="53" t="s">
        <v>378</v>
      </c>
      <c r="C257" s="3">
        <v>0.81</v>
      </c>
      <c r="D257" s="2">
        <v>60</v>
      </c>
      <c r="E257" s="3">
        <f t="shared" si="89"/>
        <v>48.6</v>
      </c>
      <c r="F257" s="3">
        <v>0.93</v>
      </c>
      <c r="G257" s="2">
        <v>60</v>
      </c>
      <c r="H257" s="3">
        <f t="shared" si="86"/>
        <v>55.800000000000004</v>
      </c>
      <c r="I257" s="3">
        <f t="shared" si="87"/>
        <v>0.12</v>
      </c>
      <c r="J257" s="2">
        <f t="shared" si="88"/>
        <v>0</v>
      </c>
    </row>
    <row r="258" spans="1:10" x14ac:dyDescent="0.2">
      <c r="A258" s="54">
        <v>9</v>
      </c>
      <c r="B258" s="43" t="s">
        <v>256</v>
      </c>
      <c r="C258" s="44"/>
      <c r="D258" s="44"/>
      <c r="E258" s="45">
        <f>SUM(E260:E266)</f>
        <v>2437.2399999999998</v>
      </c>
      <c r="F258" s="55"/>
      <c r="G258" s="44"/>
      <c r="H258" s="45">
        <f>SUM(H260:H266)</f>
        <v>2460.2799999999997</v>
      </c>
      <c r="I258" s="44"/>
      <c r="J258" s="44"/>
    </row>
    <row r="259" spans="1:10" x14ac:dyDescent="0.2">
      <c r="A259" s="46" t="s">
        <v>113</v>
      </c>
      <c r="B259" s="30" t="s">
        <v>257</v>
      </c>
      <c r="C259" s="57"/>
      <c r="D259" s="40"/>
      <c r="E259" s="57"/>
      <c r="F259" s="40"/>
      <c r="G259" s="40"/>
      <c r="H259" s="40"/>
      <c r="I259" s="40"/>
      <c r="J259" s="40"/>
    </row>
    <row r="260" spans="1:10" x14ac:dyDescent="0.2">
      <c r="A260" s="46" t="s">
        <v>114</v>
      </c>
      <c r="B260" s="34" t="s">
        <v>258</v>
      </c>
      <c r="C260" s="3">
        <v>8.64</v>
      </c>
      <c r="D260" s="2">
        <v>5</v>
      </c>
      <c r="E260" s="3">
        <f t="shared" ref="E260:E277" si="90">C260*D260</f>
        <v>43.2</v>
      </c>
      <c r="F260" s="3">
        <v>8.64</v>
      </c>
      <c r="G260" s="2">
        <v>5</v>
      </c>
      <c r="H260" s="3">
        <f t="shared" ref="H260:H266" si="91">F260*G260</f>
        <v>43.2</v>
      </c>
      <c r="I260" s="3">
        <f t="shared" ref="I260:I266" si="92">F260-C260</f>
        <v>0</v>
      </c>
      <c r="J260" s="2">
        <f t="shared" ref="J260:J266" si="93">G260-D260</f>
        <v>0</v>
      </c>
    </row>
    <row r="261" spans="1:10" x14ac:dyDescent="0.2">
      <c r="A261" s="46" t="s">
        <v>115</v>
      </c>
      <c r="B261" s="58" t="s">
        <v>259</v>
      </c>
      <c r="C261" s="3">
        <v>21.02</v>
      </c>
      <c r="D261" s="2">
        <v>5</v>
      </c>
      <c r="E261" s="3">
        <f t="shared" si="90"/>
        <v>105.1</v>
      </c>
      <c r="F261" s="3">
        <v>21.02</v>
      </c>
      <c r="G261" s="2">
        <v>5</v>
      </c>
      <c r="H261" s="3">
        <f t="shared" si="91"/>
        <v>105.1</v>
      </c>
      <c r="I261" s="3">
        <f t="shared" si="92"/>
        <v>0</v>
      </c>
      <c r="J261" s="2">
        <f t="shared" si="93"/>
        <v>0</v>
      </c>
    </row>
    <row r="262" spans="1:10" x14ac:dyDescent="0.2">
      <c r="A262" s="46" t="s">
        <v>116</v>
      </c>
      <c r="B262" s="58" t="s">
        <v>260</v>
      </c>
      <c r="C262" s="3">
        <v>12.55</v>
      </c>
      <c r="D262" s="2">
        <v>20</v>
      </c>
      <c r="E262" s="3">
        <f t="shared" si="90"/>
        <v>251</v>
      </c>
      <c r="F262" s="3">
        <v>12.55</v>
      </c>
      <c r="G262" s="2">
        <v>20</v>
      </c>
      <c r="H262" s="3">
        <f t="shared" si="91"/>
        <v>251</v>
      </c>
      <c r="I262" s="3">
        <f t="shared" si="92"/>
        <v>0</v>
      </c>
      <c r="J262" s="2">
        <f t="shared" si="93"/>
        <v>0</v>
      </c>
    </row>
    <row r="263" spans="1:10" x14ac:dyDescent="0.2">
      <c r="A263" s="46" t="s">
        <v>117</v>
      </c>
      <c r="B263" s="58" t="s">
        <v>379</v>
      </c>
      <c r="C263" s="3">
        <v>4.45</v>
      </c>
      <c r="D263" s="2">
        <v>10</v>
      </c>
      <c r="E263" s="3">
        <f t="shared" si="90"/>
        <v>44.5</v>
      </c>
      <c r="F263" s="3">
        <v>4.45</v>
      </c>
      <c r="G263" s="2">
        <v>10</v>
      </c>
      <c r="H263" s="3">
        <f t="shared" si="91"/>
        <v>44.5</v>
      </c>
      <c r="I263" s="3">
        <f t="shared" si="92"/>
        <v>0</v>
      </c>
      <c r="J263" s="2">
        <f t="shared" si="93"/>
        <v>0</v>
      </c>
    </row>
    <row r="264" spans="1:10" x14ac:dyDescent="0.2">
      <c r="A264" s="46" t="s">
        <v>118</v>
      </c>
      <c r="B264" s="58" t="s">
        <v>261</v>
      </c>
      <c r="C264" s="3">
        <v>14.64</v>
      </c>
      <c r="D264" s="2">
        <v>5</v>
      </c>
      <c r="E264" s="3">
        <f t="shared" si="90"/>
        <v>73.2</v>
      </c>
      <c r="F264" s="3">
        <v>14.64</v>
      </c>
      <c r="G264" s="2">
        <v>5</v>
      </c>
      <c r="H264" s="3">
        <f t="shared" si="91"/>
        <v>73.2</v>
      </c>
      <c r="I264" s="3">
        <f t="shared" si="92"/>
        <v>0</v>
      </c>
      <c r="J264" s="2">
        <f t="shared" si="93"/>
        <v>0</v>
      </c>
    </row>
    <row r="265" spans="1:10" x14ac:dyDescent="0.2">
      <c r="A265" s="46" t="s">
        <v>119</v>
      </c>
      <c r="B265" s="58" t="s">
        <v>262</v>
      </c>
      <c r="C265" s="3">
        <v>13.5</v>
      </c>
      <c r="D265" s="2">
        <v>100</v>
      </c>
      <c r="E265" s="3">
        <f t="shared" si="90"/>
        <v>1350</v>
      </c>
      <c r="F265" s="3">
        <v>13.5</v>
      </c>
      <c r="G265" s="2">
        <v>100</v>
      </c>
      <c r="H265" s="3">
        <f t="shared" si="91"/>
        <v>1350</v>
      </c>
      <c r="I265" s="3">
        <f t="shared" si="92"/>
        <v>0</v>
      </c>
      <c r="J265" s="2">
        <f t="shared" si="93"/>
        <v>0</v>
      </c>
    </row>
    <row r="266" spans="1:10" x14ac:dyDescent="0.2">
      <c r="A266" s="46" t="s">
        <v>372</v>
      </c>
      <c r="B266" s="59" t="s">
        <v>384</v>
      </c>
      <c r="C266" s="3">
        <v>5.94</v>
      </c>
      <c r="D266" s="2">
        <v>96</v>
      </c>
      <c r="E266" s="3">
        <f t="shared" si="90"/>
        <v>570.24</v>
      </c>
      <c r="F266" s="3">
        <v>6.18</v>
      </c>
      <c r="G266" s="2">
        <v>96</v>
      </c>
      <c r="H266" s="3">
        <f t="shared" si="91"/>
        <v>593.28</v>
      </c>
      <c r="I266" s="3">
        <f t="shared" si="92"/>
        <v>0.23999999999999932</v>
      </c>
      <c r="J266" s="2">
        <f t="shared" si="93"/>
        <v>0</v>
      </c>
    </row>
    <row r="267" spans="1:10" x14ac:dyDescent="0.2">
      <c r="A267" s="54">
        <v>10</v>
      </c>
      <c r="B267" s="43" t="s">
        <v>263</v>
      </c>
      <c r="C267" s="44"/>
      <c r="D267" s="44"/>
      <c r="E267" s="45">
        <f>SUM(E268:E282)</f>
        <v>12420.310000000001</v>
      </c>
      <c r="F267" s="55"/>
      <c r="G267" s="44"/>
      <c r="H267" s="45">
        <f>SUM(H268:H282)</f>
        <v>10729.440000000002</v>
      </c>
      <c r="I267" s="44"/>
      <c r="J267" s="44"/>
    </row>
    <row r="268" spans="1:10" x14ac:dyDescent="0.2">
      <c r="A268" s="46" t="s">
        <v>120</v>
      </c>
      <c r="B268" s="60" t="s">
        <v>264</v>
      </c>
      <c r="C268" s="3">
        <v>43.11</v>
      </c>
      <c r="D268" s="2">
        <v>145</v>
      </c>
      <c r="E268" s="3">
        <f t="shared" si="90"/>
        <v>6250.95</v>
      </c>
      <c r="F268" s="3">
        <v>43.11</v>
      </c>
      <c r="G268" s="2">
        <v>145</v>
      </c>
      <c r="H268" s="3">
        <f t="shared" ref="H268:H282" si="94">F268*G268</f>
        <v>6250.95</v>
      </c>
      <c r="I268" s="3">
        <f t="shared" ref="I268:I282" si="95">F268-C268</f>
        <v>0</v>
      </c>
      <c r="J268" s="2">
        <f t="shared" ref="J268:J282" si="96">G268-D268</f>
        <v>0</v>
      </c>
    </row>
    <row r="269" spans="1:10" x14ac:dyDescent="0.2">
      <c r="A269" s="46" t="s">
        <v>121</v>
      </c>
      <c r="B269" s="60" t="s">
        <v>265</v>
      </c>
      <c r="C269" s="3">
        <v>71.13</v>
      </c>
      <c r="D269" s="2">
        <v>12</v>
      </c>
      <c r="E269" s="3">
        <f t="shared" si="90"/>
        <v>853.56</v>
      </c>
      <c r="F269" s="3">
        <v>71.13</v>
      </c>
      <c r="G269" s="2">
        <v>12</v>
      </c>
      <c r="H269" s="3">
        <f t="shared" si="94"/>
        <v>853.56</v>
      </c>
      <c r="I269" s="3">
        <f t="shared" si="95"/>
        <v>0</v>
      </c>
      <c r="J269" s="2">
        <f t="shared" si="96"/>
        <v>0</v>
      </c>
    </row>
    <row r="270" spans="1:10" ht="12" customHeight="1" x14ac:dyDescent="0.2">
      <c r="A270" s="46" t="s">
        <v>122</v>
      </c>
      <c r="B270" s="33" t="s">
        <v>571</v>
      </c>
      <c r="C270" s="3">
        <v>11.94</v>
      </c>
      <c r="D270" s="2">
        <v>50</v>
      </c>
      <c r="E270" s="3">
        <f t="shared" si="90"/>
        <v>597</v>
      </c>
      <c r="F270" s="3">
        <v>14.76</v>
      </c>
      <c r="G270" s="2">
        <v>50</v>
      </c>
      <c r="H270" s="3">
        <f t="shared" si="94"/>
        <v>738</v>
      </c>
      <c r="I270" s="3">
        <f t="shared" si="95"/>
        <v>2.8200000000000003</v>
      </c>
      <c r="J270" s="2">
        <f t="shared" si="96"/>
        <v>0</v>
      </c>
    </row>
    <row r="271" spans="1:10" ht="13.5" customHeight="1" x14ac:dyDescent="0.2">
      <c r="A271" s="46" t="s">
        <v>123</v>
      </c>
      <c r="B271" s="33" t="s">
        <v>572</v>
      </c>
      <c r="C271" s="3">
        <v>166.26</v>
      </c>
      <c r="D271" s="2">
        <v>5</v>
      </c>
      <c r="E271" s="3">
        <f t="shared" si="90"/>
        <v>831.3</v>
      </c>
      <c r="F271" s="3">
        <v>210.54</v>
      </c>
      <c r="G271" s="2">
        <v>5</v>
      </c>
      <c r="H271" s="3">
        <f t="shared" si="94"/>
        <v>1052.7</v>
      </c>
      <c r="I271" s="3">
        <f t="shared" si="95"/>
        <v>44.28</v>
      </c>
      <c r="J271" s="2">
        <f t="shared" si="96"/>
        <v>0</v>
      </c>
    </row>
    <row r="272" spans="1:10" x14ac:dyDescent="0.2">
      <c r="A272" s="46" t="s">
        <v>124</v>
      </c>
      <c r="B272" s="33" t="s">
        <v>266</v>
      </c>
      <c r="C272" s="3">
        <v>0.47</v>
      </c>
      <c r="D272" s="2">
        <v>200</v>
      </c>
      <c r="E272" s="3">
        <f t="shared" si="90"/>
        <v>94</v>
      </c>
      <c r="F272" s="3">
        <v>0.57999999999999996</v>
      </c>
      <c r="G272" s="2">
        <v>200</v>
      </c>
      <c r="H272" s="3">
        <f t="shared" si="94"/>
        <v>115.99999999999999</v>
      </c>
      <c r="I272" s="3">
        <f t="shared" si="95"/>
        <v>0.10999999999999999</v>
      </c>
      <c r="J272" s="2">
        <f t="shared" si="96"/>
        <v>0</v>
      </c>
    </row>
    <row r="273" spans="1:10" ht="25.5" x14ac:dyDescent="0.2">
      <c r="A273" s="46" t="s">
        <v>125</v>
      </c>
      <c r="B273" s="33" t="s">
        <v>267</v>
      </c>
      <c r="C273" s="3">
        <v>23.86</v>
      </c>
      <c r="D273" s="2">
        <v>20</v>
      </c>
      <c r="E273" s="3">
        <f t="shared" si="90"/>
        <v>477.2</v>
      </c>
      <c r="F273" s="3">
        <v>23.86</v>
      </c>
      <c r="G273" s="2">
        <v>20</v>
      </c>
      <c r="H273" s="3">
        <f t="shared" si="94"/>
        <v>477.2</v>
      </c>
      <c r="I273" s="3">
        <f t="shared" si="95"/>
        <v>0</v>
      </c>
      <c r="J273" s="2">
        <f t="shared" si="96"/>
        <v>0</v>
      </c>
    </row>
    <row r="274" spans="1:10" x14ac:dyDescent="0.2">
      <c r="A274" s="46" t="s">
        <v>126</v>
      </c>
      <c r="B274" s="33" t="s">
        <v>268</v>
      </c>
      <c r="C274" s="3">
        <v>0.47</v>
      </c>
      <c r="D274" s="2">
        <v>200</v>
      </c>
      <c r="E274" s="3">
        <f t="shared" si="90"/>
        <v>94</v>
      </c>
      <c r="F274" s="3">
        <v>0.57999999999999996</v>
      </c>
      <c r="G274" s="2">
        <v>200</v>
      </c>
      <c r="H274" s="3">
        <f t="shared" si="94"/>
        <v>115.99999999999999</v>
      </c>
      <c r="I274" s="3">
        <f t="shared" si="95"/>
        <v>0.10999999999999999</v>
      </c>
      <c r="J274" s="2">
        <f t="shared" si="96"/>
        <v>0</v>
      </c>
    </row>
    <row r="275" spans="1:10" x14ac:dyDescent="0.2">
      <c r="A275" s="46" t="s">
        <v>127</v>
      </c>
      <c r="B275" s="33" t="s">
        <v>269</v>
      </c>
      <c r="C275" s="3">
        <v>8.68</v>
      </c>
      <c r="D275" s="2">
        <v>20</v>
      </c>
      <c r="E275" s="3">
        <f t="shared" si="90"/>
        <v>173.6</v>
      </c>
      <c r="F275" s="3">
        <v>8.68</v>
      </c>
      <c r="G275" s="2">
        <v>20</v>
      </c>
      <c r="H275" s="3">
        <f t="shared" si="94"/>
        <v>173.6</v>
      </c>
      <c r="I275" s="3">
        <f t="shared" si="95"/>
        <v>0</v>
      </c>
      <c r="J275" s="2">
        <f t="shared" si="96"/>
        <v>0</v>
      </c>
    </row>
    <row r="276" spans="1:10" x14ac:dyDescent="0.2">
      <c r="A276" s="46" t="s">
        <v>128</v>
      </c>
      <c r="B276" s="33" t="s">
        <v>529</v>
      </c>
      <c r="C276" s="3"/>
      <c r="D276" s="2"/>
      <c r="E276" s="3"/>
      <c r="F276" s="3"/>
      <c r="G276" s="2"/>
      <c r="H276" s="3"/>
      <c r="I276" s="3"/>
      <c r="J276" s="2"/>
    </row>
    <row r="277" spans="1:10" x14ac:dyDescent="0.2">
      <c r="A277" s="46" t="s">
        <v>530</v>
      </c>
      <c r="B277" s="33" t="s">
        <v>270</v>
      </c>
      <c r="C277" s="3">
        <v>7.19</v>
      </c>
      <c r="D277" s="2">
        <v>50</v>
      </c>
      <c r="E277" s="3">
        <f t="shared" si="90"/>
        <v>359.5</v>
      </c>
      <c r="F277" s="3">
        <v>7.19</v>
      </c>
      <c r="G277" s="2">
        <v>50</v>
      </c>
      <c r="H277" s="3">
        <f t="shared" si="94"/>
        <v>359.5</v>
      </c>
      <c r="I277" s="3">
        <f t="shared" si="95"/>
        <v>0</v>
      </c>
      <c r="J277" s="2">
        <f t="shared" si="96"/>
        <v>0</v>
      </c>
    </row>
    <row r="278" spans="1:10" x14ac:dyDescent="0.2">
      <c r="A278" s="46" t="s">
        <v>531</v>
      </c>
      <c r="B278" s="33" t="s">
        <v>532</v>
      </c>
      <c r="C278" s="3"/>
      <c r="D278" s="2"/>
      <c r="E278" s="3"/>
      <c r="F278" s="3">
        <v>69.900000000000006</v>
      </c>
      <c r="G278" s="2">
        <v>6</v>
      </c>
      <c r="H278" s="3">
        <f t="shared" si="94"/>
        <v>419.40000000000003</v>
      </c>
      <c r="I278" s="3">
        <f t="shared" si="95"/>
        <v>69.900000000000006</v>
      </c>
      <c r="J278" s="2">
        <f t="shared" si="96"/>
        <v>6</v>
      </c>
    </row>
    <row r="279" spans="1:10" x14ac:dyDescent="0.2">
      <c r="A279" s="46" t="s">
        <v>533</v>
      </c>
      <c r="B279" s="33" t="s">
        <v>534</v>
      </c>
      <c r="C279" s="3"/>
      <c r="D279" s="2"/>
      <c r="E279" s="3"/>
      <c r="F279" s="3">
        <v>8</v>
      </c>
      <c r="G279" s="2">
        <v>3</v>
      </c>
      <c r="H279" s="3">
        <f t="shared" si="94"/>
        <v>24</v>
      </c>
      <c r="I279" s="3">
        <f t="shared" si="95"/>
        <v>8</v>
      </c>
      <c r="J279" s="2">
        <f t="shared" si="96"/>
        <v>3</v>
      </c>
    </row>
    <row r="280" spans="1:10" x14ac:dyDescent="0.2">
      <c r="A280" s="46" t="s">
        <v>129</v>
      </c>
      <c r="B280" s="33" t="s">
        <v>536</v>
      </c>
      <c r="C280" s="3"/>
      <c r="D280" s="2"/>
      <c r="E280" s="3"/>
      <c r="F280" s="3"/>
      <c r="G280" s="2"/>
      <c r="H280" s="3"/>
      <c r="I280" s="3"/>
      <c r="J280" s="2"/>
    </row>
    <row r="281" spans="1:10" ht="25.5" x14ac:dyDescent="0.2">
      <c r="A281" s="46" t="s">
        <v>535</v>
      </c>
      <c r="B281" s="33" t="s">
        <v>537</v>
      </c>
      <c r="C281" s="3">
        <v>19.920000000000002</v>
      </c>
      <c r="D281" s="2">
        <v>135</v>
      </c>
      <c r="E281" s="3">
        <f t="shared" ref="E281" si="97">C281*D281</f>
        <v>2689.2000000000003</v>
      </c>
      <c r="F281" s="3">
        <v>15</v>
      </c>
      <c r="G281" s="2">
        <v>6</v>
      </c>
      <c r="H281" s="3">
        <f t="shared" si="94"/>
        <v>90</v>
      </c>
      <c r="I281" s="3">
        <f t="shared" si="95"/>
        <v>-4.9200000000000017</v>
      </c>
      <c r="J281" s="2">
        <f t="shared" si="96"/>
        <v>-129</v>
      </c>
    </row>
    <row r="282" spans="1:10" x14ac:dyDescent="0.2">
      <c r="A282" s="46" t="s">
        <v>538</v>
      </c>
      <c r="B282" s="33" t="s">
        <v>539</v>
      </c>
      <c r="C282" s="3"/>
      <c r="D282" s="2"/>
      <c r="E282" s="3"/>
      <c r="F282" s="3">
        <v>19.510000000000002</v>
      </c>
      <c r="G282" s="2">
        <v>3</v>
      </c>
      <c r="H282" s="3">
        <f t="shared" si="94"/>
        <v>58.53</v>
      </c>
      <c r="I282" s="3">
        <f t="shared" si="95"/>
        <v>19.510000000000002</v>
      </c>
      <c r="J282" s="2">
        <f t="shared" si="96"/>
        <v>3</v>
      </c>
    </row>
    <row r="283" spans="1:10" x14ac:dyDescent="0.2">
      <c r="A283" s="54">
        <v>11</v>
      </c>
      <c r="B283" s="43" t="s">
        <v>271</v>
      </c>
      <c r="C283" s="44"/>
      <c r="D283" s="44"/>
      <c r="E283" s="45">
        <f>SUM(E285:E321)</f>
        <v>5857.2000000000007</v>
      </c>
      <c r="F283" s="55"/>
      <c r="G283" s="44"/>
      <c r="H283" s="45">
        <f>SUM(H285:H321)</f>
        <v>7001.2</v>
      </c>
      <c r="I283" s="44"/>
      <c r="J283" s="44"/>
    </row>
    <row r="284" spans="1:10" x14ac:dyDescent="0.2">
      <c r="A284" s="46" t="s">
        <v>130</v>
      </c>
      <c r="B284" s="30" t="s">
        <v>272</v>
      </c>
      <c r="C284" s="57"/>
      <c r="D284" s="40"/>
      <c r="E284" s="57"/>
      <c r="F284" s="40"/>
      <c r="G284" s="40"/>
      <c r="H284" s="40"/>
      <c r="I284" s="40"/>
      <c r="J284" s="40"/>
    </row>
    <row r="285" spans="1:10" x14ac:dyDescent="0.2">
      <c r="A285" s="46" t="s">
        <v>131</v>
      </c>
      <c r="B285" s="33" t="s">
        <v>273</v>
      </c>
      <c r="C285" s="3">
        <v>7.24</v>
      </c>
      <c r="D285" s="2">
        <v>200</v>
      </c>
      <c r="E285" s="3">
        <f t="shared" ref="E285:E287" si="98">C285*D285</f>
        <v>1448</v>
      </c>
      <c r="F285" s="3">
        <v>7.94</v>
      </c>
      <c r="G285" s="2">
        <v>200</v>
      </c>
      <c r="H285" s="3">
        <f t="shared" ref="H285:H321" si="99">F285*G285</f>
        <v>1588</v>
      </c>
      <c r="I285" s="3">
        <f t="shared" ref="I285:I321" si="100">F285-C285</f>
        <v>0.70000000000000018</v>
      </c>
      <c r="J285" s="2">
        <f t="shared" ref="J285:J320" si="101">G285-D285</f>
        <v>0</v>
      </c>
    </row>
    <row r="286" spans="1:10" x14ac:dyDescent="0.2">
      <c r="A286" s="46" t="s">
        <v>132</v>
      </c>
      <c r="B286" s="33" t="s">
        <v>274</v>
      </c>
      <c r="C286" s="3">
        <v>6.44</v>
      </c>
      <c r="D286" s="2">
        <v>200</v>
      </c>
      <c r="E286" s="3">
        <f t="shared" si="98"/>
        <v>1288</v>
      </c>
      <c r="F286" s="3">
        <v>7.1</v>
      </c>
      <c r="G286" s="2">
        <v>200</v>
      </c>
      <c r="H286" s="3">
        <f t="shared" si="99"/>
        <v>1420</v>
      </c>
      <c r="I286" s="3">
        <f t="shared" si="100"/>
        <v>0.65999999999999925</v>
      </c>
      <c r="J286" s="2">
        <f t="shared" si="101"/>
        <v>0</v>
      </c>
    </row>
    <row r="287" spans="1:10" x14ac:dyDescent="0.2">
      <c r="A287" s="46" t="s">
        <v>133</v>
      </c>
      <c r="B287" s="33" t="s">
        <v>275</v>
      </c>
      <c r="C287" s="3">
        <v>5.14</v>
      </c>
      <c r="D287" s="2">
        <v>200</v>
      </c>
      <c r="E287" s="3">
        <f t="shared" si="98"/>
        <v>1028</v>
      </c>
      <c r="F287" s="3">
        <v>5.8</v>
      </c>
      <c r="G287" s="2">
        <v>200</v>
      </c>
      <c r="H287" s="3">
        <f t="shared" si="99"/>
        <v>1160</v>
      </c>
      <c r="I287" s="3">
        <f t="shared" si="100"/>
        <v>0.66000000000000014</v>
      </c>
      <c r="J287" s="2">
        <f t="shared" si="101"/>
        <v>0</v>
      </c>
    </row>
    <row r="288" spans="1:10" x14ac:dyDescent="0.2">
      <c r="A288" s="46" t="s">
        <v>134</v>
      </c>
      <c r="B288" s="33" t="s">
        <v>540</v>
      </c>
      <c r="C288" s="3"/>
      <c r="D288" s="2"/>
      <c r="E288" s="3"/>
      <c r="F288" s="3"/>
      <c r="G288" s="2"/>
      <c r="H288" s="3"/>
      <c r="I288" s="3"/>
      <c r="J288" s="2"/>
    </row>
    <row r="289" spans="1:10" x14ac:dyDescent="0.2">
      <c r="A289" s="46" t="s">
        <v>541</v>
      </c>
      <c r="B289" s="33" t="s">
        <v>554</v>
      </c>
      <c r="C289" s="3">
        <v>0.14000000000000001</v>
      </c>
      <c r="D289" s="2">
        <v>260</v>
      </c>
      <c r="E289" s="3">
        <f t="shared" ref="E289:E292" si="102">C289*D289</f>
        <v>36.400000000000006</v>
      </c>
      <c r="F289" s="3">
        <v>0.14000000000000001</v>
      </c>
      <c r="G289" s="2">
        <v>260</v>
      </c>
      <c r="H289" s="3">
        <f t="shared" si="99"/>
        <v>36.400000000000006</v>
      </c>
      <c r="I289" s="3">
        <f t="shared" si="100"/>
        <v>0</v>
      </c>
      <c r="J289" s="2">
        <f t="shared" si="101"/>
        <v>0</v>
      </c>
    </row>
    <row r="290" spans="1:10" x14ac:dyDescent="0.2">
      <c r="A290" s="46" t="s">
        <v>542</v>
      </c>
      <c r="B290" s="34" t="s">
        <v>543</v>
      </c>
      <c r="C290" s="3">
        <v>6.78</v>
      </c>
      <c r="D290" s="2">
        <v>10</v>
      </c>
      <c r="E290" s="3">
        <f t="shared" si="102"/>
        <v>67.8</v>
      </c>
      <c r="F290" s="3">
        <v>6.78</v>
      </c>
      <c r="G290" s="2">
        <v>10</v>
      </c>
      <c r="H290" s="3">
        <f t="shared" si="99"/>
        <v>67.8</v>
      </c>
      <c r="I290" s="3">
        <f t="shared" si="100"/>
        <v>0</v>
      </c>
      <c r="J290" s="2">
        <f t="shared" si="101"/>
        <v>0</v>
      </c>
    </row>
    <row r="291" spans="1:10" x14ac:dyDescent="0.2">
      <c r="A291" s="46" t="s">
        <v>544</v>
      </c>
      <c r="B291" s="33" t="s">
        <v>545</v>
      </c>
      <c r="C291" s="3">
        <v>20.25</v>
      </c>
      <c r="D291" s="2">
        <v>10</v>
      </c>
      <c r="E291" s="3">
        <f t="shared" si="102"/>
        <v>202.5</v>
      </c>
      <c r="F291" s="3">
        <v>20.25</v>
      </c>
      <c r="G291" s="2">
        <v>10</v>
      </c>
      <c r="H291" s="3">
        <f t="shared" si="99"/>
        <v>202.5</v>
      </c>
      <c r="I291" s="3">
        <f t="shared" si="100"/>
        <v>0</v>
      </c>
      <c r="J291" s="2">
        <f t="shared" si="101"/>
        <v>0</v>
      </c>
    </row>
    <row r="292" spans="1:10" x14ac:dyDescent="0.2">
      <c r="A292" s="46" t="s">
        <v>546</v>
      </c>
      <c r="B292" s="33" t="s">
        <v>547</v>
      </c>
      <c r="C292" s="3">
        <v>2.69</v>
      </c>
      <c r="D292" s="2">
        <v>10</v>
      </c>
      <c r="E292" s="3">
        <f t="shared" si="102"/>
        <v>26.9</v>
      </c>
      <c r="F292" s="3">
        <v>2.69</v>
      </c>
      <c r="G292" s="2">
        <v>10</v>
      </c>
      <c r="H292" s="3">
        <f t="shared" si="99"/>
        <v>26.9</v>
      </c>
      <c r="I292" s="3">
        <f t="shared" si="100"/>
        <v>0</v>
      </c>
      <c r="J292" s="2">
        <f t="shared" si="101"/>
        <v>0</v>
      </c>
    </row>
    <row r="293" spans="1:10" x14ac:dyDescent="0.2">
      <c r="A293" s="46" t="s">
        <v>548</v>
      </c>
      <c r="B293" s="33" t="s">
        <v>549</v>
      </c>
      <c r="C293" s="3"/>
      <c r="D293" s="2"/>
      <c r="E293" s="3"/>
      <c r="F293" s="3">
        <v>4.5999999999999996</v>
      </c>
      <c r="G293" s="2">
        <v>5</v>
      </c>
      <c r="H293" s="3">
        <f t="shared" si="99"/>
        <v>23</v>
      </c>
      <c r="I293" s="3">
        <f t="shared" si="100"/>
        <v>4.5999999999999996</v>
      </c>
      <c r="J293" s="2">
        <f t="shared" si="101"/>
        <v>5</v>
      </c>
    </row>
    <row r="294" spans="1:10" x14ac:dyDescent="0.2">
      <c r="A294" s="46" t="s">
        <v>550</v>
      </c>
      <c r="B294" s="33" t="s">
        <v>551</v>
      </c>
      <c r="C294" s="3"/>
      <c r="D294" s="2"/>
      <c r="E294" s="3"/>
      <c r="F294" s="3">
        <v>2.11</v>
      </c>
      <c r="G294" s="2">
        <v>5</v>
      </c>
      <c r="H294" s="3">
        <f t="shared" si="99"/>
        <v>10.549999999999999</v>
      </c>
      <c r="I294" s="3">
        <f t="shared" si="100"/>
        <v>2.11</v>
      </c>
      <c r="J294" s="2">
        <f t="shared" si="101"/>
        <v>5</v>
      </c>
    </row>
    <row r="295" spans="1:10" x14ac:dyDescent="0.2">
      <c r="A295" s="46" t="s">
        <v>552</v>
      </c>
      <c r="B295" s="33" t="s">
        <v>553</v>
      </c>
      <c r="C295" s="3"/>
      <c r="D295" s="2"/>
      <c r="E295" s="3"/>
      <c r="F295" s="3">
        <v>9.99</v>
      </c>
      <c r="G295" s="2">
        <v>5</v>
      </c>
      <c r="H295" s="3">
        <f t="shared" si="99"/>
        <v>49.95</v>
      </c>
      <c r="I295" s="3">
        <f t="shared" si="100"/>
        <v>9.99</v>
      </c>
      <c r="J295" s="2">
        <f t="shared" si="101"/>
        <v>5</v>
      </c>
    </row>
    <row r="296" spans="1:10" x14ac:dyDescent="0.2">
      <c r="A296" s="46" t="s">
        <v>135</v>
      </c>
      <c r="B296" s="33" t="s">
        <v>370</v>
      </c>
      <c r="C296" s="3">
        <v>3.8</v>
      </c>
      <c r="D296" s="2">
        <v>40</v>
      </c>
      <c r="E296" s="3">
        <f t="shared" ref="E296:E302" si="103">C296*D296</f>
        <v>152</v>
      </c>
      <c r="F296" s="3">
        <v>3.8</v>
      </c>
      <c r="G296" s="2">
        <v>40</v>
      </c>
      <c r="H296" s="3">
        <f t="shared" si="99"/>
        <v>152</v>
      </c>
      <c r="I296" s="3">
        <f t="shared" si="100"/>
        <v>0</v>
      </c>
      <c r="J296" s="2">
        <f t="shared" si="101"/>
        <v>0</v>
      </c>
    </row>
    <row r="297" spans="1:10" x14ac:dyDescent="0.2">
      <c r="A297" s="46" t="s">
        <v>136</v>
      </c>
      <c r="B297" s="33" t="s">
        <v>276</v>
      </c>
      <c r="C297" s="3">
        <v>1.72</v>
      </c>
      <c r="D297" s="2">
        <v>75</v>
      </c>
      <c r="E297" s="3">
        <f t="shared" si="103"/>
        <v>129</v>
      </c>
      <c r="F297" s="3">
        <v>1.72</v>
      </c>
      <c r="G297" s="2">
        <v>75</v>
      </c>
      <c r="H297" s="3">
        <f t="shared" si="99"/>
        <v>129</v>
      </c>
      <c r="I297" s="3">
        <f t="shared" si="100"/>
        <v>0</v>
      </c>
      <c r="J297" s="2">
        <f t="shared" si="101"/>
        <v>0</v>
      </c>
    </row>
    <row r="298" spans="1:10" x14ac:dyDescent="0.2">
      <c r="A298" s="46" t="s">
        <v>137</v>
      </c>
      <c r="B298" s="33" t="s">
        <v>277</v>
      </c>
      <c r="C298" s="3">
        <v>4.4400000000000004</v>
      </c>
      <c r="D298" s="2">
        <v>10</v>
      </c>
      <c r="E298" s="3">
        <f t="shared" si="103"/>
        <v>44.400000000000006</v>
      </c>
      <c r="F298" s="3">
        <v>4.4400000000000004</v>
      </c>
      <c r="G298" s="2">
        <v>10</v>
      </c>
      <c r="H298" s="3">
        <f t="shared" si="99"/>
        <v>44.400000000000006</v>
      </c>
      <c r="I298" s="3">
        <f t="shared" si="100"/>
        <v>0</v>
      </c>
      <c r="J298" s="2">
        <f t="shared" si="101"/>
        <v>0</v>
      </c>
    </row>
    <row r="299" spans="1:10" x14ac:dyDescent="0.2">
      <c r="A299" s="46" t="s">
        <v>138</v>
      </c>
      <c r="B299" s="33" t="s">
        <v>278</v>
      </c>
      <c r="C299" s="3">
        <v>7.57</v>
      </c>
      <c r="D299" s="2">
        <v>10</v>
      </c>
      <c r="E299" s="3">
        <f t="shared" si="103"/>
        <v>75.7</v>
      </c>
      <c r="F299" s="3">
        <v>7.57</v>
      </c>
      <c r="G299" s="2">
        <v>10</v>
      </c>
      <c r="H299" s="3">
        <f t="shared" si="99"/>
        <v>75.7</v>
      </c>
      <c r="I299" s="3">
        <f t="shared" si="100"/>
        <v>0</v>
      </c>
      <c r="J299" s="2">
        <f t="shared" si="101"/>
        <v>0</v>
      </c>
    </row>
    <row r="300" spans="1:10" ht="25.5" x14ac:dyDescent="0.2">
      <c r="A300" s="46" t="s">
        <v>139</v>
      </c>
      <c r="B300" s="33" t="s">
        <v>279</v>
      </c>
      <c r="C300" s="3">
        <v>11.71</v>
      </c>
      <c r="D300" s="2">
        <v>5</v>
      </c>
      <c r="E300" s="3">
        <f t="shared" si="103"/>
        <v>58.550000000000004</v>
      </c>
      <c r="F300" s="3">
        <v>11.71</v>
      </c>
      <c r="G300" s="2">
        <v>5</v>
      </c>
      <c r="H300" s="3">
        <f t="shared" si="99"/>
        <v>58.550000000000004</v>
      </c>
      <c r="I300" s="3">
        <f t="shared" si="100"/>
        <v>0</v>
      </c>
      <c r="J300" s="2">
        <f t="shared" si="101"/>
        <v>0</v>
      </c>
    </row>
    <row r="301" spans="1:10" x14ac:dyDescent="0.2">
      <c r="A301" s="46" t="s">
        <v>140</v>
      </c>
      <c r="B301" s="33" t="s">
        <v>280</v>
      </c>
      <c r="C301" s="3">
        <v>2.13</v>
      </c>
      <c r="D301" s="2">
        <v>10</v>
      </c>
      <c r="E301" s="3">
        <f t="shared" si="103"/>
        <v>21.299999999999997</v>
      </c>
      <c r="F301" s="3">
        <v>2.13</v>
      </c>
      <c r="G301" s="2">
        <v>10</v>
      </c>
      <c r="H301" s="3">
        <f t="shared" si="99"/>
        <v>21.299999999999997</v>
      </c>
      <c r="I301" s="3">
        <f t="shared" si="100"/>
        <v>0</v>
      </c>
      <c r="J301" s="2">
        <f t="shared" si="101"/>
        <v>0</v>
      </c>
    </row>
    <row r="302" spans="1:10" x14ac:dyDescent="0.2">
      <c r="A302" s="46" t="s">
        <v>141</v>
      </c>
      <c r="B302" s="33" t="s">
        <v>281</v>
      </c>
      <c r="C302" s="3">
        <v>1</v>
      </c>
      <c r="D302" s="2">
        <v>50</v>
      </c>
      <c r="E302" s="3">
        <f t="shared" si="103"/>
        <v>50</v>
      </c>
      <c r="F302" s="3">
        <v>1</v>
      </c>
      <c r="G302" s="2">
        <v>50</v>
      </c>
      <c r="H302" s="3">
        <f t="shared" si="99"/>
        <v>50</v>
      </c>
      <c r="I302" s="3">
        <f t="shared" si="100"/>
        <v>0</v>
      </c>
      <c r="J302" s="2">
        <f t="shared" si="101"/>
        <v>0</v>
      </c>
    </row>
    <row r="303" spans="1:10" x14ac:dyDescent="0.2">
      <c r="A303" s="46" t="s">
        <v>296</v>
      </c>
      <c r="B303" s="33" t="s">
        <v>297</v>
      </c>
      <c r="C303" s="48"/>
      <c r="D303" s="48"/>
      <c r="E303" s="57"/>
      <c r="F303" s="57"/>
      <c r="G303" s="57"/>
      <c r="H303" s="3"/>
      <c r="I303" s="3"/>
      <c r="J303" s="2"/>
    </row>
    <row r="304" spans="1:10" x14ac:dyDescent="0.2">
      <c r="A304" s="46" t="s">
        <v>295</v>
      </c>
      <c r="B304" s="33" t="s">
        <v>187</v>
      </c>
      <c r="C304" s="51">
        <v>10.7</v>
      </c>
      <c r="D304" s="2">
        <v>20</v>
      </c>
      <c r="E304" s="3">
        <f t="shared" ref="E304:E306" si="104">C304*D304</f>
        <v>214</v>
      </c>
      <c r="F304" s="51">
        <v>11.85</v>
      </c>
      <c r="G304" s="2">
        <v>20</v>
      </c>
      <c r="H304" s="3">
        <f t="shared" si="99"/>
        <v>237</v>
      </c>
      <c r="I304" s="3">
        <f t="shared" si="100"/>
        <v>1.1500000000000004</v>
      </c>
      <c r="J304" s="2">
        <f t="shared" si="101"/>
        <v>0</v>
      </c>
    </row>
    <row r="305" spans="1:10" x14ac:dyDescent="0.2">
      <c r="A305" s="46" t="s">
        <v>298</v>
      </c>
      <c r="B305" s="34" t="s">
        <v>220</v>
      </c>
      <c r="C305" s="3">
        <v>7.1</v>
      </c>
      <c r="D305" s="2">
        <v>30</v>
      </c>
      <c r="E305" s="3">
        <f t="shared" si="104"/>
        <v>213</v>
      </c>
      <c r="F305" s="3">
        <v>8.25</v>
      </c>
      <c r="G305" s="2">
        <v>30</v>
      </c>
      <c r="H305" s="3">
        <f t="shared" si="99"/>
        <v>247.5</v>
      </c>
      <c r="I305" s="3">
        <f t="shared" si="100"/>
        <v>1.1500000000000004</v>
      </c>
      <c r="J305" s="2">
        <f t="shared" si="101"/>
        <v>0</v>
      </c>
    </row>
    <row r="306" spans="1:10" x14ac:dyDescent="0.2">
      <c r="A306" s="46" t="s">
        <v>299</v>
      </c>
      <c r="B306" s="34" t="s">
        <v>221</v>
      </c>
      <c r="C306" s="3">
        <v>11.53</v>
      </c>
      <c r="D306" s="2">
        <v>20</v>
      </c>
      <c r="E306" s="3">
        <f t="shared" si="104"/>
        <v>230.6</v>
      </c>
      <c r="F306" s="3">
        <v>13.18</v>
      </c>
      <c r="G306" s="2">
        <v>10</v>
      </c>
      <c r="H306" s="3">
        <f t="shared" si="99"/>
        <v>131.80000000000001</v>
      </c>
      <c r="I306" s="3">
        <f>F306-C306</f>
        <v>1.6500000000000004</v>
      </c>
      <c r="J306" s="2">
        <f>G306-D306</f>
        <v>-10</v>
      </c>
    </row>
    <row r="307" spans="1:10" x14ac:dyDescent="0.2">
      <c r="A307" s="46" t="s">
        <v>585</v>
      </c>
      <c r="B307" s="34" t="s">
        <v>591</v>
      </c>
      <c r="C307" s="3"/>
      <c r="D307" s="2"/>
      <c r="E307" s="3"/>
      <c r="F307" s="3"/>
      <c r="G307" s="2"/>
      <c r="H307" s="3"/>
      <c r="I307" s="3"/>
      <c r="J307" s="2"/>
    </row>
    <row r="308" spans="1:10" x14ac:dyDescent="0.2">
      <c r="A308" s="46" t="s">
        <v>586</v>
      </c>
      <c r="B308" s="34" t="s">
        <v>592</v>
      </c>
      <c r="C308" s="3"/>
      <c r="D308" s="2"/>
      <c r="E308" s="3"/>
      <c r="F308" s="3">
        <v>35</v>
      </c>
      <c r="G308" s="2">
        <v>5</v>
      </c>
      <c r="H308" s="3">
        <f t="shared" si="99"/>
        <v>175</v>
      </c>
      <c r="I308" s="3">
        <f t="shared" ref="I308:J310" si="105">F308-C308</f>
        <v>35</v>
      </c>
      <c r="J308" s="2">
        <f t="shared" si="105"/>
        <v>5</v>
      </c>
    </row>
    <row r="309" spans="1:10" x14ac:dyDescent="0.2">
      <c r="A309" s="46" t="s">
        <v>587</v>
      </c>
      <c r="B309" s="34" t="s">
        <v>593</v>
      </c>
      <c r="C309" s="3"/>
      <c r="D309" s="2"/>
      <c r="E309" s="3"/>
      <c r="F309" s="3">
        <v>21</v>
      </c>
      <c r="G309" s="2">
        <v>6</v>
      </c>
      <c r="H309" s="3">
        <f t="shared" si="99"/>
        <v>126</v>
      </c>
      <c r="I309" s="3">
        <f t="shared" si="105"/>
        <v>21</v>
      </c>
      <c r="J309" s="2">
        <f t="shared" si="105"/>
        <v>6</v>
      </c>
    </row>
    <row r="310" spans="1:10" x14ac:dyDescent="0.2">
      <c r="A310" s="46" t="s">
        <v>588</v>
      </c>
      <c r="B310" s="34" t="s">
        <v>594</v>
      </c>
      <c r="C310" s="3"/>
      <c r="D310" s="2"/>
      <c r="E310" s="3"/>
      <c r="F310" s="3">
        <v>12</v>
      </c>
      <c r="G310" s="2">
        <v>12</v>
      </c>
      <c r="H310" s="3">
        <f t="shared" si="99"/>
        <v>144</v>
      </c>
      <c r="I310" s="3">
        <f t="shared" si="105"/>
        <v>12</v>
      </c>
      <c r="J310" s="2">
        <f t="shared" si="105"/>
        <v>12</v>
      </c>
    </row>
    <row r="311" spans="1:10" hidden="1" x14ac:dyDescent="0.2">
      <c r="A311" s="46"/>
      <c r="B311" s="34"/>
      <c r="C311" s="3"/>
      <c r="D311" s="2"/>
      <c r="E311" s="3"/>
      <c r="F311" s="3"/>
      <c r="G311" s="2"/>
      <c r="H311" s="3"/>
      <c r="I311" s="3"/>
      <c r="J311" s="2"/>
    </row>
    <row r="312" spans="1:10" hidden="1" x14ac:dyDescent="0.2">
      <c r="A312" s="46"/>
      <c r="B312" s="34"/>
      <c r="C312" s="3"/>
      <c r="D312" s="2"/>
      <c r="E312" s="3"/>
      <c r="F312" s="3"/>
      <c r="G312" s="2"/>
      <c r="H312" s="3"/>
      <c r="I312" s="3"/>
      <c r="J312" s="2"/>
    </row>
    <row r="313" spans="1:10" x14ac:dyDescent="0.2">
      <c r="A313" s="46" t="s">
        <v>365</v>
      </c>
      <c r="B313" s="34" t="s">
        <v>555</v>
      </c>
      <c r="C313" s="3"/>
      <c r="D313" s="2"/>
      <c r="E313" s="3"/>
      <c r="F313" s="3"/>
      <c r="G313" s="2"/>
      <c r="H313" s="3"/>
      <c r="I313" s="3"/>
      <c r="J313" s="2"/>
    </row>
    <row r="314" spans="1:10" x14ac:dyDescent="0.2">
      <c r="A314" s="46" t="s">
        <v>556</v>
      </c>
      <c r="B314" s="34" t="s">
        <v>174</v>
      </c>
      <c r="C314" s="3">
        <v>8.2100000000000009</v>
      </c>
      <c r="D314" s="2">
        <v>60</v>
      </c>
      <c r="E314" s="3">
        <f t="shared" ref="E314:E316" si="106">C314*D314</f>
        <v>492.6</v>
      </c>
      <c r="F314" s="3">
        <v>8.2100000000000009</v>
      </c>
      <c r="G314" s="2">
        <v>60</v>
      </c>
      <c r="H314" s="3">
        <f t="shared" si="99"/>
        <v>492.6</v>
      </c>
      <c r="I314" s="3">
        <f t="shared" si="100"/>
        <v>0</v>
      </c>
      <c r="J314" s="2">
        <f t="shared" si="101"/>
        <v>0</v>
      </c>
    </row>
    <row r="315" spans="1:10" ht="25.5" x14ac:dyDescent="0.2">
      <c r="A315" s="46" t="s">
        <v>557</v>
      </c>
      <c r="B315" s="34" t="s">
        <v>367</v>
      </c>
      <c r="C315" s="3">
        <v>29.79</v>
      </c>
      <c r="D315" s="2">
        <v>1</v>
      </c>
      <c r="E315" s="3">
        <f t="shared" si="106"/>
        <v>29.79</v>
      </c>
      <c r="F315" s="3">
        <v>29.79</v>
      </c>
      <c r="G315" s="2">
        <v>1</v>
      </c>
      <c r="H315" s="3">
        <f t="shared" si="99"/>
        <v>29.79</v>
      </c>
      <c r="I315" s="3">
        <f t="shared" si="100"/>
        <v>0</v>
      </c>
      <c r="J315" s="2">
        <f t="shared" si="101"/>
        <v>0</v>
      </c>
    </row>
    <row r="316" spans="1:10" x14ac:dyDescent="0.2">
      <c r="A316" s="46" t="s">
        <v>558</v>
      </c>
      <c r="B316" s="34" t="s">
        <v>368</v>
      </c>
      <c r="C316" s="3">
        <v>48.66</v>
      </c>
      <c r="D316" s="2">
        <v>1</v>
      </c>
      <c r="E316" s="3">
        <f t="shared" si="106"/>
        <v>48.66</v>
      </c>
      <c r="F316" s="3">
        <v>48.66</v>
      </c>
      <c r="G316" s="2">
        <v>1</v>
      </c>
      <c r="H316" s="3">
        <f t="shared" si="99"/>
        <v>48.66</v>
      </c>
      <c r="I316" s="3">
        <f t="shared" si="100"/>
        <v>0</v>
      </c>
      <c r="J316" s="2">
        <f t="shared" si="101"/>
        <v>0</v>
      </c>
    </row>
    <row r="317" spans="1:10" x14ac:dyDescent="0.2">
      <c r="A317" s="46" t="s">
        <v>573</v>
      </c>
      <c r="B317" s="34" t="s">
        <v>574</v>
      </c>
      <c r="C317" s="3"/>
      <c r="D317" s="2"/>
      <c r="E317" s="3"/>
      <c r="F317" s="3">
        <v>5.28</v>
      </c>
      <c r="G317" s="2">
        <v>10</v>
      </c>
      <c r="H317" s="3">
        <f t="shared" si="99"/>
        <v>52.800000000000004</v>
      </c>
      <c r="I317" s="3">
        <f t="shared" si="100"/>
        <v>5.28</v>
      </c>
      <c r="J317" s="2">
        <f t="shared" si="101"/>
        <v>10</v>
      </c>
    </row>
    <row r="318" spans="1:10" x14ac:dyDescent="0.2">
      <c r="A318" s="46" t="s">
        <v>366</v>
      </c>
      <c r="B318" s="34" t="s">
        <v>559</v>
      </c>
      <c r="C318" s="3"/>
      <c r="D318" s="2"/>
      <c r="E318" s="3"/>
      <c r="F318" s="3"/>
      <c r="G318" s="2"/>
      <c r="H318" s="3"/>
      <c r="I318" s="3"/>
      <c r="J318" s="2"/>
    </row>
    <row r="319" spans="1:10" x14ac:dyDescent="0.2">
      <c r="A319" s="46" t="s">
        <v>560</v>
      </c>
      <c r="B319" s="34" t="s">
        <v>561</v>
      </c>
      <c r="C319" s="3"/>
      <c r="D319" s="2"/>
      <c r="E319" s="3"/>
      <c r="F319" s="3">
        <v>3.5</v>
      </c>
      <c r="G319" s="2">
        <v>10</v>
      </c>
      <c r="H319" s="3">
        <f t="shared" si="99"/>
        <v>35</v>
      </c>
      <c r="I319" s="3">
        <f t="shared" si="100"/>
        <v>3.5</v>
      </c>
      <c r="J319" s="2">
        <f t="shared" si="101"/>
        <v>10</v>
      </c>
    </row>
    <row r="320" spans="1:10" x14ac:dyDescent="0.2">
      <c r="A320" s="46" t="s">
        <v>562</v>
      </c>
      <c r="B320" s="34" t="s">
        <v>563</v>
      </c>
      <c r="C320" s="3"/>
      <c r="D320" s="2"/>
      <c r="E320" s="3"/>
      <c r="F320" s="3">
        <v>7.5</v>
      </c>
      <c r="G320" s="2">
        <v>10</v>
      </c>
      <c r="H320" s="3">
        <f t="shared" si="99"/>
        <v>75</v>
      </c>
      <c r="I320" s="3">
        <f t="shared" si="100"/>
        <v>7.5</v>
      </c>
      <c r="J320" s="2">
        <f t="shared" si="101"/>
        <v>10</v>
      </c>
    </row>
    <row r="321" spans="1:10" ht="12.75" customHeight="1" x14ac:dyDescent="0.2">
      <c r="A321" s="46" t="s">
        <v>364</v>
      </c>
      <c r="B321" s="34" t="s">
        <v>564</v>
      </c>
      <c r="C321" s="3"/>
      <c r="D321" s="2"/>
      <c r="E321" s="3"/>
      <c r="F321" s="3">
        <v>4.5</v>
      </c>
      <c r="G321" s="2">
        <v>20</v>
      </c>
      <c r="H321" s="3">
        <f t="shared" si="99"/>
        <v>90</v>
      </c>
      <c r="I321" s="3">
        <f t="shared" si="100"/>
        <v>4.5</v>
      </c>
      <c r="J321" s="2">
        <f>G321-D321</f>
        <v>20</v>
      </c>
    </row>
    <row r="322" spans="1:10" hidden="1" x14ac:dyDescent="0.2">
      <c r="A322" s="46"/>
      <c r="B322" s="34"/>
      <c r="C322" s="3"/>
      <c r="D322" s="2"/>
      <c r="E322" s="3"/>
      <c r="F322" s="3"/>
      <c r="G322" s="2"/>
      <c r="H322" s="3"/>
      <c r="I322" s="3"/>
      <c r="J322" s="2"/>
    </row>
    <row r="323" spans="1:10" hidden="1" x14ac:dyDescent="0.2">
      <c r="A323" s="46"/>
      <c r="B323" s="34"/>
      <c r="C323" s="3"/>
      <c r="D323" s="2"/>
      <c r="E323" s="3"/>
      <c r="F323" s="3"/>
      <c r="G323" s="84"/>
      <c r="H323" s="3"/>
      <c r="I323" s="3"/>
      <c r="J323" s="2"/>
    </row>
    <row r="324" spans="1:10" hidden="1" x14ac:dyDescent="0.2">
      <c r="A324" s="46"/>
      <c r="B324" s="34"/>
      <c r="C324" s="3"/>
      <c r="D324" s="2"/>
      <c r="E324" s="3"/>
      <c r="F324" s="3"/>
      <c r="G324" s="2"/>
      <c r="H324" s="3"/>
      <c r="I324" s="3"/>
      <c r="J324" s="2"/>
    </row>
    <row r="325" spans="1:10" hidden="1" x14ac:dyDescent="0.2">
      <c r="A325" s="46"/>
      <c r="B325" s="34"/>
      <c r="C325" s="3"/>
      <c r="D325" s="2"/>
      <c r="E325" s="3"/>
      <c r="F325" s="3"/>
      <c r="G325" s="2"/>
      <c r="H325" s="3"/>
      <c r="I325" s="3"/>
      <c r="J325" s="2"/>
    </row>
    <row r="326" spans="1:10" s="27" customFormat="1" x14ac:dyDescent="0.2">
      <c r="A326" s="61"/>
      <c r="B326" s="62" t="s">
        <v>283</v>
      </c>
      <c r="C326" s="63"/>
      <c r="D326" s="63"/>
      <c r="E326" s="64">
        <f>SUM(E13+E23+E30+E39+E82+E171+E191+E227+E258+E267+E283)</f>
        <v>447244.84</v>
      </c>
      <c r="F326" s="65"/>
      <c r="G326" s="64"/>
      <c r="H326" s="64">
        <f>SUM(H13+H23+H30+H39+H82+H171+H191+H227+H258+H267+H283)</f>
        <v>292822.26</v>
      </c>
      <c r="I326" s="64"/>
      <c r="J326" s="64"/>
    </row>
    <row r="327" spans="1:10" s="27" customFormat="1" x14ac:dyDescent="0.2">
      <c r="A327" s="61"/>
      <c r="B327" s="62" t="s">
        <v>164</v>
      </c>
      <c r="C327" s="66"/>
      <c r="D327" s="66"/>
      <c r="E327" s="65">
        <f>E351</f>
        <v>15755.160000000002</v>
      </c>
      <c r="F327" s="65"/>
      <c r="G327" s="65"/>
      <c r="H327" s="65">
        <f>H351</f>
        <v>14823.74</v>
      </c>
      <c r="I327" s="65"/>
      <c r="J327" s="65"/>
    </row>
    <row r="328" spans="1:10" s="27" customFormat="1" x14ac:dyDescent="0.2">
      <c r="A328" s="61"/>
      <c r="B328" s="62" t="s">
        <v>166</v>
      </c>
      <c r="C328" s="66"/>
      <c r="D328" s="66"/>
      <c r="E328" s="65">
        <f>E326+E327</f>
        <v>463000</v>
      </c>
      <c r="F328" s="65"/>
      <c r="G328" s="65"/>
      <c r="H328" s="65">
        <f>H326+H327</f>
        <v>307646</v>
      </c>
      <c r="I328" s="65"/>
      <c r="J328" s="65"/>
    </row>
    <row r="329" spans="1:10" x14ac:dyDescent="0.2">
      <c r="A329" s="67"/>
      <c r="B329" s="68" t="s">
        <v>165</v>
      </c>
      <c r="C329" s="69"/>
      <c r="D329" s="69"/>
      <c r="E329" s="70">
        <v>463000</v>
      </c>
      <c r="F329" s="71"/>
      <c r="G329" s="70"/>
      <c r="H329" s="70">
        <f>300000+7646</f>
        <v>307646</v>
      </c>
      <c r="I329" s="70"/>
      <c r="J329" s="70"/>
    </row>
    <row r="330" spans="1:10" hidden="1" x14ac:dyDescent="0.2">
      <c r="A330" s="72"/>
      <c r="B330" s="73"/>
      <c r="C330" s="4"/>
      <c r="D330" s="4"/>
      <c r="E330" s="31"/>
      <c r="F330" s="4"/>
      <c r="G330" s="4"/>
      <c r="H330" s="31"/>
      <c r="I330" s="4"/>
      <c r="J330" s="4"/>
    </row>
    <row r="331" spans="1:10" hidden="1" x14ac:dyDescent="0.2">
      <c r="A331" s="72"/>
      <c r="B331" s="73"/>
      <c r="C331" s="40"/>
      <c r="D331" s="40"/>
      <c r="E331" s="40"/>
      <c r="F331" s="40"/>
      <c r="G331" s="40"/>
      <c r="H331" s="85"/>
      <c r="I331" s="40"/>
      <c r="J331" s="40"/>
    </row>
    <row r="332" spans="1:10" hidden="1" x14ac:dyDescent="0.2">
      <c r="A332" s="72"/>
      <c r="B332" s="73"/>
      <c r="C332" s="40"/>
      <c r="D332" s="40"/>
      <c r="E332" s="40"/>
      <c r="F332" s="40"/>
      <c r="G332" s="40"/>
      <c r="H332" s="40"/>
      <c r="I332" s="40"/>
      <c r="J332" s="40"/>
    </row>
    <row r="333" spans="1:10" hidden="1" x14ac:dyDescent="0.2">
      <c r="A333" s="72"/>
      <c r="B333" s="73"/>
      <c r="C333" s="40"/>
      <c r="D333" s="40"/>
      <c r="E333" s="40"/>
      <c r="F333" s="40"/>
      <c r="G333" s="40"/>
      <c r="H333" s="40"/>
      <c r="I333" s="40"/>
      <c r="J333" s="40"/>
    </row>
    <row r="334" spans="1:10" hidden="1" x14ac:dyDescent="0.2">
      <c r="A334" s="72"/>
      <c r="B334" s="73"/>
      <c r="C334" s="40"/>
      <c r="D334" s="40"/>
      <c r="E334" s="40"/>
      <c r="F334" s="40"/>
      <c r="G334" s="40"/>
      <c r="H334" s="40"/>
      <c r="I334" s="40"/>
      <c r="J334" s="40"/>
    </row>
    <row r="335" spans="1:10" hidden="1" x14ac:dyDescent="0.2">
      <c r="A335" s="72"/>
      <c r="B335" s="73"/>
      <c r="C335" s="40"/>
      <c r="D335" s="40"/>
      <c r="E335" s="40"/>
      <c r="F335" s="40"/>
      <c r="G335" s="40"/>
      <c r="H335" s="40"/>
      <c r="I335" s="40"/>
      <c r="J335" s="40"/>
    </row>
    <row r="336" spans="1:10" hidden="1" x14ac:dyDescent="0.2">
      <c r="A336" s="72"/>
      <c r="B336" s="73"/>
      <c r="C336" s="40"/>
      <c r="D336" s="40"/>
      <c r="E336" s="40"/>
      <c r="F336" s="40"/>
      <c r="G336" s="40"/>
      <c r="H336" s="40"/>
      <c r="I336" s="40"/>
      <c r="J336" s="40"/>
    </row>
    <row r="337" spans="1:10" x14ac:dyDescent="0.2">
      <c r="A337" s="13" t="s">
        <v>164</v>
      </c>
      <c r="B337" s="14"/>
      <c r="C337" s="24"/>
      <c r="D337" s="24"/>
      <c r="E337" s="24"/>
      <c r="F337" s="32"/>
      <c r="G337" s="32"/>
      <c r="H337" s="32"/>
      <c r="I337" s="32"/>
      <c r="J337" s="32"/>
    </row>
    <row r="338" spans="1:10" s="16" customFormat="1" ht="52.5" customHeight="1" x14ac:dyDescent="0.2">
      <c r="A338" s="74">
        <v>1</v>
      </c>
      <c r="B338" s="30" t="s">
        <v>167</v>
      </c>
      <c r="C338" s="2">
        <v>248.17</v>
      </c>
      <c r="D338" s="2">
        <v>12</v>
      </c>
      <c r="E338" s="75">
        <f>C338*D338</f>
        <v>2978.04</v>
      </c>
      <c r="F338" s="2">
        <v>248.17</v>
      </c>
      <c r="G338" s="2">
        <v>12</v>
      </c>
      <c r="H338" s="75">
        <f>F338*G338</f>
        <v>2978.04</v>
      </c>
      <c r="I338" s="3">
        <f t="shared" ref="I338:I341" si="107">F338-C338</f>
        <v>0</v>
      </c>
      <c r="J338" s="2">
        <f>G338-D338</f>
        <v>0</v>
      </c>
    </row>
    <row r="339" spans="1:10" s="16" customFormat="1" ht="39.75" customHeight="1" x14ac:dyDescent="0.2">
      <c r="A339" s="74">
        <v>2</v>
      </c>
      <c r="B339" s="30" t="s">
        <v>320</v>
      </c>
      <c r="C339" s="2">
        <v>142.56</v>
      </c>
      <c r="D339" s="2">
        <v>12</v>
      </c>
      <c r="E339" s="75">
        <f>C339*D339</f>
        <v>1710.72</v>
      </c>
      <c r="F339" s="2">
        <v>148.32</v>
      </c>
      <c r="G339" s="2">
        <v>12</v>
      </c>
      <c r="H339" s="75">
        <f t="shared" ref="H339" si="108">F339*G339</f>
        <v>1779.84</v>
      </c>
      <c r="I339" s="3">
        <f t="shared" si="107"/>
        <v>5.7599999999999909</v>
      </c>
      <c r="J339" s="2">
        <f t="shared" ref="J339:J348" si="109">G339-D339</f>
        <v>0</v>
      </c>
    </row>
    <row r="340" spans="1:10" s="16" customFormat="1" ht="28.5" customHeight="1" x14ac:dyDescent="0.2">
      <c r="A340" s="74">
        <v>3</v>
      </c>
      <c r="B340" s="30" t="s">
        <v>321</v>
      </c>
      <c r="C340" s="3">
        <v>142</v>
      </c>
      <c r="D340" s="2">
        <v>12</v>
      </c>
      <c r="E340" s="3">
        <f t="shared" ref="E340:E347" si="110">C340*D340</f>
        <v>1704</v>
      </c>
      <c r="F340" s="3">
        <v>142</v>
      </c>
      <c r="G340" s="2">
        <v>12</v>
      </c>
      <c r="H340" s="51">
        <f>F340*G340</f>
        <v>1704</v>
      </c>
      <c r="I340" s="3">
        <f t="shared" si="107"/>
        <v>0</v>
      </c>
      <c r="J340" s="2">
        <f t="shared" si="109"/>
        <v>0</v>
      </c>
    </row>
    <row r="341" spans="1:10" s="16" customFormat="1" ht="51" x14ac:dyDescent="0.2">
      <c r="A341" s="74">
        <v>4</v>
      </c>
      <c r="B341" s="30" t="s">
        <v>168</v>
      </c>
      <c r="C341" s="3">
        <v>69.599999999999994</v>
      </c>
      <c r="D341" s="2">
        <v>5</v>
      </c>
      <c r="E341" s="3">
        <f t="shared" si="110"/>
        <v>348</v>
      </c>
      <c r="F341" s="2">
        <v>0</v>
      </c>
      <c r="G341" s="2">
        <v>0</v>
      </c>
      <c r="H341" s="75">
        <f t="shared" ref="H341:H342" si="111">F341*G341</f>
        <v>0</v>
      </c>
      <c r="I341" s="3">
        <f t="shared" si="107"/>
        <v>-69.599999999999994</v>
      </c>
      <c r="J341" s="2">
        <f t="shared" si="109"/>
        <v>-5</v>
      </c>
    </row>
    <row r="342" spans="1:10" s="16" customFormat="1" ht="39.75" customHeight="1" x14ac:dyDescent="0.2">
      <c r="A342" s="74">
        <v>5</v>
      </c>
      <c r="B342" s="30" t="s">
        <v>393</v>
      </c>
      <c r="C342" s="2">
        <v>158.93</v>
      </c>
      <c r="D342" s="2">
        <v>12</v>
      </c>
      <c r="E342" s="3">
        <f t="shared" si="110"/>
        <v>1907.16</v>
      </c>
      <c r="F342" s="2">
        <v>158.93</v>
      </c>
      <c r="G342" s="2">
        <v>12</v>
      </c>
      <c r="H342" s="75">
        <f t="shared" si="111"/>
        <v>1907.16</v>
      </c>
      <c r="I342" s="3">
        <f>F342-C342</f>
        <v>0</v>
      </c>
      <c r="J342" s="2">
        <f t="shared" si="109"/>
        <v>0</v>
      </c>
    </row>
    <row r="343" spans="1:10" s="16" customFormat="1" ht="53.25" customHeight="1" x14ac:dyDescent="0.2">
      <c r="A343" s="74">
        <v>6</v>
      </c>
      <c r="B343" s="30" t="s">
        <v>395</v>
      </c>
      <c r="C343" s="3">
        <v>127.4</v>
      </c>
      <c r="D343" s="2">
        <v>12</v>
      </c>
      <c r="E343" s="3">
        <f t="shared" si="110"/>
        <v>1528.8000000000002</v>
      </c>
      <c r="F343" s="3">
        <v>127.4</v>
      </c>
      <c r="G343" s="2">
        <v>12</v>
      </c>
      <c r="H343" s="51">
        <f>F343*G343</f>
        <v>1528.8000000000002</v>
      </c>
      <c r="I343" s="3">
        <f t="shared" ref="I343:I348" si="112">F343-C343</f>
        <v>0</v>
      </c>
      <c r="J343" s="2">
        <f t="shared" si="109"/>
        <v>0</v>
      </c>
    </row>
    <row r="344" spans="1:10" s="16" customFormat="1" ht="53.25" customHeight="1" x14ac:dyDescent="0.2">
      <c r="A344" s="74">
        <v>7</v>
      </c>
      <c r="B344" s="30" t="s">
        <v>396</v>
      </c>
      <c r="C344" s="3">
        <v>124.19</v>
      </c>
      <c r="D344" s="2">
        <v>5</v>
      </c>
      <c r="E344" s="3">
        <f t="shared" si="110"/>
        <v>620.95000000000005</v>
      </c>
      <c r="F344" s="3">
        <v>0</v>
      </c>
      <c r="G344" s="2">
        <v>0</v>
      </c>
      <c r="H344" s="3">
        <v>0</v>
      </c>
      <c r="I344" s="3">
        <f t="shared" si="112"/>
        <v>-124.19</v>
      </c>
      <c r="J344" s="2">
        <f t="shared" si="109"/>
        <v>-5</v>
      </c>
    </row>
    <row r="345" spans="1:10" s="16" customFormat="1" ht="53.25" customHeight="1" x14ac:dyDescent="0.2">
      <c r="A345" s="74">
        <v>8</v>
      </c>
      <c r="B345" s="30" t="s">
        <v>394</v>
      </c>
      <c r="C345" s="3">
        <v>103.6</v>
      </c>
      <c r="D345" s="2">
        <v>12</v>
      </c>
      <c r="E345" s="3">
        <f t="shared" si="110"/>
        <v>1243.1999999999998</v>
      </c>
      <c r="F345" s="3">
        <v>103.6</v>
      </c>
      <c r="G345" s="2">
        <v>12</v>
      </c>
      <c r="H345" s="75">
        <f>F345*G345</f>
        <v>1243.1999999999998</v>
      </c>
      <c r="I345" s="3">
        <f t="shared" si="112"/>
        <v>0</v>
      </c>
      <c r="J345" s="2">
        <f t="shared" si="109"/>
        <v>0</v>
      </c>
    </row>
    <row r="346" spans="1:10" s="16" customFormat="1" ht="53.25" customHeight="1" x14ac:dyDescent="0.2">
      <c r="A346" s="74">
        <v>9</v>
      </c>
      <c r="B346" s="30" t="s">
        <v>397</v>
      </c>
      <c r="C346" s="2">
        <v>92.52</v>
      </c>
      <c r="D346" s="2">
        <v>12</v>
      </c>
      <c r="E346" s="3">
        <f t="shared" si="110"/>
        <v>1110.24</v>
      </c>
      <c r="F346" s="2">
        <v>92.52</v>
      </c>
      <c r="G346" s="2">
        <v>12</v>
      </c>
      <c r="H346" s="75">
        <f>F346*G346</f>
        <v>1110.24</v>
      </c>
      <c r="I346" s="3">
        <f t="shared" si="112"/>
        <v>0</v>
      </c>
      <c r="J346" s="2">
        <f t="shared" si="109"/>
        <v>0</v>
      </c>
    </row>
    <row r="347" spans="1:10" s="16" customFormat="1" x14ac:dyDescent="0.2">
      <c r="A347" s="74">
        <v>10</v>
      </c>
      <c r="B347" s="30" t="s">
        <v>169</v>
      </c>
      <c r="C347" s="3">
        <v>200</v>
      </c>
      <c r="D347" s="2">
        <v>12</v>
      </c>
      <c r="E347" s="3">
        <f t="shared" si="110"/>
        <v>2400</v>
      </c>
      <c r="F347" s="3">
        <v>200</v>
      </c>
      <c r="G347" s="2">
        <v>12</v>
      </c>
      <c r="H347" s="51">
        <f t="shared" ref="H347" si="113">F347*G347</f>
        <v>2400</v>
      </c>
      <c r="I347" s="3">
        <f t="shared" si="112"/>
        <v>0</v>
      </c>
      <c r="J347" s="2">
        <f t="shared" si="109"/>
        <v>0</v>
      </c>
    </row>
    <row r="348" spans="1:10" s="16" customFormat="1" x14ac:dyDescent="0.2">
      <c r="A348" s="74">
        <v>11</v>
      </c>
      <c r="B348" s="30" t="s">
        <v>164</v>
      </c>
      <c r="C348" s="2">
        <v>204.05</v>
      </c>
      <c r="D348" s="26"/>
      <c r="E348" s="3">
        <v>204.05</v>
      </c>
      <c r="F348" s="2">
        <v>172.46</v>
      </c>
      <c r="G348" s="2"/>
      <c r="H348" s="51">
        <v>172.46</v>
      </c>
      <c r="I348" s="2">
        <f t="shared" si="112"/>
        <v>-31.590000000000003</v>
      </c>
      <c r="J348" s="2">
        <f t="shared" si="109"/>
        <v>0</v>
      </c>
    </row>
    <row r="349" spans="1:10" x14ac:dyDescent="0.2">
      <c r="A349" s="76">
        <v>10</v>
      </c>
      <c r="B349" s="34"/>
      <c r="C349" s="4"/>
      <c r="D349" s="4"/>
      <c r="E349" s="77"/>
      <c r="F349" s="4"/>
      <c r="G349" s="4"/>
      <c r="H349" s="77"/>
      <c r="I349" s="4"/>
      <c r="J349" s="4"/>
    </row>
    <row r="350" spans="1:10" x14ac:dyDescent="0.2">
      <c r="A350" s="76"/>
      <c r="B350" s="34"/>
      <c r="C350" s="4"/>
      <c r="D350" s="4"/>
      <c r="E350" s="77"/>
      <c r="F350" s="4"/>
      <c r="G350" s="4"/>
      <c r="H350" s="77"/>
      <c r="I350" s="4"/>
      <c r="J350" s="4"/>
    </row>
    <row r="351" spans="1:10" ht="17.25" customHeight="1" thickBot="1" x14ac:dyDescent="0.25">
      <c r="A351" s="78"/>
      <c r="B351" s="79"/>
      <c r="C351" s="80"/>
      <c r="D351" s="80"/>
      <c r="E351" s="81">
        <f>SUM(E338:E348)</f>
        <v>15755.160000000002</v>
      </c>
      <c r="F351" s="82"/>
      <c r="G351" s="81"/>
      <c r="H351" s="81">
        <f>SUM(H338:H350)</f>
        <v>14823.74</v>
      </c>
      <c r="I351" s="81"/>
      <c r="J351" s="81"/>
    </row>
    <row r="352" spans="1:10" ht="7.5" customHeight="1" x14ac:dyDescent="0.2">
      <c r="A352" s="83"/>
      <c r="B352" s="83"/>
      <c r="C352" s="83"/>
      <c r="D352" s="83"/>
      <c r="E352" s="83"/>
      <c r="F352" s="83"/>
      <c r="G352" s="83"/>
      <c r="H352" s="83"/>
      <c r="I352" s="83"/>
      <c r="J352" s="83"/>
    </row>
    <row r="353" spans="1:10" ht="12" customHeight="1" x14ac:dyDescent="0.2"/>
    <row r="354" spans="1:10" ht="20.25" x14ac:dyDescent="0.3">
      <c r="A354" s="1" t="s">
        <v>380</v>
      </c>
      <c r="C354" s="1" t="s">
        <v>381</v>
      </c>
      <c r="D354" s="6"/>
      <c r="E354" s="7"/>
      <c r="F354" s="35"/>
      <c r="G354" s="6"/>
      <c r="H354" s="7"/>
      <c r="I354" s="7"/>
      <c r="J354" s="7"/>
    </row>
    <row r="355" spans="1:10" ht="10.5" customHeight="1" x14ac:dyDescent="0.25">
      <c r="C355" s="36"/>
      <c r="D355" s="37"/>
      <c r="E355" s="37"/>
      <c r="F355" s="38"/>
      <c r="G355" s="8"/>
      <c r="H355" s="9"/>
    </row>
    <row r="356" spans="1:10" ht="14.25" customHeight="1" x14ac:dyDescent="0.25">
      <c r="A356" s="1" t="s">
        <v>577</v>
      </c>
      <c r="C356" s="36"/>
      <c r="D356" s="37"/>
      <c r="E356" s="37"/>
      <c r="F356" s="38"/>
      <c r="G356" s="8"/>
      <c r="H356" s="9"/>
    </row>
    <row r="357" spans="1:10" ht="12" customHeight="1" x14ac:dyDescent="0.25">
      <c r="A357" s="39" t="s">
        <v>382</v>
      </c>
      <c r="C357" s="36"/>
      <c r="D357" s="37"/>
      <c r="E357" s="37"/>
      <c r="F357" s="38"/>
      <c r="G357" s="8"/>
      <c r="H357" s="9"/>
    </row>
    <row r="358" spans="1:10" ht="10.5" customHeight="1" x14ac:dyDescent="0.25">
      <c r="B358" s="29"/>
      <c r="C358" s="37"/>
      <c r="D358" s="37"/>
      <c r="E358" s="37"/>
      <c r="F358" s="38"/>
      <c r="G358" s="8"/>
      <c r="H358" s="9"/>
    </row>
    <row r="359" spans="1:10" ht="15.75" x14ac:dyDescent="0.25">
      <c r="B359" s="91"/>
      <c r="C359" s="91"/>
      <c r="D359" s="37"/>
      <c r="E359" s="37"/>
      <c r="F359" s="38"/>
      <c r="G359" s="8"/>
      <c r="H359" s="9"/>
    </row>
    <row r="360" spans="1:10" ht="15.75" x14ac:dyDescent="0.25">
      <c r="B360" s="92"/>
      <c r="C360" s="92"/>
      <c r="D360" s="10"/>
      <c r="E360" s="37"/>
      <c r="F360" s="38"/>
      <c r="G360" s="8"/>
      <c r="H360" s="9"/>
    </row>
    <row r="361" spans="1:10" ht="15" x14ac:dyDescent="0.25">
      <c r="B361" s="90"/>
      <c r="C361" s="90"/>
      <c r="D361" s="37"/>
      <c r="E361" s="37"/>
      <c r="F361" s="38"/>
      <c r="G361" s="8"/>
      <c r="H361" s="8"/>
    </row>
  </sheetData>
  <mergeCells count="23">
    <mergeCell ref="B361:C361"/>
    <mergeCell ref="B359:C359"/>
    <mergeCell ref="B360:C360"/>
    <mergeCell ref="D11:D12"/>
    <mergeCell ref="A9:XFD9"/>
    <mergeCell ref="A10:A12"/>
    <mergeCell ref="B10:B12"/>
    <mergeCell ref="I11:I12"/>
    <mergeCell ref="F10:H10"/>
    <mergeCell ref="I10:J10"/>
    <mergeCell ref="G11:G12"/>
    <mergeCell ref="E11:E12"/>
    <mergeCell ref="C10:E10"/>
    <mergeCell ref="C11:C12"/>
    <mergeCell ref="H11:H12"/>
    <mergeCell ref="J11:J12"/>
    <mergeCell ref="A8:J8"/>
    <mergeCell ref="F11:F12"/>
    <mergeCell ref="C1:J1"/>
    <mergeCell ref="B2:M2"/>
    <mergeCell ref="A3:J3"/>
    <mergeCell ref="B4:J4"/>
    <mergeCell ref="F5:J5"/>
  </mergeCells>
  <hyperlinks>
    <hyperlink ref="A357" r:id="rId1"/>
  </hyperlinks>
  <pageMargins left="0.31496062992125984" right="0.11811023622047245" top="0.57750000000000001" bottom="0.59812500000000002" header="0.31496062992125984" footer="0.31496062992125984"/>
  <pageSetup paperSize="9" scale="89" fitToHeight="0" orientation="landscape" r:id="rId2"/>
  <headerFooter differentFirst="1">
    <oddHeader>&amp;C&amp;"Times New Roman,Regular"&amp;P</oddHeader>
    <oddFooter>&amp;C&amp;"Times New Roman,Regular"&amp;F;  Grozījumi Ministru kabineta 2013.gada 24.septembra noteikumos Nr.1002 „Sociālās integrācijas valsts aģentūras sniegto maksas pakalpojumu cenrādis”</oddFooter>
    <firstFooter>&amp;C&amp;"Times New Roman,Regular"&amp;F;  Grozījumi Ministru kabineta 2013.gada 24.septembra noteikumos Nr.1002 „Sociālās integrācijas valsts aģentūras sniegto maksas pakalpojumu cenrādis”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Kopsavilkums</vt:lpstr>
      <vt:lpstr>Kopsavilkums!Print_Titles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Kopsavilkums par Sociālās integrācijas valsts aģentūras maksas pakalpojumiem un citu pašu ieņēmumiem un to izmaiņām</dc:title>
  <dc:subject>Pielikums anotācijai</dc:subject>
  <dc:creator/>
  <dc:description>Inese Ķīse, 67021651, Inese.Kise@lm.gov.lv, fakss 67021678</dc:description>
  <cp:lastModifiedBy/>
  <dcterms:created xsi:type="dcterms:W3CDTF">2006-09-16T00:00:00Z</dcterms:created>
  <dcterms:modified xsi:type="dcterms:W3CDTF">2018-01-10T13:16:19Z</dcterms:modified>
</cp:coreProperties>
</file>