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1\users$\Sanita.Zagare\Desktop\LInda Gurecka_VPD_protokollēmuma proj\"/>
    </mc:Choice>
  </mc:AlternateContent>
  <bookViews>
    <workbookView xWindow="0" yWindow="0" windowWidth="28800" windowHeight="12300" activeTab="1"/>
  </bookViews>
  <sheets>
    <sheet name="nomas_maksas" sheetId="1" r:id="rId1"/>
    <sheet name="EKK"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 r="D41" i="2" s="1"/>
  <c r="C41" i="2"/>
  <c r="E40" i="2"/>
  <c r="E39" i="2"/>
  <c r="E38" i="2"/>
  <c r="D37" i="2"/>
  <c r="C37" i="2"/>
  <c r="E37" i="2" s="1"/>
  <c r="D36" i="2"/>
  <c r="E36" i="2" s="1"/>
  <c r="C35" i="2"/>
  <c r="D34" i="2"/>
  <c r="E33" i="2"/>
  <c r="D32" i="2"/>
  <c r="E32" i="2" s="1"/>
  <c r="E29" i="2"/>
  <c r="D28" i="2"/>
  <c r="C28" i="2"/>
  <c r="E28" i="2" s="1"/>
  <c r="D27" i="2"/>
  <c r="D26" i="2" s="1"/>
  <c r="C26" i="2"/>
  <c r="D25" i="2"/>
  <c r="E25" i="2" s="1"/>
  <c r="D24" i="2"/>
  <c r="C24" i="2"/>
  <c r="D23" i="2"/>
  <c r="E23" i="2" s="1"/>
  <c r="D22" i="2"/>
  <c r="E22" i="2" s="1"/>
  <c r="E21" i="2"/>
  <c r="D20" i="2"/>
  <c r="E20" i="2" s="1"/>
  <c r="D19" i="2"/>
  <c r="D17" i="2"/>
  <c r="E17" i="2" s="1"/>
  <c r="C16" i="2"/>
  <c r="D15" i="2"/>
  <c r="E15" i="2" s="1"/>
  <c r="D14" i="2"/>
  <c r="E14" i="2" s="1"/>
  <c r="D13" i="2"/>
  <c r="D11" i="2"/>
  <c r="E11" i="2" s="1"/>
  <c r="D10" i="2"/>
  <c r="E10" i="2" s="1"/>
  <c r="D7" i="2"/>
  <c r="E7" i="2" s="1"/>
  <c r="D6" i="2"/>
  <c r="E6" i="2" s="1"/>
  <c r="E5" i="1"/>
  <c r="F5" i="1" s="1"/>
  <c r="H5" i="1" s="1"/>
  <c r="E4" i="1"/>
  <c r="F4" i="1" s="1"/>
  <c r="E3" i="1"/>
  <c r="F3" i="1" s="1"/>
  <c r="D31" i="2" l="1"/>
  <c r="D16" i="2"/>
  <c r="D18" i="2"/>
  <c r="E18" i="2" s="1"/>
  <c r="E19" i="2"/>
  <c r="E27" i="2"/>
  <c r="D5" i="2"/>
  <c r="E5" i="2" s="1"/>
  <c r="D9" i="2"/>
  <c r="E9" i="2" s="1"/>
  <c r="D12" i="2"/>
  <c r="E12" i="2" s="1"/>
  <c r="D35" i="2"/>
  <c r="E35" i="2" s="1"/>
  <c r="E16" i="2"/>
  <c r="E24" i="2"/>
  <c r="E26" i="2"/>
  <c r="E41" i="2"/>
  <c r="H4" i="1"/>
  <c r="H6" i="1" s="1"/>
  <c r="I3" i="1"/>
  <c r="E31" i="2"/>
  <c r="E13" i="2"/>
  <c r="E34" i="2"/>
  <c r="E42" i="2"/>
  <c r="D30" i="2" l="1"/>
  <c r="E30" i="2" s="1"/>
  <c r="D8" i="2"/>
  <c r="E8" i="2" s="1"/>
  <c r="D4" i="2" l="1"/>
  <c r="E4" i="2" s="1"/>
</calcChain>
</file>

<file path=xl/sharedStrings.xml><?xml version="1.0" encoding="utf-8"?>
<sst xmlns="http://schemas.openxmlformats.org/spreadsheetml/2006/main" count="72" uniqueCount="67">
  <si>
    <t>esošā maksa</t>
  </si>
  <si>
    <t>VNĪ noteiktā maksa</t>
  </si>
  <si>
    <t>sadārdzinājums mēnesī (bez PVN)</t>
  </si>
  <si>
    <t>sadārdzinājums gadā (ar PVN)</t>
  </si>
  <si>
    <t>Apkures izmaksu prognoze</t>
  </si>
  <si>
    <t>Pāternieki</t>
  </si>
  <si>
    <t>Pāterniekiem daļējai nomas maksas izdevumu segšanai</t>
  </si>
  <si>
    <t>Grebņeva</t>
  </si>
  <si>
    <t>Silene</t>
  </si>
  <si>
    <t>Nepieciešamais finansējums</t>
  </si>
  <si>
    <t>Pārvirzāms citu KP uzturēšanai</t>
  </si>
  <si>
    <t>Kods</t>
  </si>
  <si>
    <t>Koda nosaukums</t>
  </si>
  <si>
    <t>Piešķirtais finansējums</t>
  </si>
  <si>
    <t>Preces un pakalpojumi</t>
  </si>
  <si>
    <t>Iekšzemes mācību, darba un dienesta komandējumi, darba braucieni</t>
  </si>
  <si>
    <t>Dienas nauda</t>
  </si>
  <si>
    <t>Pārējie komandējumu un darba braucienu izdevumi</t>
  </si>
  <si>
    <t>Pakalpojumi</t>
  </si>
  <si>
    <t>Pasta, telefona un citi sakaru pakalpojumi</t>
  </si>
  <si>
    <t>Valsts nozīmes datu pārraides tīkla pakalpojumi (pieslēguma punkta abonēšanas maksa, pieslēguma punkta ierīkošanas maksa un citi izdevumi)</t>
  </si>
  <si>
    <t>Pārējie sakaru pakalpojumi</t>
  </si>
  <si>
    <t>Izdevumi par komunālajiem pakalpojumiem</t>
  </si>
  <si>
    <t>Izdevumi par siltumenerģiju, tai skaitā apkuri</t>
  </si>
  <si>
    <t>Izdevumi par elektroenerģiju</t>
  </si>
  <si>
    <t>Izdevumi par atkritumu savākšanu, izvešanu no apdzīvotām vietām un teritorijām ārpus apdzīvotām vietām un atkritumu utilizāciju</t>
  </si>
  <si>
    <t>Iestādes administratīvie izdevumi un ar iestādes darbības nodrošināšanu saistītie izdevumi</t>
  </si>
  <si>
    <t>Pārējie iestādes administratīvie izdevumi</t>
  </si>
  <si>
    <t>Remontdarbi un iestāžu uzturēšanas pakalpojumi (izņemot ēku, būvju un ceļu kapitālo remontu)</t>
  </si>
  <si>
    <t>Transportlīdzekļu uzturēšana un remonts</t>
  </si>
  <si>
    <t>Iekārtas, inventāra un aparatūras remonts, tehniskā apkalpošana</t>
  </si>
  <si>
    <t>Ēku, būvju un telpu uzturēšana</t>
  </si>
  <si>
    <t>Apdrošināšanas izdevumi</t>
  </si>
  <si>
    <t>Pārējie remontdarbu un iestāžu uzturēšanas pakalpojumi</t>
  </si>
  <si>
    <t>Informācijas tehnoloģiju pakalpojumi</t>
  </si>
  <si>
    <t>Pārējie informācijas tehnoloģiju pakalpojumi</t>
  </si>
  <si>
    <t>Īre un noma</t>
  </si>
  <si>
    <t>Ēku telpu īre un noma</t>
  </si>
  <si>
    <t>Citi pakalpojumi</t>
  </si>
  <si>
    <t>Pārējie iepriekš neklasificētie pakalpojumu veidi</t>
  </si>
  <si>
    <t>Krājumi, materiāli, energoresursi, preces, biroja preces un inventārs, kurus neuzskaita kodā 5000</t>
  </si>
  <si>
    <t>Biroja preces un inventārs</t>
  </si>
  <si>
    <t>Biroja preces</t>
  </si>
  <si>
    <t>Inventārs</t>
  </si>
  <si>
    <t>Spectērpi</t>
  </si>
  <si>
    <t>Kurināmais un enerģētiskie materiāli</t>
  </si>
  <si>
    <t>Degviela</t>
  </si>
  <si>
    <t>Zāles, ķimikālijas, laboratorijas preces, medicīniskās ierīces, medicīniskie instrumenti, laboratorijas dzīvnieki un to uzturēšana</t>
  </si>
  <si>
    <t>Zāles, ķimikālijas, laboratorijas preces</t>
  </si>
  <si>
    <t>Kārtējā remonta un iestāžu uzturēšanas materiāli</t>
  </si>
  <si>
    <t>Pārējās preces</t>
  </si>
  <si>
    <t>Budžeta iestāžu nodokļu maksājumi</t>
  </si>
  <si>
    <t>Pārējie budžeta iestāžu pārskaitītie nodokļi un nodevas</t>
  </si>
  <si>
    <t>5000; 9000</t>
  </si>
  <si>
    <t>Kapitālie izdevumi</t>
  </si>
  <si>
    <t>Pamatkapitāla veidošana</t>
  </si>
  <si>
    <t>0,00</t>
  </si>
  <si>
    <t>Pamatlīdzekļi</t>
  </si>
  <si>
    <t>Tehnoloģiskās iekārtas un mašīnas</t>
  </si>
  <si>
    <t>Pārējie pamatlīdzekļi</t>
  </si>
  <si>
    <t>Transportlīdzekļi</t>
  </si>
  <si>
    <t>Saimniecības pamatlīdzekļi</t>
  </si>
  <si>
    <t xml:space="preserve">0,00 </t>
  </si>
  <si>
    <t>Datortehnika, sakaru un cita biroja tehnika</t>
  </si>
  <si>
    <t>Saskaņā ar 2014.gada 29.jūlija MK sēdes protokola Nr.41, 22§ "Informatīvais ziņojums „Par robežšķērsošanas vietas „Vientuļi” modernizācijas projekta izpildes gaitu un papildu nepieciešamo finansējumu modernizācijas būvniecības darbu pabeigšanai un aprīkojuma iegādes, uzturēšanas, darbinieku atlīdzības un nomas maksas izdevumu segšanai”, 3.pielikuma 6.tabulā sniegto informāciju</t>
  </si>
  <si>
    <t>KP</t>
  </si>
  <si>
    <t>Pielikums Ministru kabineta sēdes protokollēmuma projekta
„Par Ministru kabineta 2014. gada 29. jūlija sēdes protokollēmuma 
(prot. Nr. 41, 22. §) „Informatīvais ziņojums „Par robežšķērsošanas vietas
 „Vientuļi” modernizācijas projekta izpildes gaitu un papildu nepieciešamo
 finansējumu modernizācijas būvniecības darbu pabeigšanai un aprīkojuma iegādes,
 uzturēšanas, darbinieku atlīdzības un nomas maksas izdevumu segšanai”” 6.3.apakšpunktā 
noteiktā nosacījuma izpildi”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</si>
</sst>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b/>
      <sz val="8"/>
      <color theme="1"/>
      <name val="Times New Roman"/>
      <family val="1"/>
      <charset val="186"/>
    </font>
    <font>
      <sz val="8"/>
      <color theme="1"/>
      <name val="Times New Roman"/>
      <family val="1"/>
      <charset val="186"/>
    </font>
    <font>
      <i/>
      <sz val="8"/>
      <color theme="1"/>
      <name val="Times New Roman"/>
      <family val="1"/>
      <charset val="186"/>
    </font>
    <font>
      <b/>
      <i/>
      <sz val="8"/>
      <color theme="1"/>
      <name val="Times New Roman"/>
      <family val="1"/>
      <charset val="186"/>
    </font>
    <font>
      <sz val="12"/>
      <color theme="1"/>
      <name val="Times New Roman"/>
      <family val="1"/>
      <charset val="186"/>
    </font>
  </fonts>
  <fills count="3">
    <fill>
      <patternFill patternType="none"/>
    </fill>
    <fill>
      <patternFill patternType="gray125"/>
    </fill>
    <fill>
      <patternFill patternType="solid">
        <fgColor rgb="FFFFFFFF"/>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cellStyleXfs>
  <cellXfs count="45">
    <xf numFmtId="0" fontId="0" fillId="0" borderId="0" xfId="0"/>
    <xf numFmtId="0" fontId="0" fillId="0" borderId="0" xfId="0" applyAlignment="1">
      <alignment horizontal="center" vertical="center" wrapText="1"/>
    </xf>
    <xf numFmtId="0" fontId="2"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4" fontId="2" fillId="0" borderId="1" xfId="0" applyNumberFormat="1" applyFont="1" applyBorder="1" applyAlignment="1">
      <alignment vertical="center"/>
    </xf>
    <xf numFmtId="4" fontId="1" fillId="0" borderId="1" xfId="0" applyNumberFormat="1"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3" fillId="2" borderId="1" xfId="0" applyFont="1" applyFill="1" applyBorder="1" applyAlignment="1">
      <alignment horizontal="right" vertical="center"/>
    </xf>
    <xf numFmtId="0" fontId="3" fillId="2" borderId="1" xfId="0" applyFont="1" applyFill="1" applyBorder="1" applyAlignment="1">
      <alignment vertical="center" wrapText="1"/>
    </xf>
    <xf numFmtId="4" fontId="3" fillId="2" borderId="1"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center" wrapText="1"/>
    </xf>
    <xf numFmtId="4" fontId="4" fillId="2" borderId="1" xfId="0" applyNumberFormat="1" applyFont="1" applyFill="1" applyBorder="1" applyAlignment="1">
      <alignment horizontal="right" vertical="center" wrapText="1"/>
    </xf>
    <xf numFmtId="4" fontId="3" fillId="0" borderId="1" xfId="0" applyNumberFormat="1" applyFont="1" applyBorder="1" applyAlignment="1">
      <alignment vertical="center"/>
    </xf>
    <xf numFmtId="0" fontId="3" fillId="0" borderId="0" xfId="0" applyFont="1"/>
    <xf numFmtId="4" fontId="2" fillId="2" borderId="1" xfId="0" applyNumberFormat="1" applyFont="1" applyFill="1" applyBorder="1" applyAlignment="1">
      <alignment horizontal="right" vertical="center" wrapText="1"/>
    </xf>
    <xf numFmtId="0" fontId="3" fillId="2" borderId="1" xfId="0" applyFont="1" applyFill="1" applyBorder="1" applyAlignment="1">
      <alignment vertical="center"/>
    </xf>
    <xf numFmtId="4" fontId="3" fillId="0" borderId="1" xfId="0" applyNumberFormat="1" applyFont="1" applyFill="1" applyBorder="1" applyAlignment="1">
      <alignment vertical="center"/>
    </xf>
    <xf numFmtId="0" fontId="1" fillId="0" borderId="0" xfId="0" applyFont="1"/>
    <xf numFmtId="0" fontId="1" fillId="2" borderId="2" xfId="0" applyFont="1" applyFill="1" applyBorder="1" applyAlignment="1">
      <alignment horizontal="center" vertical="center"/>
    </xf>
    <xf numFmtId="0" fontId="1" fillId="2" borderId="3" xfId="0" applyFont="1" applyFill="1" applyBorder="1" applyAlignment="1">
      <alignment vertical="center" wrapText="1"/>
    </xf>
    <xf numFmtId="0" fontId="1" fillId="2" borderId="3" xfId="0" applyFont="1" applyFill="1" applyBorder="1" applyAlignment="1">
      <alignment horizontal="right" vertical="center" wrapText="1"/>
    </xf>
    <xf numFmtId="4" fontId="2" fillId="0" borderId="0" xfId="0" applyNumberFormat="1" applyFont="1" applyAlignment="1">
      <alignment vertical="center"/>
    </xf>
    <xf numFmtId="0" fontId="2" fillId="0" borderId="0" xfId="0" applyFont="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right" vertical="center" wrapText="1"/>
    </xf>
    <xf numFmtId="0" fontId="3" fillId="2" borderId="2" xfId="0" applyFont="1" applyFill="1" applyBorder="1" applyAlignment="1">
      <alignment horizontal="right" vertical="center"/>
    </xf>
    <xf numFmtId="0" fontId="3" fillId="2" borderId="3" xfId="0" applyFont="1" applyFill="1" applyBorder="1" applyAlignment="1">
      <alignment vertical="center" wrapText="1"/>
    </xf>
    <xf numFmtId="0" fontId="3" fillId="2" borderId="3" xfId="0" applyFont="1" applyFill="1" applyBorder="1" applyAlignment="1">
      <alignment horizontal="right" vertical="center" wrapText="1"/>
    </xf>
    <xf numFmtId="0" fontId="5" fillId="0" borderId="0" xfId="0" applyFont="1" applyAlignment="1">
      <alignment horizontal="center" vertical="center" wrapText="1"/>
    </xf>
    <xf numFmtId="0" fontId="5" fillId="0" borderId="0" xfId="0" applyFont="1"/>
    <xf numFmtId="4" fontId="5" fillId="0" borderId="0" xfId="0" applyNumberFormat="1" applyFont="1"/>
    <xf numFmtId="0" fontId="5" fillId="0" borderId="8" xfId="0" applyFont="1" applyBorder="1" applyAlignment="1">
      <alignment horizontal="center" vertical="center" wrapText="1"/>
    </xf>
    <xf numFmtId="0" fontId="5" fillId="0" borderId="8" xfId="0" applyFont="1" applyBorder="1"/>
    <xf numFmtId="4" fontId="5" fillId="0" borderId="8" xfId="0" applyNumberFormat="1" applyFont="1" applyBorder="1"/>
    <xf numFmtId="0" fontId="2" fillId="2" borderId="1" xfId="0" applyFont="1" applyFill="1" applyBorder="1" applyAlignment="1">
      <alignment horizontal="center" vertical="center" wrapText="1"/>
    </xf>
    <xf numFmtId="0" fontId="2" fillId="0" borderId="9" xfId="0" applyFont="1" applyBorder="1" applyAlignment="1">
      <alignment horizontal="right"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7"/>
  <sheetViews>
    <sheetView workbookViewId="0">
      <selection activeCell="F3" sqref="F3"/>
    </sheetView>
  </sheetViews>
  <sheetFormatPr defaultRowHeight="15" x14ac:dyDescent="0.25"/>
  <cols>
    <col min="1" max="1" width="4.7109375" customWidth="1"/>
    <col min="2" max="2" width="13.7109375" customWidth="1"/>
    <col min="3" max="6" width="14.7109375" customWidth="1"/>
    <col min="7" max="7" width="3.42578125" customWidth="1"/>
    <col min="8" max="8" width="13.5703125" customWidth="1"/>
    <col min="9" max="9" width="12.85546875" customWidth="1"/>
  </cols>
  <sheetData>
    <row r="2" spans="2:15" s="1" customFormat="1" ht="47.25" x14ac:dyDescent="0.25">
      <c r="B2" s="34" t="s">
        <v>65</v>
      </c>
      <c r="C2" s="34" t="s">
        <v>0</v>
      </c>
      <c r="D2" s="34" t="s">
        <v>1</v>
      </c>
      <c r="E2" s="34" t="s">
        <v>2</v>
      </c>
      <c r="F2" s="34" t="s">
        <v>3</v>
      </c>
      <c r="G2" s="31"/>
      <c r="H2" s="34" t="s">
        <v>4</v>
      </c>
      <c r="I2" s="31"/>
      <c r="J2" s="31"/>
      <c r="K2" s="31"/>
      <c r="L2" s="31"/>
      <c r="M2" s="31"/>
      <c r="N2" s="31"/>
      <c r="O2" s="31"/>
    </row>
    <row r="3" spans="2:15" ht="15.75" x14ac:dyDescent="0.25">
      <c r="B3" s="35" t="s">
        <v>5</v>
      </c>
      <c r="C3" s="36">
        <v>1420.62</v>
      </c>
      <c r="D3" s="36">
        <v>8306.2900000000009</v>
      </c>
      <c r="E3" s="36">
        <f>D3-C3</f>
        <v>6885.670000000001</v>
      </c>
      <c r="F3" s="36">
        <f>E3*12*1.21</f>
        <v>99979.928400000004</v>
      </c>
      <c r="G3" s="32"/>
      <c r="H3" s="35"/>
      <c r="I3" s="33">
        <f>78850-F4-F5-H4-H5</f>
        <v>30994.030000000006</v>
      </c>
      <c r="J3" s="32" t="s">
        <v>6</v>
      </c>
      <c r="K3" s="32"/>
      <c r="L3" s="32"/>
      <c r="M3" s="32"/>
      <c r="N3" s="32"/>
      <c r="O3" s="32"/>
    </row>
    <row r="4" spans="2:15" ht="15.75" x14ac:dyDescent="0.25">
      <c r="B4" s="35" t="s">
        <v>7</v>
      </c>
      <c r="C4" s="36">
        <v>1802.37</v>
      </c>
      <c r="D4" s="36">
        <v>3716.4</v>
      </c>
      <c r="E4" s="36">
        <f t="shared" ref="E4:E5" si="0">D4-C4</f>
        <v>1914.0300000000002</v>
      </c>
      <c r="F4" s="36">
        <f t="shared" ref="F4:F5" si="1">E4*12*1.21</f>
        <v>27791.7156</v>
      </c>
      <c r="G4" s="32"/>
      <c r="H4" s="36">
        <f>45642.1-F4</f>
        <v>17850.384399999999</v>
      </c>
      <c r="I4" s="32"/>
      <c r="J4" s="32"/>
      <c r="K4" s="32"/>
      <c r="L4" s="32"/>
      <c r="M4" s="32"/>
      <c r="N4" s="32"/>
      <c r="O4" s="32"/>
    </row>
    <row r="5" spans="2:15" ht="15.75" x14ac:dyDescent="0.25">
      <c r="B5" s="35" t="s">
        <v>8</v>
      </c>
      <c r="C5" s="36">
        <v>645.79999999999995</v>
      </c>
      <c r="D5" s="36">
        <v>659.6</v>
      </c>
      <c r="E5" s="36">
        <f t="shared" si="0"/>
        <v>13.800000000000068</v>
      </c>
      <c r="F5" s="36">
        <f t="shared" si="1"/>
        <v>200.37600000000097</v>
      </c>
      <c r="G5" s="32"/>
      <c r="H5" s="36">
        <f>2213.87-F5</f>
        <v>2013.493999999999</v>
      </c>
      <c r="I5" s="32"/>
      <c r="J5" s="32"/>
      <c r="K5" s="32"/>
      <c r="L5" s="32"/>
      <c r="M5" s="32"/>
      <c r="N5" s="32"/>
      <c r="O5" s="32"/>
    </row>
    <row r="6" spans="2:15" ht="15.75" x14ac:dyDescent="0.25">
      <c r="B6" s="32"/>
      <c r="C6" s="32"/>
      <c r="D6" s="32"/>
      <c r="E6" s="32"/>
      <c r="F6" s="32"/>
      <c r="G6" s="32"/>
      <c r="H6" s="36">
        <f>SUM(H4:H5)</f>
        <v>19863.878399999998</v>
      </c>
      <c r="I6" s="32"/>
      <c r="J6" s="32"/>
      <c r="K6" s="32"/>
      <c r="L6" s="32"/>
      <c r="M6" s="32"/>
      <c r="N6" s="32"/>
      <c r="O6" s="32"/>
    </row>
    <row r="7" spans="2:15" ht="15.75" x14ac:dyDescent="0.25">
      <c r="B7" s="32"/>
      <c r="C7" s="32"/>
      <c r="D7" s="32"/>
      <c r="E7" s="32"/>
      <c r="F7" s="32"/>
      <c r="G7" s="32"/>
      <c r="H7" s="32"/>
      <c r="I7" s="32"/>
      <c r="J7" s="32"/>
      <c r="K7" s="32"/>
      <c r="L7" s="32"/>
      <c r="M7" s="32"/>
      <c r="N7" s="32"/>
      <c r="O7" s="3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abSelected="1" zoomScale="130" zoomScaleNormal="130" workbookViewId="0">
      <selection activeCell="A2" sqref="A2:B2"/>
    </sheetView>
  </sheetViews>
  <sheetFormatPr defaultColWidth="9.140625" defaultRowHeight="11.25" x14ac:dyDescent="0.2"/>
  <cols>
    <col min="1" max="1" width="9.140625" style="2"/>
    <col min="2" max="2" width="37.5703125" style="2" customWidth="1"/>
    <col min="3" max="3" width="12.7109375" style="2" customWidth="1"/>
    <col min="4" max="4" width="12.7109375" style="23" customWidth="1"/>
    <col min="5" max="5" width="12.7109375" style="24" customWidth="1"/>
    <col min="6" max="16384" width="9.140625" style="2"/>
  </cols>
  <sheetData>
    <row r="1" spans="1:5" ht="81" customHeight="1" x14ac:dyDescent="0.2">
      <c r="B1" s="38" t="s">
        <v>66</v>
      </c>
      <c r="C1" s="38"/>
      <c r="D1" s="38"/>
      <c r="E1" s="38"/>
    </row>
    <row r="2" spans="1:5" ht="75.75" customHeight="1" x14ac:dyDescent="0.2">
      <c r="A2" s="41" t="s">
        <v>64</v>
      </c>
      <c r="B2" s="42"/>
      <c r="C2" s="43" t="s">
        <v>13</v>
      </c>
      <c r="D2" s="39" t="s">
        <v>9</v>
      </c>
      <c r="E2" s="40" t="s">
        <v>10</v>
      </c>
    </row>
    <row r="3" spans="1:5" x14ac:dyDescent="0.2">
      <c r="A3" s="37" t="s">
        <v>11</v>
      </c>
      <c r="B3" s="37" t="s">
        <v>12</v>
      </c>
      <c r="C3" s="44"/>
      <c r="D3" s="39"/>
      <c r="E3" s="40"/>
    </row>
    <row r="4" spans="1:5" x14ac:dyDescent="0.2">
      <c r="A4" s="3">
        <v>2000</v>
      </c>
      <c r="B4" s="4" t="s">
        <v>14</v>
      </c>
      <c r="C4" s="12">
        <v>155509.95000000001</v>
      </c>
      <c r="D4" s="6">
        <f>SUM(D5,D8,D30,D41)</f>
        <v>76660.742500000008</v>
      </c>
      <c r="E4" s="6">
        <f t="shared" ref="E4:E42" si="0">C4-D4</f>
        <v>78849.207500000004</v>
      </c>
    </row>
    <row r="5" spans="1:5" ht="22.5" x14ac:dyDescent="0.2">
      <c r="A5" s="3">
        <v>2110</v>
      </c>
      <c r="B5" s="8" t="s">
        <v>15</v>
      </c>
      <c r="C5" s="12"/>
      <c r="D5" s="5">
        <f>SUM(D6:D7)</f>
        <v>232</v>
      </c>
      <c r="E5" s="5">
        <f t="shared" si="0"/>
        <v>-232</v>
      </c>
    </row>
    <row r="6" spans="1:5" s="15" customFormat="1" x14ac:dyDescent="0.2">
      <c r="A6" s="9">
        <v>2111</v>
      </c>
      <c r="B6" s="10" t="s">
        <v>16</v>
      </c>
      <c r="C6" s="13"/>
      <c r="D6" s="14">
        <f>12*5</f>
        <v>60</v>
      </c>
      <c r="E6" s="14">
        <f t="shared" si="0"/>
        <v>-60</v>
      </c>
    </row>
    <row r="7" spans="1:5" s="15" customFormat="1" x14ac:dyDescent="0.2">
      <c r="A7" s="9">
        <v>2112</v>
      </c>
      <c r="B7" s="10" t="s">
        <v>17</v>
      </c>
      <c r="C7" s="13"/>
      <c r="D7" s="14">
        <f>34.4*5</f>
        <v>172</v>
      </c>
      <c r="E7" s="14">
        <f t="shared" si="0"/>
        <v>-172</v>
      </c>
    </row>
    <row r="8" spans="1:5" x14ac:dyDescent="0.2">
      <c r="A8" s="3">
        <v>2200</v>
      </c>
      <c r="B8" s="4" t="s">
        <v>18</v>
      </c>
      <c r="C8" s="12">
        <v>143719.82999999999</v>
      </c>
      <c r="D8" s="6">
        <f>SUM(D9,D12,D16,D18,D24,D26,D28)</f>
        <v>71984.755000000005</v>
      </c>
      <c r="E8" s="6">
        <f t="shared" si="0"/>
        <v>71735.074999999983</v>
      </c>
    </row>
    <row r="9" spans="1:5" x14ac:dyDescent="0.2">
      <c r="A9" s="7">
        <v>2210</v>
      </c>
      <c r="B9" s="8" t="s">
        <v>19</v>
      </c>
      <c r="C9" s="16">
        <v>4048.09</v>
      </c>
      <c r="D9" s="5">
        <f>SUM(D10:D11)</f>
        <v>1309.4000000000001</v>
      </c>
      <c r="E9" s="5">
        <f t="shared" si="0"/>
        <v>2738.69</v>
      </c>
    </row>
    <row r="10" spans="1:5" s="15" customFormat="1" ht="33.75" x14ac:dyDescent="0.2">
      <c r="A10" s="17">
        <v>2211</v>
      </c>
      <c r="B10" s="10" t="s">
        <v>20</v>
      </c>
      <c r="C10" s="11">
        <v>2561.16</v>
      </c>
      <c r="D10" s="18">
        <f>1055</f>
        <v>1055</v>
      </c>
      <c r="E10" s="14">
        <f t="shared" si="0"/>
        <v>1506.1599999999999</v>
      </c>
    </row>
    <row r="11" spans="1:5" s="15" customFormat="1" x14ac:dyDescent="0.2">
      <c r="A11" s="9">
        <v>2219</v>
      </c>
      <c r="B11" s="10" t="s">
        <v>21</v>
      </c>
      <c r="C11" s="11">
        <v>1486.93</v>
      </c>
      <c r="D11" s="14">
        <f>50.88*5</f>
        <v>254.4</v>
      </c>
      <c r="E11" s="14">
        <f t="shared" si="0"/>
        <v>1232.53</v>
      </c>
    </row>
    <row r="12" spans="1:5" x14ac:dyDescent="0.2">
      <c r="A12" s="7">
        <v>2220</v>
      </c>
      <c r="B12" s="8" t="s">
        <v>22</v>
      </c>
      <c r="C12" s="11"/>
      <c r="D12" s="5">
        <f>SUM(D13:D15)</f>
        <v>10569.295000000002</v>
      </c>
      <c r="E12" s="5">
        <f t="shared" si="0"/>
        <v>-10569.295000000002</v>
      </c>
    </row>
    <row r="13" spans="1:5" s="15" customFormat="1" x14ac:dyDescent="0.2">
      <c r="A13" s="9">
        <v>2221</v>
      </c>
      <c r="B13" s="10" t="s">
        <v>23</v>
      </c>
      <c r="C13" s="11"/>
      <c r="D13" s="14">
        <f>1710.19*1.1</f>
        <v>1881.2090000000003</v>
      </c>
      <c r="E13" s="14">
        <f t="shared" si="0"/>
        <v>-1881.2090000000003</v>
      </c>
    </row>
    <row r="14" spans="1:5" s="15" customFormat="1" x14ac:dyDescent="0.2">
      <c r="A14" s="9">
        <v>2223</v>
      </c>
      <c r="B14" s="10" t="s">
        <v>24</v>
      </c>
      <c r="C14" s="11"/>
      <c r="D14" s="14">
        <f>7861.32*1.1</f>
        <v>8647.4520000000011</v>
      </c>
      <c r="E14" s="14">
        <f t="shared" si="0"/>
        <v>-8647.4520000000011</v>
      </c>
    </row>
    <row r="15" spans="1:5" s="15" customFormat="1" ht="33.75" x14ac:dyDescent="0.2">
      <c r="A15" s="9">
        <v>2224</v>
      </c>
      <c r="B15" s="10" t="s">
        <v>25</v>
      </c>
      <c r="C15" s="11"/>
      <c r="D15" s="14">
        <f>36.94*1.1</f>
        <v>40.634</v>
      </c>
      <c r="E15" s="14">
        <f t="shared" si="0"/>
        <v>-40.634</v>
      </c>
    </row>
    <row r="16" spans="1:5" ht="22.5" x14ac:dyDescent="0.2">
      <c r="A16" s="7">
        <v>2230</v>
      </c>
      <c r="B16" s="8" t="s">
        <v>26</v>
      </c>
      <c r="C16" s="16">
        <f>C17</f>
        <v>329.95</v>
      </c>
      <c r="D16" s="5">
        <f>D17</f>
        <v>329.95</v>
      </c>
      <c r="E16" s="5">
        <f t="shared" si="0"/>
        <v>0</v>
      </c>
    </row>
    <row r="17" spans="1:5" s="15" customFormat="1" x14ac:dyDescent="0.2">
      <c r="A17" s="9">
        <v>2239</v>
      </c>
      <c r="B17" s="10" t="s">
        <v>27</v>
      </c>
      <c r="C17" s="11">
        <v>329.95</v>
      </c>
      <c r="D17" s="14">
        <f>5*65.99</f>
        <v>329.95</v>
      </c>
      <c r="E17" s="14">
        <f t="shared" si="0"/>
        <v>0</v>
      </c>
    </row>
    <row r="18" spans="1:5" ht="22.5" x14ac:dyDescent="0.2">
      <c r="A18" s="7">
        <v>2240</v>
      </c>
      <c r="B18" s="8" t="s">
        <v>28</v>
      </c>
      <c r="C18" s="16">
        <v>52685.1</v>
      </c>
      <c r="D18" s="5">
        <f>SUM(D19:D23)</f>
        <v>6653.95</v>
      </c>
      <c r="E18" s="5">
        <f t="shared" si="0"/>
        <v>46031.15</v>
      </c>
    </row>
    <row r="19" spans="1:5" s="15" customFormat="1" x14ac:dyDescent="0.2">
      <c r="A19" s="9">
        <v>2242</v>
      </c>
      <c r="B19" s="10" t="s">
        <v>29</v>
      </c>
      <c r="C19" s="11">
        <v>4564.6499999999996</v>
      </c>
      <c r="D19" s="14">
        <f>20890*10%</f>
        <v>2089</v>
      </c>
      <c r="E19" s="14">
        <f t="shared" si="0"/>
        <v>2475.6499999999996</v>
      </c>
    </row>
    <row r="20" spans="1:5" s="15" customFormat="1" ht="22.5" x14ac:dyDescent="0.2">
      <c r="A20" s="9">
        <v>2243</v>
      </c>
      <c r="B20" s="10" t="s">
        <v>30</v>
      </c>
      <c r="C20" s="11">
        <v>910.6</v>
      </c>
      <c r="D20" s="14">
        <f>9106*10%</f>
        <v>910.6</v>
      </c>
      <c r="E20" s="14">
        <f t="shared" si="0"/>
        <v>0</v>
      </c>
    </row>
    <row r="21" spans="1:5" s="15" customFormat="1" x14ac:dyDescent="0.2">
      <c r="A21" s="9">
        <v>2244</v>
      </c>
      <c r="B21" s="10" t="s">
        <v>31</v>
      </c>
      <c r="C21" s="11">
        <v>39928.199999999997</v>
      </c>
      <c r="D21" s="14"/>
      <c r="E21" s="14">
        <f t="shared" si="0"/>
        <v>39928.199999999997</v>
      </c>
    </row>
    <row r="22" spans="1:5" s="15" customFormat="1" x14ac:dyDescent="0.2">
      <c r="A22" s="9">
        <v>2247</v>
      </c>
      <c r="B22" s="10" t="s">
        <v>32</v>
      </c>
      <c r="C22" s="11">
        <v>569.15</v>
      </c>
      <c r="D22" s="14">
        <f>271*1.1</f>
        <v>298.10000000000002</v>
      </c>
      <c r="E22" s="14">
        <f t="shared" si="0"/>
        <v>271.04999999999995</v>
      </c>
    </row>
    <row r="23" spans="1:5" s="15" customFormat="1" ht="15" customHeight="1" x14ac:dyDescent="0.2">
      <c r="A23" s="9">
        <v>2249</v>
      </c>
      <c r="B23" s="10" t="s">
        <v>33</v>
      </c>
      <c r="C23" s="11">
        <v>6712.5</v>
      </c>
      <c r="D23" s="14">
        <f>6712.5*50%</f>
        <v>3356.25</v>
      </c>
      <c r="E23" s="14">
        <f t="shared" si="0"/>
        <v>3356.25</v>
      </c>
    </row>
    <row r="24" spans="1:5" x14ac:dyDescent="0.2">
      <c r="A24" s="7">
        <v>2250</v>
      </c>
      <c r="B24" s="8" t="s">
        <v>34</v>
      </c>
      <c r="C24" s="16">
        <f>C25</f>
        <v>318</v>
      </c>
      <c r="D24" s="5">
        <f>D25</f>
        <v>318</v>
      </c>
      <c r="E24" s="5">
        <f t="shared" si="0"/>
        <v>0</v>
      </c>
    </row>
    <row r="25" spans="1:5" s="15" customFormat="1" x14ac:dyDescent="0.2">
      <c r="A25" s="9">
        <v>2259</v>
      </c>
      <c r="B25" s="10" t="s">
        <v>35</v>
      </c>
      <c r="C25" s="11">
        <v>318</v>
      </c>
      <c r="D25" s="18">
        <f>5.3*5*12</f>
        <v>318</v>
      </c>
      <c r="E25" s="14">
        <f t="shared" si="0"/>
        <v>0</v>
      </c>
    </row>
    <row r="26" spans="1:5" x14ac:dyDescent="0.2">
      <c r="A26" s="7">
        <v>2260</v>
      </c>
      <c r="B26" s="8" t="s">
        <v>36</v>
      </c>
      <c r="C26" s="16">
        <f>C27</f>
        <v>85258.25</v>
      </c>
      <c r="D26" s="5">
        <f>D27</f>
        <v>51723.72</v>
      </c>
      <c r="E26" s="5">
        <f t="shared" si="0"/>
        <v>33534.53</v>
      </c>
    </row>
    <row r="27" spans="1:5" s="15" customFormat="1" x14ac:dyDescent="0.2">
      <c r="A27" s="9">
        <v>2261</v>
      </c>
      <c r="B27" s="10" t="s">
        <v>37</v>
      </c>
      <c r="C27" s="11">
        <v>85258.25</v>
      </c>
      <c r="D27" s="14">
        <f>4310.31*12</f>
        <v>51723.72</v>
      </c>
      <c r="E27" s="14">
        <f t="shared" si="0"/>
        <v>33534.53</v>
      </c>
    </row>
    <row r="28" spans="1:5" x14ac:dyDescent="0.2">
      <c r="A28" s="7">
        <v>2279</v>
      </c>
      <c r="B28" s="8" t="s">
        <v>38</v>
      </c>
      <c r="C28" s="16">
        <f>C29</f>
        <v>1080.44</v>
      </c>
      <c r="D28" s="5">
        <f>D29</f>
        <v>1080.44</v>
      </c>
      <c r="E28" s="5">
        <f t="shared" si="0"/>
        <v>0</v>
      </c>
    </row>
    <row r="29" spans="1:5" s="15" customFormat="1" x14ac:dyDescent="0.2">
      <c r="A29" s="9">
        <v>2279</v>
      </c>
      <c r="B29" s="10" t="s">
        <v>39</v>
      </c>
      <c r="C29" s="11">
        <v>1080.44</v>
      </c>
      <c r="D29" s="14">
        <v>1080.44</v>
      </c>
      <c r="E29" s="14">
        <f t="shared" si="0"/>
        <v>0</v>
      </c>
    </row>
    <row r="30" spans="1:5" s="19" customFormat="1" ht="22.5" customHeight="1" x14ac:dyDescent="0.15">
      <c r="A30" s="3">
        <v>2300</v>
      </c>
      <c r="B30" s="4" t="s">
        <v>40</v>
      </c>
      <c r="C30" s="12">
        <v>11714.71</v>
      </c>
      <c r="D30" s="6">
        <f>SUM(D31,D35,D37,D39,D40)</f>
        <v>4317.4875000000002</v>
      </c>
      <c r="E30" s="6">
        <f t="shared" si="0"/>
        <v>7397.2224999999989</v>
      </c>
    </row>
    <row r="31" spans="1:5" x14ac:dyDescent="0.2">
      <c r="A31" s="7">
        <v>2310</v>
      </c>
      <c r="B31" s="8" t="s">
        <v>41</v>
      </c>
      <c r="C31" s="16">
        <v>3760.97</v>
      </c>
      <c r="D31" s="5">
        <f>SUM(D32:D34)</f>
        <v>3151.1275000000005</v>
      </c>
      <c r="E31" s="5">
        <f t="shared" si="0"/>
        <v>609.84249999999929</v>
      </c>
    </row>
    <row r="32" spans="1:5" s="15" customFormat="1" x14ac:dyDescent="0.2">
      <c r="A32" s="9">
        <v>2311</v>
      </c>
      <c r="B32" s="10" t="s">
        <v>42</v>
      </c>
      <c r="C32" s="11">
        <v>1250.8900000000001</v>
      </c>
      <c r="D32" s="14">
        <f>1064.4+186.49</f>
        <v>1250.8900000000001</v>
      </c>
      <c r="E32" s="14">
        <f t="shared" si="0"/>
        <v>0</v>
      </c>
    </row>
    <row r="33" spans="1:5" s="15" customFormat="1" x14ac:dyDescent="0.2">
      <c r="A33" s="9">
        <v>2312</v>
      </c>
      <c r="B33" s="10" t="s">
        <v>43</v>
      </c>
      <c r="C33" s="11">
        <v>122.65</v>
      </c>
      <c r="D33" s="14">
        <v>122.65</v>
      </c>
      <c r="E33" s="14">
        <f t="shared" si="0"/>
        <v>0</v>
      </c>
    </row>
    <row r="34" spans="1:5" s="15" customFormat="1" x14ac:dyDescent="0.2">
      <c r="A34" s="9">
        <v>2313</v>
      </c>
      <c r="B34" s="10" t="s">
        <v>44</v>
      </c>
      <c r="C34" s="11">
        <v>2387.4299999999998</v>
      </c>
      <c r="D34" s="18">
        <f>(452.44+574.75)/2*5*50%+98.72*5</f>
        <v>1777.5875000000001</v>
      </c>
      <c r="E34" s="14">
        <f t="shared" si="0"/>
        <v>609.84249999999975</v>
      </c>
    </row>
    <row r="35" spans="1:5" x14ac:dyDescent="0.2">
      <c r="A35" s="7">
        <v>2320</v>
      </c>
      <c r="B35" s="8" t="s">
        <v>45</v>
      </c>
      <c r="C35" s="16">
        <f>C36</f>
        <v>3591</v>
      </c>
      <c r="D35" s="5">
        <f>D36</f>
        <v>935.00000000000011</v>
      </c>
      <c r="E35" s="5">
        <f t="shared" si="0"/>
        <v>2656</v>
      </c>
    </row>
    <row r="36" spans="1:5" s="15" customFormat="1" x14ac:dyDescent="0.2">
      <c r="A36" s="9">
        <v>2322</v>
      </c>
      <c r="B36" s="10" t="s">
        <v>46</v>
      </c>
      <c r="C36" s="11">
        <v>3591</v>
      </c>
      <c r="D36" s="14">
        <f>850*1.1</f>
        <v>935.00000000000011</v>
      </c>
      <c r="E36" s="14">
        <f t="shared" si="0"/>
        <v>2656</v>
      </c>
    </row>
    <row r="37" spans="1:5" ht="38.25" customHeight="1" x14ac:dyDescent="0.2">
      <c r="A37" s="7">
        <v>2340</v>
      </c>
      <c r="B37" s="8" t="s">
        <v>47</v>
      </c>
      <c r="C37" s="16">
        <f>C38</f>
        <v>1740.49</v>
      </c>
      <c r="D37" s="5">
        <f>D38</f>
        <v>0</v>
      </c>
      <c r="E37" s="5">
        <f t="shared" si="0"/>
        <v>1740.49</v>
      </c>
    </row>
    <row r="38" spans="1:5" s="15" customFormat="1" x14ac:dyDescent="0.2">
      <c r="A38" s="9">
        <v>2341</v>
      </c>
      <c r="B38" s="10" t="s">
        <v>48</v>
      </c>
      <c r="C38" s="11">
        <v>1740.49</v>
      </c>
      <c r="D38" s="14"/>
      <c r="E38" s="14">
        <f t="shared" si="0"/>
        <v>1740.49</v>
      </c>
    </row>
    <row r="39" spans="1:5" ht="16.5" customHeight="1" x14ac:dyDescent="0.2">
      <c r="A39" s="7">
        <v>2350</v>
      </c>
      <c r="B39" s="8" t="s">
        <v>49</v>
      </c>
      <c r="C39" s="16">
        <v>814.48</v>
      </c>
      <c r="D39" s="5">
        <v>231.36</v>
      </c>
      <c r="E39" s="5">
        <f t="shared" si="0"/>
        <v>583.12</v>
      </c>
    </row>
    <row r="40" spans="1:5" x14ac:dyDescent="0.2">
      <c r="A40" s="7">
        <v>2390</v>
      </c>
      <c r="B40" s="8" t="s">
        <v>50</v>
      </c>
      <c r="C40" s="16">
        <v>1807.77</v>
      </c>
      <c r="D40" s="5"/>
      <c r="E40" s="5">
        <f t="shared" si="0"/>
        <v>1807.77</v>
      </c>
    </row>
    <row r="41" spans="1:5" s="19" customFormat="1" ht="10.5" x14ac:dyDescent="0.15">
      <c r="A41" s="3">
        <v>2500</v>
      </c>
      <c r="B41" s="4" t="s">
        <v>51</v>
      </c>
      <c r="C41" s="12">
        <f>C42</f>
        <v>75.41</v>
      </c>
      <c r="D41" s="6">
        <f>D42</f>
        <v>126.50000000000001</v>
      </c>
      <c r="E41" s="6">
        <f t="shared" si="0"/>
        <v>-51.090000000000018</v>
      </c>
    </row>
    <row r="42" spans="1:5" s="15" customFormat="1" ht="12.75" customHeight="1" x14ac:dyDescent="0.2">
      <c r="A42" s="9">
        <v>2519</v>
      </c>
      <c r="B42" s="10" t="s">
        <v>52</v>
      </c>
      <c r="C42" s="11">
        <v>75.41</v>
      </c>
      <c r="D42" s="14">
        <f>115*1.1</f>
        <v>126.50000000000001</v>
      </c>
      <c r="E42" s="14">
        <f t="shared" si="0"/>
        <v>-51.090000000000018</v>
      </c>
    </row>
    <row r="43" spans="1:5" x14ac:dyDescent="0.2">
      <c r="A43" s="3" t="s">
        <v>53</v>
      </c>
      <c r="B43" s="4" t="s">
        <v>54</v>
      </c>
      <c r="C43" s="12">
        <v>0</v>
      </c>
      <c r="D43" s="12">
        <v>0</v>
      </c>
      <c r="E43" s="12">
        <v>0</v>
      </c>
    </row>
    <row r="44" spans="1:5" hidden="1" x14ac:dyDescent="0.2">
      <c r="A44" s="20">
        <v>5000</v>
      </c>
      <c r="B44" s="21" t="s">
        <v>55</v>
      </c>
      <c r="C44" s="22" t="s">
        <v>56</v>
      </c>
    </row>
    <row r="45" spans="1:5" hidden="1" x14ac:dyDescent="0.2">
      <c r="A45" s="20">
        <v>5200</v>
      </c>
      <c r="B45" s="21" t="s">
        <v>57</v>
      </c>
      <c r="C45" s="22" t="s">
        <v>56</v>
      </c>
    </row>
    <row r="46" spans="1:5" hidden="1" x14ac:dyDescent="0.2">
      <c r="A46" s="25">
        <v>5220</v>
      </c>
      <c r="B46" s="26" t="s">
        <v>58</v>
      </c>
      <c r="C46" s="27" t="s">
        <v>56</v>
      </c>
    </row>
    <row r="47" spans="1:5" hidden="1" x14ac:dyDescent="0.2">
      <c r="A47" s="25">
        <v>5230</v>
      </c>
      <c r="B47" s="26" t="s">
        <v>59</v>
      </c>
      <c r="C47" s="27" t="s">
        <v>56</v>
      </c>
    </row>
    <row r="48" spans="1:5" hidden="1" x14ac:dyDescent="0.2">
      <c r="A48" s="28">
        <v>5231</v>
      </c>
      <c r="B48" s="29" t="s">
        <v>60</v>
      </c>
      <c r="C48" s="30" t="s">
        <v>56</v>
      </c>
    </row>
    <row r="49" spans="1:3" hidden="1" x14ac:dyDescent="0.2">
      <c r="A49" s="28">
        <v>5232</v>
      </c>
      <c r="B49" s="29" t="s">
        <v>61</v>
      </c>
      <c r="C49" s="30" t="s">
        <v>62</v>
      </c>
    </row>
    <row r="50" spans="1:3" hidden="1" x14ac:dyDescent="0.2">
      <c r="A50" s="28">
        <v>5238</v>
      </c>
      <c r="B50" s="29" t="s">
        <v>63</v>
      </c>
      <c r="C50" s="30" t="s">
        <v>56</v>
      </c>
    </row>
  </sheetData>
  <mergeCells count="5">
    <mergeCell ref="B1:E1"/>
    <mergeCell ref="D2:D3"/>
    <mergeCell ref="E2:E3"/>
    <mergeCell ref="A2:B2"/>
    <mergeCell ref="C2: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nomas_maksas</vt:lpstr>
      <vt:lpstr>EKK</vt:lpstr>
    </vt:vector>
  </TitlesOfParts>
  <Company>Zemkopības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sēdes protokollēmuma projekta</dc:title>
  <dc:subject>anotācijas pielikums</dc:subject>
  <dc:creator>Linda Gurecka</dc:creator>
  <dc:description>Gurecka 26614495; Linda.Gurecka@zm.gov.lv</dc:description>
  <cp:lastModifiedBy>Sanita Žagare</cp:lastModifiedBy>
  <cp:lastPrinted>2018-08-20T06:04:56Z</cp:lastPrinted>
  <dcterms:created xsi:type="dcterms:W3CDTF">2018-07-27T09:00:23Z</dcterms:created>
  <dcterms:modified xsi:type="dcterms:W3CDTF">2018-08-20T07:30:50Z</dcterms:modified>
</cp:coreProperties>
</file>