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aila\Tieslietas un tiesneši\Valsts kanceleja\Darba grupas sedem_tMP_tiesnesi\Likumprojekta anotacija\anotacijai pec 3 oct sedes\5oct_gala anotacija\"/>
    </mc:Choice>
  </mc:AlternateContent>
  <workbookProtection workbookAlgorithmName="SHA-512" workbookHashValue="s/pkuLrM517cINh8DMpQfr7N1O+7H/SBsW2zC6KwKLxrCxjUp0OVXD/RE6dQ0T70sHTNQmbtoJL8O0djbBDUiQ==" workbookSaltValue="OpkuSM7Dgr7wQzDl64rk/w==" workbookSpinCount="100000" lockStructure="1"/>
  <bookViews>
    <workbookView xWindow="0" yWindow="0" windowWidth="25200" windowHeight="11835"/>
  </bookViews>
  <sheets>
    <sheet name="veca sistema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8" l="1"/>
  <c r="J45" i="8"/>
  <c r="D45" i="8"/>
  <c r="L45" i="8" s="1"/>
  <c r="I43" i="8"/>
  <c r="J43" i="8"/>
  <c r="D43" i="8"/>
  <c r="L43" i="8" s="1"/>
  <c r="I29" i="8"/>
  <c r="J29" i="8"/>
  <c r="D29" i="8"/>
  <c r="L29" i="8" s="1"/>
  <c r="G43" i="8" l="1"/>
  <c r="H43" i="8" s="1"/>
  <c r="G45" i="8"/>
  <c r="H45" i="8" s="1"/>
  <c r="K45" i="8" s="1"/>
  <c r="K43" i="8"/>
  <c r="G29" i="8"/>
  <c r="H29" i="8" s="1"/>
  <c r="K29" i="8" s="1"/>
  <c r="I88" i="8" l="1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66" i="8"/>
  <c r="I65" i="8"/>
  <c r="I64" i="8"/>
  <c r="I62" i="8"/>
  <c r="I61" i="8"/>
  <c r="I60" i="8"/>
  <c r="I59" i="8"/>
  <c r="I58" i="8"/>
  <c r="I57" i="8"/>
  <c r="I56" i="8"/>
  <c r="I54" i="8"/>
  <c r="I53" i="8"/>
  <c r="I52" i="8"/>
  <c r="I51" i="8"/>
  <c r="I50" i="8"/>
  <c r="I49" i="8"/>
  <c r="I48" i="8"/>
  <c r="I47" i="8"/>
  <c r="I46" i="8"/>
  <c r="I44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J16" i="8"/>
  <c r="J15" i="8"/>
  <c r="J14" i="8"/>
  <c r="J13" i="8"/>
  <c r="F89" i="8" l="1"/>
  <c r="J88" i="8"/>
  <c r="D88" i="8"/>
  <c r="L88" i="8" s="1"/>
  <c r="J87" i="8"/>
  <c r="D87" i="8"/>
  <c r="J86" i="8"/>
  <c r="D86" i="8"/>
  <c r="J85" i="8"/>
  <c r="D85" i="8"/>
  <c r="G85" i="8" s="1"/>
  <c r="H85" i="8" s="1"/>
  <c r="K85" i="8" s="1"/>
  <c r="J84" i="8"/>
  <c r="D84" i="8"/>
  <c r="G84" i="8" s="1"/>
  <c r="H84" i="8" s="1"/>
  <c r="K84" i="8" s="1"/>
  <c r="J83" i="8"/>
  <c r="D83" i="8"/>
  <c r="G83" i="8" s="1"/>
  <c r="H83" i="8" s="1"/>
  <c r="K83" i="8" s="1"/>
  <c r="J82" i="8"/>
  <c r="D82" i="8"/>
  <c r="G82" i="8" s="1"/>
  <c r="H82" i="8" s="1"/>
  <c r="J81" i="8"/>
  <c r="D81" i="8"/>
  <c r="L81" i="8" s="1"/>
  <c r="J80" i="8"/>
  <c r="D80" i="8"/>
  <c r="J79" i="8"/>
  <c r="D79" i="8"/>
  <c r="G79" i="8" s="1"/>
  <c r="H79" i="8" s="1"/>
  <c r="J78" i="8"/>
  <c r="D78" i="8"/>
  <c r="G78" i="8" s="1"/>
  <c r="H78" i="8" s="1"/>
  <c r="K78" i="8" s="1"/>
  <c r="J77" i="8"/>
  <c r="D77" i="8"/>
  <c r="L77" i="8" s="1"/>
  <c r="J76" i="8"/>
  <c r="D76" i="8"/>
  <c r="J75" i="8"/>
  <c r="D75" i="8"/>
  <c r="G75" i="8" s="1"/>
  <c r="H75" i="8" s="1"/>
  <c r="J74" i="8"/>
  <c r="D74" i="8"/>
  <c r="G74" i="8" s="1"/>
  <c r="H74" i="8" s="1"/>
  <c r="J73" i="8"/>
  <c r="D73" i="8"/>
  <c r="L73" i="8" s="1"/>
  <c r="J72" i="8"/>
  <c r="D72" i="8"/>
  <c r="J71" i="8"/>
  <c r="D71" i="8"/>
  <c r="G71" i="8" s="1"/>
  <c r="H71" i="8" s="1"/>
  <c r="G70" i="8"/>
  <c r="F67" i="8"/>
  <c r="J66" i="8"/>
  <c r="D66" i="8"/>
  <c r="G66" i="8" s="1"/>
  <c r="H66" i="8" s="1"/>
  <c r="K66" i="8" s="1"/>
  <c r="J65" i="8"/>
  <c r="D65" i="8"/>
  <c r="L65" i="8" s="1"/>
  <c r="J64" i="8"/>
  <c r="D64" i="8"/>
  <c r="L64" i="8" s="1"/>
  <c r="F63" i="8"/>
  <c r="J62" i="8"/>
  <c r="D62" i="8"/>
  <c r="G62" i="8" s="1"/>
  <c r="H62" i="8" s="1"/>
  <c r="K62" i="8" s="1"/>
  <c r="J61" i="8"/>
  <c r="D61" i="8"/>
  <c r="J60" i="8"/>
  <c r="D60" i="8"/>
  <c r="G60" i="8" s="1"/>
  <c r="H60" i="8" s="1"/>
  <c r="J59" i="8"/>
  <c r="D59" i="8"/>
  <c r="L59" i="8" s="1"/>
  <c r="J58" i="8"/>
  <c r="D58" i="8"/>
  <c r="G58" i="8" s="1"/>
  <c r="H58" i="8" s="1"/>
  <c r="J57" i="8"/>
  <c r="D57" i="8"/>
  <c r="L57" i="8" s="1"/>
  <c r="J56" i="8"/>
  <c r="D56" i="8"/>
  <c r="L56" i="8" s="1"/>
  <c r="F55" i="8"/>
  <c r="J54" i="8"/>
  <c r="D54" i="8"/>
  <c r="L54" i="8" s="1"/>
  <c r="J53" i="8"/>
  <c r="D53" i="8"/>
  <c r="L53" i="8" s="1"/>
  <c r="J52" i="8"/>
  <c r="D52" i="8"/>
  <c r="L52" i="8" s="1"/>
  <c r="J51" i="8"/>
  <c r="D51" i="8"/>
  <c r="L51" i="8" s="1"/>
  <c r="J50" i="8"/>
  <c r="D50" i="8"/>
  <c r="J49" i="8"/>
  <c r="D49" i="8"/>
  <c r="G49" i="8" s="1"/>
  <c r="H49" i="8" s="1"/>
  <c r="J48" i="8"/>
  <c r="D48" i="8"/>
  <c r="L48" i="8" s="1"/>
  <c r="J47" i="8"/>
  <c r="D47" i="8"/>
  <c r="L47" i="8" s="1"/>
  <c r="J46" i="8"/>
  <c r="D46" i="8"/>
  <c r="J44" i="8"/>
  <c r="D44" i="8"/>
  <c r="G44" i="8" s="1"/>
  <c r="H44" i="8" s="1"/>
  <c r="J42" i="8"/>
  <c r="D42" i="8"/>
  <c r="L42" i="8" s="1"/>
  <c r="J41" i="8"/>
  <c r="D41" i="8"/>
  <c r="L41" i="8" s="1"/>
  <c r="J40" i="8"/>
  <c r="D40" i="8"/>
  <c r="J39" i="8"/>
  <c r="D39" i="8"/>
  <c r="G39" i="8" s="1"/>
  <c r="H39" i="8" s="1"/>
  <c r="J38" i="8"/>
  <c r="D38" i="8"/>
  <c r="L38" i="8" s="1"/>
  <c r="J37" i="8"/>
  <c r="D37" i="8"/>
  <c r="L37" i="8" s="1"/>
  <c r="J36" i="8"/>
  <c r="D36" i="8"/>
  <c r="J35" i="8"/>
  <c r="D35" i="8"/>
  <c r="G35" i="8" s="1"/>
  <c r="H35" i="8" s="1"/>
  <c r="J34" i="8"/>
  <c r="D34" i="8"/>
  <c r="L34" i="8" s="1"/>
  <c r="J33" i="8"/>
  <c r="D33" i="8"/>
  <c r="L33" i="8" s="1"/>
  <c r="J32" i="8"/>
  <c r="D32" i="8"/>
  <c r="J31" i="8"/>
  <c r="D31" i="8"/>
  <c r="G31" i="8" s="1"/>
  <c r="H31" i="8" s="1"/>
  <c r="J30" i="8"/>
  <c r="D30" i="8"/>
  <c r="L30" i="8" s="1"/>
  <c r="J28" i="8"/>
  <c r="D28" i="8"/>
  <c r="J27" i="8"/>
  <c r="D27" i="8"/>
  <c r="G27" i="8" s="1"/>
  <c r="H27" i="8" s="1"/>
  <c r="J26" i="8"/>
  <c r="D26" i="8"/>
  <c r="G26" i="8" s="1"/>
  <c r="H26" i="8" s="1"/>
  <c r="J25" i="8"/>
  <c r="D25" i="8"/>
  <c r="L25" i="8" s="1"/>
  <c r="J24" i="8"/>
  <c r="D24" i="8"/>
  <c r="J23" i="8"/>
  <c r="D23" i="8"/>
  <c r="G23" i="8" s="1"/>
  <c r="H23" i="8" s="1"/>
  <c r="J22" i="8"/>
  <c r="D22" i="8"/>
  <c r="L22" i="8" s="1"/>
  <c r="J21" i="8"/>
  <c r="D21" i="8"/>
  <c r="L21" i="8" s="1"/>
  <c r="J20" i="8"/>
  <c r="D20" i="8"/>
  <c r="J19" i="8"/>
  <c r="D19" i="8"/>
  <c r="G19" i="8" s="1"/>
  <c r="H19" i="8" s="1"/>
  <c r="J18" i="8"/>
  <c r="D18" i="8"/>
  <c r="L18" i="8" s="1"/>
  <c r="J17" i="8"/>
  <c r="D17" i="8"/>
  <c r="D16" i="8"/>
  <c r="G16" i="8" s="1"/>
  <c r="H16" i="8" s="1"/>
  <c r="D15" i="8"/>
  <c r="L15" i="8" s="1"/>
  <c r="D14" i="8"/>
  <c r="L14" i="8" s="1"/>
  <c r="D13" i="8"/>
  <c r="L13" i="8" s="1"/>
  <c r="I8" i="8"/>
  <c r="H8" i="8"/>
  <c r="L63" i="8" l="1"/>
  <c r="I63" i="8"/>
  <c r="L55" i="8"/>
  <c r="I55" i="8"/>
  <c r="K55" i="8" s="1"/>
  <c r="L79" i="8"/>
  <c r="K71" i="8"/>
  <c r="K16" i="8"/>
  <c r="K23" i="8"/>
  <c r="L16" i="8"/>
  <c r="K26" i="8"/>
  <c r="K31" i="8"/>
  <c r="G53" i="8"/>
  <c r="H53" i="8" s="1"/>
  <c r="K53" i="8" s="1"/>
  <c r="G54" i="8"/>
  <c r="H54" i="8" s="1"/>
  <c r="K54" i="8" s="1"/>
  <c r="G59" i="8"/>
  <c r="H59" i="8" s="1"/>
  <c r="K59" i="8" s="1"/>
  <c r="K58" i="8"/>
  <c r="G22" i="8"/>
  <c r="H22" i="8" s="1"/>
  <c r="K22" i="8" s="1"/>
  <c r="L35" i="8"/>
  <c r="K63" i="8"/>
  <c r="K75" i="8"/>
  <c r="L27" i="8"/>
  <c r="G30" i="8"/>
  <c r="H30" i="8" s="1"/>
  <c r="K30" i="8" s="1"/>
  <c r="K39" i="8"/>
  <c r="J55" i="8"/>
  <c r="G15" i="8"/>
  <c r="H15" i="8" s="1"/>
  <c r="K15" i="8" s="1"/>
  <c r="L26" i="8"/>
  <c r="L23" i="8"/>
  <c r="K27" i="8"/>
  <c r="K35" i="8"/>
  <c r="L39" i="8"/>
  <c r="G57" i="8"/>
  <c r="H57" i="8" s="1"/>
  <c r="K57" i="8" s="1"/>
  <c r="K60" i="8"/>
  <c r="J63" i="8"/>
  <c r="K74" i="8"/>
  <c r="K79" i="8"/>
  <c r="L83" i="8"/>
  <c r="L84" i="8"/>
  <c r="L85" i="8"/>
  <c r="G88" i="8"/>
  <c r="H88" i="8" s="1"/>
  <c r="K88" i="8" s="1"/>
  <c r="K19" i="8"/>
  <c r="G13" i="8"/>
  <c r="H13" i="8" s="1"/>
  <c r="K13" i="8" s="1"/>
  <c r="L19" i="8"/>
  <c r="F69" i="8"/>
  <c r="G69" i="8" s="1"/>
  <c r="L31" i="8"/>
  <c r="K44" i="8"/>
  <c r="K49" i="8"/>
  <c r="G64" i="8"/>
  <c r="H64" i="8" s="1"/>
  <c r="K64" i="8" s="1"/>
  <c r="G65" i="8"/>
  <c r="H65" i="8" s="1"/>
  <c r="K65" i="8" s="1"/>
  <c r="L75" i="8"/>
  <c r="K82" i="8"/>
  <c r="L66" i="8"/>
  <c r="P67" i="8" s="1"/>
  <c r="L82" i="8"/>
  <c r="G34" i="8"/>
  <c r="H34" i="8" s="1"/>
  <c r="K34" i="8" s="1"/>
  <c r="G38" i="8"/>
  <c r="H38" i="8" s="1"/>
  <c r="K38" i="8" s="1"/>
  <c r="G42" i="8"/>
  <c r="H42" i="8" s="1"/>
  <c r="K42" i="8" s="1"/>
  <c r="L44" i="8"/>
  <c r="G48" i="8"/>
  <c r="H48" i="8" s="1"/>
  <c r="K48" i="8" s="1"/>
  <c r="L49" i="8"/>
  <c r="G52" i="8"/>
  <c r="H52" i="8" s="1"/>
  <c r="K52" i="8" s="1"/>
  <c r="L78" i="8"/>
  <c r="L60" i="8"/>
  <c r="L74" i="8"/>
  <c r="L58" i="8"/>
  <c r="L62" i="8"/>
  <c r="L71" i="8"/>
  <c r="L61" i="8"/>
  <c r="G61" i="8"/>
  <c r="H61" i="8" s="1"/>
  <c r="K61" i="8" s="1"/>
  <c r="G14" i="8"/>
  <c r="H14" i="8" s="1"/>
  <c r="K14" i="8" s="1"/>
  <c r="L17" i="8"/>
  <c r="G17" i="8"/>
  <c r="H17" i="8" s="1"/>
  <c r="K17" i="8" s="1"/>
  <c r="G18" i="8"/>
  <c r="H18" i="8" s="1"/>
  <c r="K18" i="8" s="1"/>
  <c r="L20" i="8"/>
  <c r="G20" i="8"/>
  <c r="H20" i="8" s="1"/>
  <c r="K20" i="8" s="1"/>
  <c r="G21" i="8"/>
  <c r="H21" i="8" s="1"/>
  <c r="K21" i="8" s="1"/>
  <c r="L24" i="8"/>
  <c r="G24" i="8"/>
  <c r="H24" i="8" s="1"/>
  <c r="K24" i="8" s="1"/>
  <c r="G25" i="8"/>
  <c r="H25" i="8" s="1"/>
  <c r="K25" i="8" s="1"/>
  <c r="L28" i="8"/>
  <c r="G28" i="8"/>
  <c r="H28" i="8" s="1"/>
  <c r="K28" i="8" s="1"/>
  <c r="L32" i="8"/>
  <c r="G32" i="8"/>
  <c r="H32" i="8" s="1"/>
  <c r="K32" i="8" s="1"/>
  <c r="G33" i="8"/>
  <c r="H33" i="8" s="1"/>
  <c r="K33" i="8" s="1"/>
  <c r="L36" i="8"/>
  <c r="G36" i="8"/>
  <c r="H36" i="8" s="1"/>
  <c r="K36" i="8" s="1"/>
  <c r="G37" i="8"/>
  <c r="H37" i="8" s="1"/>
  <c r="K37" i="8" s="1"/>
  <c r="L40" i="8"/>
  <c r="G40" i="8"/>
  <c r="H40" i="8" s="1"/>
  <c r="K40" i="8" s="1"/>
  <c r="G41" i="8"/>
  <c r="H41" i="8" s="1"/>
  <c r="K41" i="8" s="1"/>
  <c r="L46" i="8"/>
  <c r="G46" i="8"/>
  <c r="H46" i="8" s="1"/>
  <c r="K46" i="8" s="1"/>
  <c r="G47" i="8"/>
  <c r="H47" i="8" s="1"/>
  <c r="K47" i="8" s="1"/>
  <c r="L50" i="8"/>
  <c r="G50" i="8"/>
  <c r="H50" i="8" s="1"/>
  <c r="K50" i="8" s="1"/>
  <c r="G51" i="8"/>
  <c r="H51" i="8" s="1"/>
  <c r="K51" i="8" s="1"/>
  <c r="G87" i="8"/>
  <c r="H87" i="8" s="1"/>
  <c r="K87" i="8" s="1"/>
  <c r="L87" i="8"/>
  <c r="G56" i="8"/>
  <c r="H56" i="8" s="1"/>
  <c r="K56" i="8" s="1"/>
  <c r="L72" i="8"/>
  <c r="G72" i="8"/>
  <c r="H72" i="8" s="1"/>
  <c r="K72" i="8" s="1"/>
  <c r="G73" i="8"/>
  <c r="H73" i="8" s="1"/>
  <c r="K73" i="8" s="1"/>
  <c r="L76" i="8"/>
  <c r="G76" i="8"/>
  <c r="H76" i="8" s="1"/>
  <c r="K76" i="8" s="1"/>
  <c r="G77" i="8"/>
  <c r="H77" i="8" s="1"/>
  <c r="K77" i="8" s="1"/>
  <c r="L80" i="8"/>
  <c r="G80" i="8"/>
  <c r="H80" i="8" s="1"/>
  <c r="K80" i="8" s="1"/>
  <c r="G81" i="8"/>
  <c r="H81" i="8" s="1"/>
  <c r="K81" i="8" s="1"/>
  <c r="L86" i="8"/>
  <c r="G86" i="8"/>
  <c r="H86" i="8" s="1"/>
  <c r="K86" i="8" s="1"/>
  <c r="G55" i="8"/>
  <c r="G63" i="8"/>
  <c r="P60" i="8" l="1"/>
  <c r="P53" i="8"/>
  <c r="P59" i="8"/>
  <c r="P62" i="8" s="1"/>
  <c r="P52" i="8"/>
  <c r="P66" i="8"/>
  <c r="L69" i="8"/>
  <c r="P83" i="8"/>
  <c r="P84" i="8"/>
  <c r="P68" i="8"/>
  <c r="P54" i="8" l="1"/>
  <c r="P69" i="8" s="1"/>
  <c r="P88" i="8"/>
  <c r="P90" i="8" l="1"/>
</calcChain>
</file>

<file path=xl/sharedStrings.xml><?xml version="1.0" encoding="utf-8"?>
<sst xmlns="http://schemas.openxmlformats.org/spreadsheetml/2006/main" count="83" uniqueCount="69">
  <si>
    <t>aprēķināšanas formula</t>
  </si>
  <si>
    <t>1647 (12MAGmax) * koeficients</t>
  </si>
  <si>
    <t>rajona (pilsētas) tiesas tiesnesis</t>
  </si>
  <si>
    <t xml:space="preserve">rajona (pilsētas) tiesas priekšsēdētāja vietniekam un rajona (pilsētas) tiesas tiesu nama priekšsēdētājam </t>
  </si>
  <si>
    <t>rajona (pilsētas) tiesas priekšsēdētājam</t>
  </si>
  <si>
    <t>zemesgrāmatu nodaļas tiesnesim</t>
  </si>
  <si>
    <t xml:space="preserve">zemesgrāmatu nodaļas priekšnieka vietniekam </t>
  </si>
  <si>
    <t xml:space="preserve">zemesgrāmatu nodaļas priekšniekam </t>
  </si>
  <si>
    <t xml:space="preserve"> apgabaltiesas tiesnesim </t>
  </si>
  <si>
    <t xml:space="preserve">apgabaltiesas priekšsēdētāja vietniekam un kolēģijas priekšsēdētājam, kā arī apgabaltiesas tiesu nama priekšsēdētājam </t>
  </si>
  <si>
    <t xml:space="preserve"> apgabaltiesas priekšsēdētājam </t>
  </si>
  <si>
    <t xml:space="preserve">Augstākās tiesas tiesnesim </t>
  </si>
  <si>
    <t xml:space="preserve">Augstākās tiesas departamenta priekšsēdētājam </t>
  </si>
  <si>
    <t xml:space="preserve">Augstākās tiesas priekšsēdētājam </t>
  </si>
  <si>
    <t xml:space="preserve">Satversmes tiesas tiesnesim </t>
  </si>
  <si>
    <t xml:space="preserve"> Satversmes tiesas priekšsēdētāja vietniekam </t>
  </si>
  <si>
    <t xml:space="preserve">Satversmes tiesas priekšsēdētājam </t>
  </si>
  <si>
    <t xml:space="preserve">rajona (republikas pilsētas) prokuroram </t>
  </si>
  <si>
    <t xml:space="preserve"> rajona (republikas pilsētas) prokuratūras virsprokurora vietniekam </t>
  </si>
  <si>
    <t xml:space="preserve"> rajona (republikas pilsētas) prokuratūras virsprokuroram </t>
  </si>
  <si>
    <t xml:space="preserve">tiesu apgabala prokuroram </t>
  </si>
  <si>
    <t xml:space="preserve">tiesu apgabala virsprokurora vietniekam </t>
  </si>
  <si>
    <t xml:space="preserve">tiesu apgabala virsprokuroram </t>
  </si>
  <si>
    <t xml:space="preserve">Ģenerālprokuratūras prokuroram </t>
  </si>
  <si>
    <t xml:space="preserve">Ģenerālprokuratūras nodaļas virsprokuroram </t>
  </si>
  <si>
    <t xml:space="preserve">Ģenerālprokuratūras departamenta virsprokuroram </t>
  </si>
  <si>
    <t xml:space="preserve">ģenerālprokuroram </t>
  </si>
  <si>
    <t>izdienas piemaksa % no algas</t>
  </si>
  <si>
    <t xml:space="preserve">Satversmes tiesa </t>
  </si>
  <si>
    <t xml:space="preserve">Augstākā tiesa </t>
  </si>
  <si>
    <t xml:space="preserve">tiesu administrācija </t>
  </si>
  <si>
    <t xml:space="preserve">Prokuratūra: </t>
  </si>
  <si>
    <t>ģenerālprokuratūra</t>
  </si>
  <si>
    <t>Finansējums algām, un piemaksām visiem ar soc. Nodokli 1 gadam</t>
  </si>
  <si>
    <t xml:space="preserve">jaunais finansējums </t>
  </si>
  <si>
    <t>bāzes finansējums pie 1647 euro</t>
  </si>
  <si>
    <t>Finansējums algām, un piemaksām visiem ar soc. Nodokli 1gadam</t>
  </si>
  <si>
    <t>aktualizējams</t>
  </si>
  <si>
    <t>noteikti likumā</t>
  </si>
  <si>
    <t xml:space="preserve">Kopā tiesu administrācijai </t>
  </si>
  <si>
    <t xml:space="preserve">Kopā Satversmes tiesa </t>
  </si>
  <si>
    <t xml:space="preserve">Kopā Prokuratūra </t>
  </si>
  <si>
    <t xml:space="preserve">Ietekme pavisam kopā </t>
  </si>
  <si>
    <t xml:space="preserve">Kopā Augstākā tiesa </t>
  </si>
  <si>
    <t>KOPĀ TIESNEŠI</t>
  </si>
  <si>
    <t>NB!!!!</t>
  </si>
  <si>
    <t xml:space="preserve">Darbības: </t>
  </si>
  <si>
    <t>1.  ievada nepieciešamo 12 MAG maksimumu šuna E6</t>
  </si>
  <si>
    <t>2. vajadzības gadījumā aktualizē amata vietu skaitu Kolona F</t>
  </si>
  <si>
    <t>pieaugums</t>
  </si>
  <si>
    <t>Finansējums algām, un piemaksām visiem ar soc. Nodokli 24,09% 1 mēnesim</t>
  </si>
  <si>
    <t>Pavisam kopā tiesneši</t>
  </si>
  <si>
    <t xml:space="preserve">Kopā skaits Augstākā tiesā </t>
  </si>
  <si>
    <t>kopā skaits rajona, apgabaltiesās</t>
  </si>
  <si>
    <t>bāze 2018.gadam</t>
  </si>
  <si>
    <t>bāze 2020.gadam</t>
  </si>
  <si>
    <t>bāze 2019.gadam</t>
  </si>
  <si>
    <t>bāze 2020 .gadam</t>
  </si>
  <si>
    <t>TM dati:</t>
  </si>
  <si>
    <t>http://www.prokuratura.gov.lv/media/2017_2.pielikums.docx</t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</si>
  <si>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Algas un soc.nodoklis)</t>
    </r>
  </si>
  <si>
    <r>
      <t>papildus nepieciešamais finansējums mainot piesaisti (</t>
    </r>
    <r>
      <rPr>
        <i/>
        <sz val="10"/>
        <color theme="1"/>
        <rFont val="Times New Roman"/>
        <family val="2"/>
        <charset val="186"/>
      </rPr>
      <t>atvaļin.pabalsts 20% no algas)</t>
    </r>
  </si>
  <si>
    <r>
      <t xml:space="preserve">Esošais finansējums 1 </t>
    </r>
    <r>
      <rPr>
        <b/>
        <sz val="11"/>
        <color theme="1"/>
        <rFont val="Times New Roman"/>
        <family val="1"/>
        <charset val="186"/>
      </rPr>
      <t>mēneša algai</t>
    </r>
    <r>
      <rPr>
        <sz val="11"/>
        <color theme="1"/>
        <rFont val="Times New Roman"/>
        <family val="2"/>
        <charset val="186"/>
      </rPr>
      <t xml:space="preserve"> ar soc. Nodokli (1647)</t>
    </r>
  </si>
  <si>
    <t xml:space="preserve">kopā papildus algas ar izdienas piemaksām </t>
  </si>
  <si>
    <t>kopā papildus atvaļinājuma pabalstam 20% no 1 mēneša algas pieauguma</t>
  </si>
  <si>
    <t>amatu skaits - TM DATI uz 01.03.2018.</t>
  </si>
  <si>
    <t>2017.gada 15.sept.e-pasts ar detalizētiem aprēķiniem, bet Tiesu administrācija - 03.10.2018. sniegtie dati par stāvokli uz 01.03.2018.</t>
  </si>
  <si>
    <t>Detalizēti aprēķini - tiesnešu un prokuroru atlīdzība esošā sistēma 2019.gadam</t>
  </si>
  <si>
    <t>2.pielikums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</si>
</sst>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Times New Roman"/>
      <family val="2"/>
      <charset val="186"/>
    </font>
    <font>
      <b/>
      <sz val="9.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.6"/>
      <color theme="1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i/>
      <sz val="11"/>
      <color theme="1"/>
      <name val="Times New Roman"/>
      <family val="2"/>
      <charset val="186"/>
    </font>
    <font>
      <b/>
      <sz val="11"/>
      <color rgb="FFFF0000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i/>
      <sz val="12"/>
      <color theme="1"/>
      <name val="Times New Roman"/>
      <family val="2"/>
      <charset val="186"/>
    </font>
    <font>
      <i/>
      <sz val="12"/>
      <color theme="1"/>
      <name val="Times New Roman"/>
      <family val="1"/>
      <charset val="186"/>
    </font>
    <font>
      <i/>
      <sz val="10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2"/>
      <color theme="4" tint="-0.249977111117893"/>
      <name val="Times New Roman"/>
      <family val="2"/>
      <charset val="186"/>
    </font>
    <font>
      <b/>
      <i/>
      <sz val="9.6"/>
      <color theme="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 applyAlignment="1">
      <alignment wrapText="1"/>
    </xf>
    <xf numFmtId="0" fontId="4" fillId="0" borderId="0" xfId="1"/>
    <xf numFmtId="0" fontId="3" fillId="5" borderId="1" xfId="0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0" fillId="0" borderId="0" xfId="0" applyNumberFormat="1"/>
    <xf numFmtId="3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/>
    <xf numFmtId="1" fontId="12" fillId="0" borderId="2" xfId="0" applyNumberFormat="1" applyFont="1" applyBorder="1"/>
    <xf numFmtId="0" fontId="12" fillId="0" borderId="0" xfId="0" applyFont="1"/>
    <xf numFmtId="0" fontId="2" fillId="0" borderId="0" xfId="0" applyFont="1"/>
    <xf numFmtId="3" fontId="5" fillId="0" borderId="0" xfId="0" applyNumberFormat="1" applyFont="1"/>
    <xf numFmtId="0" fontId="12" fillId="6" borderId="1" xfId="0" applyFont="1" applyFill="1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center"/>
    </xf>
    <xf numFmtId="10" fontId="0" fillId="0" borderId="0" xfId="0" applyNumberFormat="1"/>
    <xf numFmtId="3" fontId="0" fillId="0" borderId="1" xfId="0" applyNumberFormat="1" applyBorder="1"/>
    <xf numFmtId="3" fontId="14" fillId="0" borderId="1" xfId="0" applyNumberFormat="1" applyFont="1" applyFill="1" applyBorder="1" applyAlignment="1">
      <alignment horizontal="right"/>
    </xf>
    <xf numFmtId="0" fontId="11" fillId="5" borderId="1" xfId="0" applyFont="1" applyFill="1" applyBorder="1"/>
    <xf numFmtId="2" fontId="11" fillId="0" borderId="2" xfId="0" applyNumberFormat="1" applyFont="1" applyBorder="1"/>
    <xf numFmtId="2" fontId="12" fillId="0" borderId="2" xfId="0" applyNumberFormat="1" applyFont="1" applyBorder="1"/>
    <xf numFmtId="0" fontId="12" fillId="5" borderId="1" xfId="0" applyFont="1" applyFill="1" applyBorder="1"/>
    <xf numFmtId="0" fontId="12" fillId="0" borderId="6" xfId="0" applyFont="1" applyBorder="1" applyAlignment="1">
      <alignment horizontal="center"/>
    </xf>
    <xf numFmtId="0" fontId="12" fillId="0" borderId="11" xfId="0" applyFont="1" applyBorder="1"/>
    <xf numFmtId="2" fontId="12" fillId="0" borderId="12" xfId="0" applyNumberFormat="1" applyFont="1" applyBorder="1"/>
    <xf numFmtId="0" fontId="12" fillId="0" borderId="11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3" fontId="12" fillId="0" borderId="11" xfId="0" applyNumberFormat="1" applyFont="1" applyBorder="1"/>
    <xf numFmtId="0" fontId="3" fillId="3" borderId="16" xfId="0" applyFont="1" applyFill="1" applyBorder="1" applyAlignment="1">
      <alignment vertical="center" wrapText="1"/>
    </xf>
    <xf numFmtId="0" fontId="12" fillId="0" borderId="17" xfId="0" applyFont="1" applyBorder="1"/>
    <xf numFmtId="2" fontId="12" fillId="0" borderId="18" xfId="0" applyNumberFormat="1" applyFont="1" applyBorder="1"/>
    <xf numFmtId="0" fontId="12" fillId="0" borderId="17" xfId="0" applyFont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3" fontId="12" fillId="0" borderId="17" xfId="0" applyNumberFormat="1" applyFont="1" applyBorder="1"/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1" xfId="0" applyFont="1" applyBorder="1"/>
    <xf numFmtId="2" fontId="11" fillId="0" borderId="12" xfId="0" applyNumberFormat="1" applyFont="1" applyBorder="1"/>
    <xf numFmtId="0" fontId="12" fillId="0" borderId="5" xfId="0" applyFont="1" applyBorder="1"/>
    <xf numFmtId="2" fontId="12" fillId="0" borderId="22" xfId="0" applyNumberFormat="1" applyFont="1" applyBorder="1"/>
    <xf numFmtId="0" fontId="12" fillId="0" borderId="5" xfId="0" applyFont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3" fontId="12" fillId="0" borderId="5" xfId="0" applyNumberFormat="1" applyFont="1" applyBorder="1"/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6" fillId="8" borderId="0" xfId="0" applyFont="1" applyFill="1"/>
    <xf numFmtId="0" fontId="0" fillId="3" borderId="0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11" fillId="0" borderId="1" xfId="0" applyFont="1" applyBorder="1" applyAlignment="1">
      <alignment wrapText="1"/>
    </xf>
    <xf numFmtId="0" fontId="15" fillId="0" borderId="0" xfId="0" applyFont="1"/>
    <xf numFmtId="0" fontId="8" fillId="8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12" fillId="0" borderId="12" xfId="0" applyNumberFormat="1" applyFont="1" applyBorder="1"/>
    <xf numFmtId="0" fontId="7" fillId="0" borderId="0" xfId="0" applyFont="1" applyBorder="1" applyAlignment="1">
      <alignment horizontal="center"/>
    </xf>
    <xf numFmtId="3" fontId="12" fillId="0" borderId="0" xfId="0" applyNumberFormat="1" applyFont="1" applyBorder="1"/>
    <xf numFmtId="3" fontId="17" fillId="0" borderId="1" xfId="0" applyNumberFormat="1" applyFont="1" applyBorder="1"/>
    <xf numFmtId="1" fontId="0" fillId="0" borderId="1" xfId="0" applyNumberFormat="1" applyBorder="1"/>
    <xf numFmtId="0" fontId="12" fillId="0" borderId="0" xfId="0" applyFont="1" applyBorder="1"/>
    <xf numFmtId="2" fontId="12" fillId="0" borderId="0" xfId="0" applyNumberFormat="1" applyFont="1" applyBorder="1"/>
    <xf numFmtId="0" fontId="0" fillId="7" borderId="0" xfId="0" applyFill="1" applyBorder="1" applyAlignment="1">
      <alignment horizontal="center" textRotation="90"/>
    </xf>
    <xf numFmtId="0" fontId="2" fillId="7" borderId="0" xfId="0" applyFont="1" applyFill="1"/>
    <xf numFmtId="0" fontId="18" fillId="0" borderId="0" xfId="0" applyFont="1"/>
    <xf numFmtId="3" fontId="18" fillId="0" borderId="0" xfId="0" applyNumberFormat="1" applyFont="1"/>
    <xf numFmtId="0" fontId="19" fillId="7" borderId="13" xfId="0" applyFont="1" applyFill="1" applyBorder="1" applyAlignment="1">
      <alignment vertical="center" wrapText="1"/>
    </xf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4" xfId="0" applyNumberFormat="1" applyFont="1" applyBorder="1"/>
    <xf numFmtId="3" fontId="12" fillId="0" borderId="6" xfId="0" applyNumberFormat="1" applyFont="1" applyBorder="1"/>
    <xf numFmtId="3" fontId="12" fillId="0" borderId="25" xfId="0" applyNumberFormat="1" applyFont="1" applyBorder="1"/>
    <xf numFmtId="0" fontId="3" fillId="7" borderId="0" xfId="0" applyFont="1" applyFill="1" applyBorder="1" applyAlignment="1">
      <alignment vertical="center" wrapText="1"/>
    </xf>
    <xf numFmtId="0" fontId="12" fillId="7" borderId="0" xfId="0" applyFont="1" applyFill="1" applyBorder="1"/>
    <xf numFmtId="2" fontId="12" fillId="7" borderId="0" xfId="0" applyNumberFormat="1" applyFont="1" applyFill="1" applyBorder="1"/>
    <xf numFmtId="0" fontId="12" fillId="7" borderId="0" xfId="0" applyFont="1" applyFill="1" applyBorder="1" applyAlignment="1">
      <alignment horizontal="center"/>
    </xf>
    <xf numFmtId="3" fontId="12" fillId="7" borderId="0" xfId="0" applyNumberFormat="1" applyFont="1" applyFill="1" applyBorder="1"/>
    <xf numFmtId="4" fontId="12" fillId="0" borderId="11" xfId="0" applyNumberFormat="1" applyFont="1" applyBorder="1"/>
    <xf numFmtId="0" fontId="0" fillId="7" borderId="0" xfId="0" applyFill="1"/>
    <xf numFmtId="0" fontId="2" fillId="2" borderId="0" xfId="0" applyFont="1" applyFill="1"/>
    <xf numFmtId="0" fontId="0" fillId="2" borderId="0" xfId="0" applyFill="1"/>
    <xf numFmtId="3" fontId="2" fillId="2" borderId="0" xfId="0" applyNumberFormat="1" applyFont="1" applyFill="1"/>
    <xf numFmtId="0" fontId="2" fillId="11" borderId="0" xfId="0" applyFont="1" applyFill="1"/>
    <xf numFmtId="0" fontId="0" fillId="11" borderId="0" xfId="0" applyFill="1"/>
    <xf numFmtId="3" fontId="2" fillId="11" borderId="0" xfId="0" applyNumberFormat="1" applyFont="1" applyFill="1"/>
    <xf numFmtId="0" fontId="2" fillId="9" borderId="0" xfId="0" applyFont="1" applyFill="1"/>
    <xf numFmtId="0" fontId="0" fillId="9" borderId="0" xfId="0" applyFill="1"/>
    <xf numFmtId="3" fontId="2" fillId="9" borderId="0" xfId="0" applyNumberFormat="1" applyFont="1" applyFill="1"/>
    <xf numFmtId="0" fontId="2" fillId="10" borderId="0" xfId="0" applyFont="1" applyFill="1"/>
    <xf numFmtId="0" fontId="0" fillId="10" borderId="0" xfId="0" applyFill="1"/>
    <xf numFmtId="3" fontId="2" fillId="10" borderId="0" xfId="0" applyNumberFormat="1" applyFont="1" applyFill="1"/>
    <xf numFmtId="0" fontId="3" fillId="4" borderId="13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textRotation="90"/>
    </xf>
    <xf numFmtId="0" fontId="0" fillId="5" borderId="7" xfId="0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4" borderId="0" xfId="0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kuratura.gov.lv/media/2017_2.pielikum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zoomScale="71" zoomScaleNormal="71" workbookViewId="0">
      <selection activeCell="B2" sqref="B2:L2"/>
    </sheetView>
  </sheetViews>
  <sheetFormatPr defaultRowHeight="15.75" x14ac:dyDescent="0.25"/>
  <cols>
    <col min="1" max="1" width="3.75" customWidth="1"/>
    <col min="2" max="2" width="29.5" customWidth="1"/>
    <col min="3" max="3" width="12.625" customWidth="1"/>
    <col min="4" max="4" width="10.375" customWidth="1"/>
    <col min="5" max="5" width="11.75" customWidth="1"/>
    <col min="6" max="6" width="12" customWidth="1"/>
    <col min="7" max="8" width="18" customWidth="1"/>
    <col min="9" max="9" width="18.5" customWidth="1"/>
    <col min="10" max="10" width="19.125" customWidth="1"/>
    <col min="11" max="11" width="17.75" customWidth="1"/>
    <col min="12" max="12" width="19.125" customWidth="1"/>
    <col min="16" max="16" width="13.875" customWidth="1"/>
  </cols>
  <sheetData>
    <row r="1" spans="1:12" x14ac:dyDescent="0.25">
      <c r="K1" t="s">
        <v>68</v>
      </c>
    </row>
    <row r="2" spans="1:12" x14ac:dyDescent="0.25">
      <c r="B2" s="121" t="s">
        <v>67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idden="1" x14ac:dyDescent="0.25">
      <c r="G3" s="23" t="s">
        <v>45</v>
      </c>
    </row>
    <row r="4" spans="1:12" hidden="1" x14ac:dyDescent="0.25">
      <c r="G4" s="23" t="s">
        <v>46</v>
      </c>
    </row>
    <row r="5" spans="1:12" hidden="1" x14ac:dyDescent="0.25">
      <c r="G5" s="23" t="s">
        <v>47</v>
      </c>
    </row>
    <row r="6" spans="1:12" hidden="1" x14ac:dyDescent="0.25">
      <c r="G6" s="23" t="s">
        <v>48</v>
      </c>
    </row>
    <row r="7" spans="1:12" x14ac:dyDescent="0.25">
      <c r="K7" s="13"/>
    </row>
    <row r="8" spans="1:12" ht="18.75" x14ac:dyDescent="0.3">
      <c r="E8" s="62">
        <v>2396</v>
      </c>
      <c r="F8">
        <v>1966</v>
      </c>
      <c r="G8" s="23" t="s">
        <v>49</v>
      </c>
      <c r="H8">
        <f>E8-F8</f>
        <v>430</v>
      </c>
      <c r="I8" s="25">
        <f>E8/F8-1</f>
        <v>0.21871820956256349</v>
      </c>
      <c r="J8" s="25"/>
    </row>
    <row r="10" spans="1:12" s="10" customFormat="1" ht="15" x14ac:dyDescent="0.25">
      <c r="C10" s="11" t="s">
        <v>38</v>
      </c>
      <c r="F10" s="11" t="s">
        <v>37</v>
      </c>
      <c r="G10" s="127" t="s">
        <v>34</v>
      </c>
      <c r="H10" s="127"/>
      <c r="I10" s="12" t="s">
        <v>35</v>
      </c>
      <c r="J10" s="12"/>
    </row>
    <row r="11" spans="1:12" ht="62.25" customHeight="1" x14ac:dyDescent="0.25">
      <c r="B11" s="13" t="s">
        <v>0</v>
      </c>
      <c r="C11" s="128" t="s">
        <v>1</v>
      </c>
      <c r="D11" s="129"/>
      <c r="E11" s="13" t="s">
        <v>27</v>
      </c>
      <c r="F11" s="65" t="s">
        <v>65</v>
      </c>
      <c r="G11" s="67" t="s">
        <v>50</v>
      </c>
      <c r="H11" s="13" t="s">
        <v>33</v>
      </c>
      <c r="I11" s="108" t="s">
        <v>36</v>
      </c>
      <c r="J11" s="68" t="s">
        <v>62</v>
      </c>
      <c r="K11" s="69" t="s">
        <v>60</v>
      </c>
      <c r="L11" s="70" t="s">
        <v>61</v>
      </c>
    </row>
    <row r="12" spans="1:12" s="5" customFormat="1" ht="13.5" thickBot="1" x14ac:dyDescent="0.25">
      <c r="A12" s="5">
        <v>1</v>
      </c>
      <c r="B12" s="6">
        <v>2</v>
      </c>
      <c r="C12" s="47">
        <v>3</v>
      </c>
      <c r="D12" s="48">
        <v>4</v>
      </c>
      <c r="E12" s="6">
        <v>5</v>
      </c>
      <c r="F12" s="49">
        <v>6</v>
      </c>
      <c r="G12" s="7">
        <v>7</v>
      </c>
      <c r="H12" s="5">
        <v>8</v>
      </c>
      <c r="I12" s="49">
        <v>9</v>
      </c>
      <c r="J12" s="49"/>
      <c r="K12" s="49">
        <v>10</v>
      </c>
      <c r="L12" s="72"/>
    </row>
    <row r="13" spans="1:12" ht="22.5" customHeight="1" thickBot="1" x14ac:dyDescent="0.3">
      <c r="A13" s="130" t="s">
        <v>30</v>
      </c>
      <c r="B13" s="131" t="s">
        <v>2</v>
      </c>
      <c r="C13" s="50">
        <v>1</v>
      </c>
      <c r="D13" s="51">
        <f>C13*E8</f>
        <v>2396</v>
      </c>
      <c r="E13" s="35">
        <v>35</v>
      </c>
      <c r="F13" s="59">
        <v>69</v>
      </c>
      <c r="G13" s="37">
        <f>(D13*(1+E13/100)*F13)*1.2409</f>
        <v>276953.24466000003</v>
      </c>
      <c r="H13" s="37">
        <f>G13*12</f>
        <v>3323438.9359200001</v>
      </c>
      <c r="I13" s="37">
        <f t="shared" ref="I13:I44" si="0">(1966*C13)*(1+E13/100)*F13*12*1.2409</f>
        <v>2726995.3873200002</v>
      </c>
      <c r="J13" s="71">
        <f>1966*C13*F13*1.2409</f>
        <v>168333.04859999998</v>
      </c>
      <c r="K13" s="71">
        <f>H13-I13</f>
        <v>596443.54859999986</v>
      </c>
      <c r="L13" s="16">
        <f>((D13-1647*C13)*20%)*F13*1.2409</f>
        <v>12826.19058</v>
      </c>
    </row>
    <row r="14" spans="1:12" ht="22.5" customHeight="1" thickBot="1" x14ac:dyDescent="0.3">
      <c r="A14" s="130"/>
      <c r="B14" s="132"/>
      <c r="C14" s="28">
        <v>1</v>
      </c>
      <c r="D14" s="29">
        <f>C14*E8</f>
        <v>2396</v>
      </c>
      <c r="E14" s="15">
        <v>28</v>
      </c>
      <c r="F14" s="60">
        <v>29</v>
      </c>
      <c r="G14" s="37">
        <f t="shared" ref="G14:G70" si="1">(D14*(1+E14/100)*F14)*1.2409</f>
        <v>110365.050368</v>
      </c>
      <c r="H14" s="16">
        <f>G14*12</f>
        <v>1324380.604416</v>
      </c>
      <c r="I14" s="37">
        <f t="shared" si="0"/>
        <v>1086699.6111359999</v>
      </c>
      <c r="J14" s="71">
        <f>1966*C14*F14*1.2409</f>
        <v>70748.672599999991</v>
      </c>
      <c r="K14" s="71">
        <f t="shared" ref="K14:K72" si="2">H14-I14</f>
        <v>237680.99328000005</v>
      </c>
      <c r="L14" s="16">
        <f t="shared" ref="L14:L72" si="3">((D14-1647*C14)*20%)*F14*1.2409</f>
        <v>5390.7177800000009</v>
      </c>
    </row>
    <row r="15" spans="1:12" ht="22.5" customHeight="1" thickBot="1" x14ac:dyDescent="0.3">
      <c r="A15" s="130"/>
      <c r="B15" s="132"/>
      <c r="C15" s="14">
        <v>1</v>
      </c>
      <c r="D15" s="29">
        <f>C15*E8</f>
        <v>2396</v>
      </c>
      <c r="E15" s="15">
        <v>21</v>
      </c>
      <c r="F15" s="60">
        <v>81</v>
      </c>
      <c r="G15" s="37">
        <f t="shared" si="1"/>
        <v>291402.97916399996</v>
      </c>
      <c r="H15" s="16">
        <f t="shared" ref="H15:H66" si="4">G15*12</f>
        <v>3496835.7499679998</v>
      </c>
      <c r="I15" s="37">
        <f t="shared" si="0"/>
        <v>2869273.4075279995</v>
      </c>
      <c r="J15" s="71">
        <f>1966*C15*F15*1.2409</f>
        <v>197608.36139999999</v>
      </c>
      <c r="K15" s="71">
        <f t="shared" si="2"/>
        <v>627562.34244000027</v>
      </c>
      <c r="L15" s="16">
        <f t="shared" si="3"/>
        <v>15056.832420000001</v>
      </c>
    </row>
    <row r="16" spans="1:12" ht="22.5" customHeight="1" thickBot="1" x14ac:dyDescent="0.3">
      <c r="A16" s="130"/>
      <c r="B16" s="132"/>
      <c r="C16" s="14">
        <v>1</v>
      </c>
      <c r="D16" s="29">
        <f>C16*E8</f>
        <v>2396</v>
      </c>
      <c r="E16" s="15">
        <v>14</v>
      </c>
      <c r="F16" s="60">
        <v>46</v>
      </c>
      <c r="G16" s="37">
        <f t="shared" si="1"/>
        <v>155914.41921600001</v>
      </c>
      <c r="H16" s="16">
        <f t="shared" si="4"/>
        <v>1870973.0305920001</v>
      </c>
      <c r="I16" s="37">
        <f t="shared" si="0"/>
        <v>1535197.4032319998</v>
      </c>
      <c r="J16" s="71">
        <f>1966*C16*F16*1.2409</f>
        <v>112222.0324</v>
      </c>
      <c r="K16" s="71">
        <f t="shared" si="2"/>
        <v>335775.62736000028</v>
      </c>
      <c r="L16" s="16">
        <f t="shared" si="3"/>
        <v>8550.7937199999997</v>
      </c>
    </row>
    <row r="17" spans="1:12" ht="22.5" customHeight="1" thickBot="1" x14ac:dyDescent="0.3">
      <c r="A17" s="130"/>
      <c r="B17" s="132"/>
      <c r="C17" s="14">
        <v>1</v>
      </c>
      <c r="D17" s="29">
        <f>C17*E8</f>
        <v>2396</v>
      </c>
      <c r="E17" s="15">
        <v>7</v>
      </c>
      <c r="F17" s="60">
        <v>32</v>
      </c>
      <c r="G17" s="37">
        <f t="shared" si="1"/>
        <v>101802.24473600001</v>
      </c>
      <c r="H17" s="16">
        <f t="shared" si="4"/>
        <v>1221626.936832</v>
      </c>
      <c r="I17" s="37">
        <f t="shared" si="0"/>
        <v>1002386.7102720001</v>
      </c>
      <c r="J17" s="71">
        <f t="shared" ref="J17:J72" si="5">1647*C17*F17*1.2409</f>
        <v>65400.393599999996</v>
      </c>
      <c r="K17" s="71">
        <f t="shared" si="2"/>
        <v>219240.22655999998</v>
      </c>
      <c r="L17" s="16">
        <f t="shared" si="3"/>
        <v>5948.37824</v>
      </c>
    </row>
    <row r="18" spans="1:12" ht="22.5" customHeight="1" thickBot="1" x14ac:dyDescent="0.3">
      <c r="A18" s="130"/>
      <c r="B18" s="133"/>
      <c r="C18" s="14">
        <v>1</v>
      </c>
      <c r="D18" s="29">
        <f>C18*E8</f>
        <v>2396</v>
      </c>
      <c r="E18" s="15">
        <v>0</v>
      </c>
      <c r="F18" s="60">
        <v>44</v>
      </c>
      <c r="G18" s="37">
        <f t="shared" si="1"/>
        <v>130820.64159999999</v>
      </c>
      <c r="H18" s="16">
        <f t="shared" si="4"/>
        <v>1569847.6991999999</v>
      </c>
      <c r="I18" s="37">
        <f t="shared" si="0"/>
        <v>1288113.7631999999</v>
      </c>
      <c r="J18" s="71">
        <f t="shared" si="5"/>
        <v>89925.541199999992</v>
      </c>
      <c r="K18" s="71">
        <f t="shared" si="2"/>
        <v>281733.93599999999</v>
      </c>
      <c r="L18" s="16">
        <f t="shared" si="3"/>
        <v>8179.0200800000002</v>
      </c>
    </row>
    <row r="19" spans="1:12" ht="27.75" customHeight="1" thickBot="1" x14ac:dyDescent="0.3">
      <c r="A19" s="130"/>
      <c r="B19" s="116" t="s">
        <v>3</v>
      </c>
      <c r="C19" s="17">
        <v>1.1000000000000001</v>
      </c>
      <c r="D19" s="29">
        <f>C19*E8</f>
        <v>2635.6000000000004</v>
      </c>
      <c r="E19" s="15">
        <v>35</v>
      </c>
      <c r="F19" s="60">
        <v>5</v>
      </c>
      <c r="G19" s="93">
        <f t="shared" si="1"/>
        <v>22075.983270000001</v>
      </c>
      <c r="H19" s="16">
        <f t="shared" si="4"/>
        <v>264911.79924000002</v>
      </c>
      <c r="I19" s="37">
        <f t="shared" si="0"/>
        <v>217369.19754000002</v>
      </c>
      <c r="J19" s="71">
        <f t="shared" si="5"/>
        <v>11240.692649999999</v>
      </c>
      <c r="K19" s="71">
        <f t="shared" si="2"/>
        <v>47542.601699999999</v>
      </c>
      <c r="L19" s="16">
        <f t="shared" si="3"/>
        <v>1022.3775100000005</v>
      </c>
    </row>
    <row r="20" spans="1:12" ht="25.5" customHeight="1" thickBot="1" x14ac:dyDescent="0.3">
      <c r="A20" s="130"/>
      <c r="B20" s="134"/>
      <c r="C20" s="17">
        <v>1.1000000000000001</v>
      </c>
      <c r="D20" s="29">
        <f>C20*E8</f>
        <v>2635.6000000000004</v>
      </c>
      <c r="E20" s="15">
        <v>28</v>
      </c>
      <c r="F20" s="60">
        <v>2</v>
      </c>
      <c r="G20" s="37">
        <f t="shared" si="1"/>
        <v>8372.521062400001</v>
      </c>
      <c r="H20" s="16">
        <f t="shared" si="4"/>
        <v>100470.25274880001</v>
      </c>
      <c r="I20" s="37">
        <f t="shared" si="0"/>
        <v>82439.280844800014</v>
      </c>
      <c r="J20" s="71">
        <f t="shared" si="5"/>
        <v>4496.2770599999994</v>
      </c>
      <c r="K20" s="71">
        <f t="shared" si="2"/>
        <v>18030.971903999991</v>
      </c>
      <c r="L20" s="16">
        <f t="shared" si="3"/>
        <v>408.95100400000018</v>
      </c>
    </row>
    <row r="21" spans="1:12" ht="24.75" customHeight="1" thickBot="1" x14ac:dyDescent="0.3">
      <c r="A21" s="130"/>
      <c r="B21" s="134"/>
      <c r="C21" s="17">
        <v>1.1000000000000001</v>
      </c>
      <c r="D21" s="30">
        <f>C21*E8</f>
        <v>2635.6000000000004</v>
      </c>
      <c r="E21" s="15">
        <v>21</v>
      </c>
      <c r="F21" s="60">
        <v>3</v>
      </c>
      <c r="G21" s="37">
        <f t="shared" si="1"/>
        <v>11871.973225199999</v>
      </c>
      <c r="H21" s="16">
        <f t="shared" si="4"/>
        <v>142463.67870240001</v>
      </c>
      <c r="I21" s="37">
        <f t="shared" si="0"/>
        <v>116896.32401040001</v>
      </c>
      <c r="J21" s="71">
        <f t="shared" si="5"/>
        <v>6744.4155899999996</v>
      </c>
      <c r="K21" s="71">
        <f t="shared" si="2"/>
        <v>25567.354691999994</v>
      </c>
      <c r="L21" s="16">
        <f t="shared" si="3"/>
        <v>613.42650600000024</v>
      </c>
    </row>
    <row r="22" spans="1:12" ht="24.75" customHeight="1" thickBot="1" x14ac:dyDescent="0.3">
      <c r="A22" s="130"/>
      <c r="B22" s="134"/>
      <c r="C22" s="17">
        <v>1.1000000000000001</v>
      </c>
      <c r="D22" s="30">
        <f>C22*E8</f>
        <v>2635.6000000000004</v>
      </c>
      <c r="E22" s="15">
        <v>14</v>
      </c>
      <c r="F22" s="60">
        <v>5</v>
      </c>
      <c r="G22" s="37">
        <f t="shared" si="1"/>
        <v>18641.941428000002</v>
      </c>
      <c r="H22" s="16">
        <f t="shared" si="4"/>
        <v>223703.29713600001</v>
      </c>
      <c r="I22" s="37">
        <f t="shared" si="0"/>
        <v>183556.21125600001</v>
      </c>
      <c r="J22" s="71">
        <f t="shared" si="5"/>
        <v>11240.692649999999</v>
      </c>
      <c r="K22" s="71">
        <f t="shared" si="2"/>
        <v>40147.085879999999</v>
      </c>
      <c r="L22" s="16">
        <f t="shared" si="3"/>
        <v>1022.3775100000005</v>
      </c>
    </row>
    <row r="23" spans="1:12" ht="21" customHeight="1" thickBot="1" x14ac:dyDescent="0.3">
      <c r="A23" s="130"/>
      <c r="B23" s="134"/>
      <c r="C23" s="17">
        <v>1.1000000000000001</v>
      </c>
      <c r="D23" s="30">
        <f>C23*E8</f>
        <v>2635.6000000000004</v>
      </c>
      <c r="E23" s="15">
        <v>7</v>
      </c>
      <c r="F23" s="60">
        <v>2</v>
      </c>
      <c r="G23" s="37">
        <f t="shared" si="1"/>
        <v>6998.9043256000004</v>
      </c>
      <c r="H23" s="16">
        <f t="shared" si="4"/>
        <v>83986.851907200005</v>
      </c>
      <c r="I23" s="37">
        <f t="shared" si="0"/>
        <v>68914.086331200015</v>
      </c>
      <c r="J23" s="71">
        <f t="shared" si="5"/>
        <v>4496.2770599999994</v>
      </c>
      <c r="K23" s="71">
        <f t="shared" si="2"/>
        <v>15072.765575999991</v>
      </c>
      <c r="L23" s="16">
        <f t="shared" si="3"/>
        <v>408.95100400000018</v>
      </c>
    </row>
    <row r="24" spans="1:12" ht="21" customHeight="1" thickBot="1" x14ac:dyDescent="0.3">
      <c r="A24" s="130"/>
      <c r="B24" s="117"/>
      <c r="C24" s="31">
        <v>1.1000000000000001</v>
      </c>
      <c r="D24" s="30">
        <f>C24*E8</f>
        <v>2635.6000000000004</v>
      </c>
      <c r="E24" s="15">
        <v>0</v>
      </c>
      <c r="F24" s="60">
        <v>0</v>
      </c>
      <c r="G24" s="37">
        <f t="shared" si="1"/>
        <v>0</v>
      </c>
      <c r="H24" s="16">
        <f t="shared" si="4"/>
        <v>0</v>
      </c>
      <c r="I24" s="37">
        <f t="shared" si="0"/>
        <v>0</v>
      </c>
      <c r="J24" s="71">
        <f t="shared" si="5"/>
        <v>0</v>
      </c>
      <c r="K24" s="71">
        <f t="shared" si="2"/>
        <v>0</v>
      </c>
      <c r="L24" s="16">
        <f t="shared" si="3"/>
        <v>0</v>
      </c>
    </row>
    <row r="25" spans="1:12" ht="28.5" customHeight="1" thickBot="1" x14ac:dyDescent="0.3">
      <c r="A25" s="130"/>
      <c r="B25" s="116" t="s">
        <v>4</v>
      </c>
      <c r="C25" s="17">
        <v>1.2</v>
      </c>
      <c r="D25" s="30">
        <f>C25*E8</f>
        <v>2875.2</v>
      </c>
      <c r="E25" s="15">
        <v>35</v>
      </c>
      <c r="F25" s="60">
        <v>3</v>
      </c>
      <c r="G25" s="37">
        <f t="shared" si="1"/>
        <v>14449.734503999998</v>
      </c>
      <c r="H25" s="16">
        <f t="shared" si="4"/>
        <v>173396.81404799997</v>
      </c>
      <c r="I25" s="37">
        <f t="shared" si="0"/>
        <v>142278.02020799997</v>
      </c>
      <c r="J25" s="71">
        <f t="shared" si="5"/>
        <v>7357.5442799999992</v>
      </c>
      <c r="K25" s="71">
        <f t="shared" si="2"/>
        <v>31118.793839999998</v>
      </c>
      <c r="L25" s="16">
        <f t="shared" si="3"/>
        <v>669.19255199999986</v>
      </c>
    </row>
    <row r="26" spans="1:12" ht="21.75" customHeight="1" thickBot="1" x14ac:dyDescent="0.3">
      <c r="A26" s="130"/>
      <c r="B26" s="134"/>
      <c r="C26" s="17">
        <v>1.2</v>
      </c>
      <c r="D26" s="30">
        <f>C26*E8</f>
        <v>2875.2</v>
      </c>
      <c r="E26" s="15">
        <v>28</v>
      </c>
      <c r="F26" s="60">
        <v>5</v>
      </c>
      <c r="G26" s="37">
        <f t="shared" si="1"/>
        <v>22834.148351999997</v>
      </c>
      <c r="H26" s="16">
        <f t="shared" si="4"/>
        <v>274009.78022399999</v>
      </c>
      <c r="I26" s="37">
        <f t="shared" si="0"/>
        <v>224834.40230399999</v>
      </c>
      <c r="J26" s="71">
        <f t="shared" si="5"/>
        <v>12262.573799999998</v>
      </c>
      <c r="K26" s="71">
        <f t="shared" si="2"/>
        <v>49175.377919999999</v>
      </c>
      <c r="L26" s="16">
        <f t="shared" si="3"/>
        <v>1115.3209199999999</v>
      </c>
    </row>
    <row r="27" spans="1:12" ht="19.5" customHeight="1" thickBot="1" x14ac:dyDescent="0.3">
      <c r="A27" s="130"/>
      <c r="B27" s="134"/>
      <c r="C27" s="17">
        <v>1.2</v>
      </c>
      <c r="D27" s="30">
        <f>C27*E8</f>
        <v>2875.2</v>
      </c>
      <c r="E27" s="15">
        <v>21</v>
      </c>
      <c r="F27" s="60">
        <v>1</v>
      </c>
      <c r="G27" s="37">
        <f t="shared" si="1"/>
        <v>4317.081172799999</v>
      </c>
      <c r="H27" s="16">
        <f t="shared" si="4"/>
        <v>51804.974073599988</v>
      </c>
      <c r="I27" s="37">
        <f t="shared" si="0"/>
        <v>42507.754185599988</v>
      </c>
      <c r="J27" s="71">
        <f t="shared" si="5"/>
        <v>2452.5147599999996</v>
      </c>
      <c r="K27" s="71">
        <f t="shared" si="2"/>
        <v>9297.2198879999996</v>
      </c>
      <c r="L27" s="16">
        <f t="shared" si="3"/>
        <v>223.06418399999998</v>
      </c>
    </row>
    <row r="28" spans="1:12" ht="19.5" customHeight="1" thickBot="1" x14ac:dyDescent="0.3">
      <c r="A28" s="130"/>
      <c r="B28" s="134"/>
      <c r="C28" s="17">
        <v>1.2</v>
      </c>
      <c r="D28" s="30">
        <f>C28*E8</f>
        <v>2875.2</v>
      </c>
      <c r="E28" s="15">
        <v>14</v>
      </c>
      <c r="F28" s="60">
        <v>0</v>
      </c>
      <c r="G28" s="37">
        <f t="shared" si="1"/>
        <v>0</v>
      </c>
      <c r="H28" s="16">
        <f t="shared" si="4"/>
        <v>0</v>
      </c>
      <c r="I28" s="37">
        <f t="shared" si="0"/>
        <v>0</v>
      </c>
      <c r="J28" s="71">
        <f t="shared" si="5"/>
        <v>0</v>
      </c>
      <c r="K28" s="71">
        <f t="shared" si="2"/>
        <v>0</v>
      </c>
      <c r="L28" s="16">
        <f t="shared" si="3"/>
        <v>0</v>
      </c>
    </row>
    <row r="29" spans="1:12" ht="19.5" customHeight="1" thickBot="1" x14ac:dyDescent="0.3">
      <c r="A29" s="130"/>
      <c r="B29" s="107"/>
      <c r="C29" s="17">
        <v>1.2</v>
      </c>
      <c r="D29" s="30">
        <f>C29*E8</f>
        <v>2875.2</v>
      </c>
      <c r="E29" s="15">
        <v>7</v>
      </c>
      <c r="F29" s="60">
        <v>1</v>
      </c>
      <c r="G29" s="37">
        <f>(D29*(1+E29/100)*F29)*1.2409</f>
        <v>3817.5841775999997</v>
      </c>
      <c r="H29" s="16">
        <f>G29*12</f>
        <v>45811.010131199997</v>
      </c>
      <c r="I29" s="37">
        <f t="shared" si="0"/>
        <v>37589.501635199995</v>
      </c>
      <c r="J29" s="71">
        <f t="shared" si="5"/>
        <v>2452.5147599999996</v>
      </c>
      <c r="K29" s="71">
        <f t="shared" si="2"/>
        <v>8221.5084960000022</v>
      </c>
      <c r="L29" s="16">
        <f t="shared" si="3"/>
        <v>223.06418399999998</v>
      </c>
    </row>
    <row r="30" spans="1:12" ht="22.5" customHeight="1" thickBot="1" x14ac:dyDescent="0.3">
      <c r="A30" s="130"/>
      <c r="B30" s="116" t="s">
        <v>5</v>
      </c>
      <c r="C30" s="17">
        <v>1</v>
      </c>
      <c r="D30" s="30">
        <f>C30*E8</f>
        <v>2396</v>
      </c>
      <c r="E30" s="15">
        <v>35</v>
      </c>
      <c r="F30" s="60">
        <v>25</v>
      </c>
      <c r="G30" s="37">
        <f t="shared" si="1"/>
        <v>100345.37850000001</v>
      </c>
      <c r="H30" s="16">
        <f t="shared" si="4"/>
        <v>1204144.5420000001</v>
      </c>
      <c r="I30" s="37">
        <f t="shared" si="0"/>
        <v>988041.80700000015</v>
      </c>
      <c r="J30" s="71">
        <f t="shared" si="5"/>
        <v>51094.057499999995</v>
      </c>
      <c r="K30" s="71">
        <f t="shared" si="2"/>
        <v>216102.73499999999</v>
      </c>
      <c r="L30" s="16">
        <f t="shared" si="3"/>
        <v>4647.1705000000002</v>
      </c>
    </row>
    <row r="31" spans="1:12" ht="22.5" customHeight="1" thickBot="1" x14ac:dyDescent="0.3">
      <c r="A31" s="130"/>
      <c r="B31" s="134"/>
      <c r="C31" s="17">
        <v>1</v>
      </c>
      <c r="D31" s="30">
        <f>C31*E8</f>
        <v>2396</v>
      </c>
      <c r="E31" s="15">
        <v>28</v>
      </c>
      <c r="F31" s="60">
        <v>1</v>
      </c>
      <c r="G31" s="37">
        <f t="shared" si="1"/>
        <v>3805.6913919999997</v>
      </c>
      <c r="H31" s="16">
        <f t="shared" si="4"/>
        <v>45668.296703999993</v>
      </c>
      <c r="I31" s="37">
        <f t="shared" si="0"/>
        <v>37472.400384</v>
      </c>
      <c r="J31" s="71">
        <f t="shared" si="5"/>
        <v>2043.7622999999999</v>
      </c>
      <c r="K31" s="71">
        <f t="shared" si="2"/>
        <v>8195.8963199999926</v>
      </c>
      <c r="L31" s="16">
        <f t="shared" si="3"/>
        <v>185.88682</v>
      </c>
    </row>
    <row r="32" spans="1:12" ht="22.5" customHeight="1" thickBot="1" x14ac:dyDescent="0.3">
      <c r="A32" s="130"/>
      <c r="B32" s="134"/>
      <c r="C32" s="17">
        <v>1</v>
      </c>
      <c r="D32" s="30">
        <f>C32*E8</f>
        <v>2396</v>
      </c>
      <c r="E32" s="15">
        <v>21</v>
      </c>
      <c r="F32" s="60">
        <v>22</v>
      </c>
      <c r="G32" s="37">
        <f t="shared" si="1"/>
        <v>79146.488167999996</v>
      </c>
      <c r="H32" s="16">
        <f t="shared" si="4"/>
        <v>949757.8580159999</v>
      </c>
      <c r="I32" s="37">
        <f t="shared" si="0"/>
        <v>779308.82673600002</v>
      </c>
      <c r="J32" s="71">
        <f t="shared" si="5"/>
        <v>44962.770599999996</v>
      </c>
      <c r="K32" s="71">
        <f t="shared" si="2"/>
        <v>170449.03127999988</v>
      </c>
      <c r="L32" s="16">
        <f t="shared" si="3"/>
        <v>4089.5100400000001</v>
      </c>
    </row>
    <row r="33" spans="1:12" ht="22.5" customHeight="1" thickBot="1" x14ac:dyDescent="0.3">
      <c r="A33" s="130"/>
      <c r="B33" s="134"/>
      <c r="C33" s="17">
        <v>1</v>
      </c>
      <c r="D33" s="30">
        <f>C33*E8</f>
        <v>2396</v>
      </c>
      <c r="E33" s="15">
        <v>14</v>
      </c>
      <c r="F33" s="60">
        <v>11</v>
      </c>
      <c r="G33" s="37">
        <f t="shared" si="1"/>
        <v>37283.882856000004</v>
      </c>
      <c r="H33" s="16">
        <f t="shared" si="4"/>
        <v>447406.59427200002</v>
      </c>
      <c r="I33" s="37">
        <f t="shared" si="0"/>
        <v>367112.42251200002</v>
      </c>
      <c r="J33" s="71">
        <f t="shared" si="5"/>
        <v>22481.385299999998</v>
      </c>
      <c r="K33" s="71">
        <f t="shared" si="2"/>
        <v>80294.171759999997</v>
      </c>
      <c r="L33" s="16">
        <f t="shared" si="3"/>
        <v>2044.7550200000001</v>
      </c>
    </row>
    <row r="34" spans="1:12" ht="22.5" customHeight="1" thickBot="1" x14ac:dyDescent="0.3">
      <c r="A34" s="130"/>
      <c r="B34" s="134"/>
      <c r="C34" s="17">
        <v>1</v>
      </c>
      <c r="D34" s="30">
        <f>C34*E8</f>
        <v>2396</v>
      </c>
      <c r="E34" s="15">
        <v>7</v>
      </c>
      <c r="F34" s="60">
        <v>2</v>
      </c>
      <c r="G34" s="37">
        <f t="shared" si="1"/>
        <v>6362.6402960000005</v>
      </c>
      <c r="H34" s="16">
        <f t="shared" si="4"/>
        <v>76351.683552000002</v>
      </c>
      <c r="I34" s="37">
        <f t="shared" si="0"/>
        <v>62649.169392000003</v>
      </c>
      <c r="J34" s="71">
        <f t="shared" si="5"/>
        <v>4087.5245999999997</v>
      </c>
      <c r="K34" s="71">
        <f t="shared" si="2"/>
        <v>13702.514159999999</v>
      </c>
      <c r="L34" s="16">
        <f t="shared" si="3"/>
        <v>371.77364</v>
      </c>
    </row>
    <row r="35" spans="1:12" ht="22.5" customHeight="1" thickBot="1" x14ac:dyDescent="0.3">
      <c r="A35" s="130"/>
      <c r="B35" s="117"/>
      <c r="C35" s="17">
        <v>1</v>
      </c>
      <c r="D35" s="30">
        <f>C35*E8</f>
        <v>2396</v>
      </c>
      <c r="E35" s="15">
        <v>0</v>
      </c>
      <c r="F35" s="60">
        <v>7</v>
      </c>
      <c r="G35" s="37">
        <f t="shared" si="1"/>
        <v>20812.374799999998</v>
      </c>
      <c r="H35" s="16">
        <f t="shared" si="4"/>
        <v>249748.49759999997</v>
      </c>
      <c r="I35" s="37">
        <f t="shared" si="0"/>
        <v>204927.18959999998</v>
      </c>
      <c r="J35" s="71">
        <f t="shared" si="5"/>
        <v>14306.336099999999</v>
      </c>
      <c r="K35" s="71">
        <f t="shared" si="2"/>
        <v>44821.30799999999</v>
      </c>
      <c r="L35" s="16">
        <f t="shared" si="3"/>
        <v>1301.2077400000001</v>
      </c>
    </row>
    <row r="36" spans="1:12" ht="18.75" customHeight="1" thickBot="1" x14ac:dyDescent="0.3">
      <c r="A36" s="130"/>
      <c r="B36" s="116" t="s">
        <v>6</v>
      </c>
      <c r="C36" s="17">
        <v>1.05</v>
      </c>
      <c r="D36" s="30">
        <f>C36*E8</f>
        <v>2515.8000000000002</v>
      </c>
      <c r="E36" s="15">
        <v>35</v>
      </c>
      <c r="F36" s="60">
        <v>1</v>
      </c>
      <c r="G36" s="37">
        <f t="shared" si="1"/>
        <v>4214.505897</v>
      </c>
      <c r="H36" s="16">
        <f t="shared" si="4"/>
        <v>50574.070764000004</v>
      </c>
      <c r="I36" s="37">
        <f t="shared" si="0"/>
        <v>41497.755894000002</v>
      </c>
      <c r="J36" s="71">
        <f t="shared" si="5"/>
        <v>2145.9504149999998</v>
      </c>
      <c r="K36" s="71">
        <f t="shared" si="2"/>
        <v>9076.314870000002</v>
      </c>
      <c r="L36" s="16">
        <f t="shared" si="3"/>
        <v>195.181161</v>
      </c>
    </row>
    <row r="37" spans="1:12" ht="23.25" customHeight="1" thickBot="1" x14ac:dyDescent="0.3">
      <c r="A37" s="130"/>
      <c r="B37" s="117"/>
      <c r="C37" s="17">
        <v>1.05</v>
      </c>
      <c r="D37" s="30">
        <f>C37*E8</f>
        <v>2515.8000000000002</v>
      </c>
      <c r="E37" s="15">
        <v>21</v>
      </c>
      <c r="F37" s="60">
        <v>1</v>
      </c>
      <c r="G37" s="37">
        <f t="shared" si="1"/>
        <v>3777.4460261999998</v>
      </c>
      <c r="H37" s="16">
        <f t="shared" si="4"/>
        <v>45329.352314399999</v>
      </c>
      <c r="I37" s="37">
        <f t="shared" si="0"/>
        <v>37194.284912400006</v>
      </c>
      <c r="J37" s="71">
        <f t="shared" si="5"/>
        <v>2145.9504149999998</v>
      </c>
      <c r="K37" s="71">
        <f t="shared" si="2"/>
        <v>8135.0674019999933</v>
      </c>
      <c r="L37" s="16">
        <f t="shared" si="3"/>
        <v>195.181161</v>
      </c>
    </row>
    <row r="38" spans="1:12" ht="17.25" customHeight="1" thickBot="1" x14ac:dyDescent="0.3">
      <c r="A38" s="130"/>
      <c r="B38" s="116" t="s">
        <v>7</v>
      </c>
      <c r="C38" s="17">
        <v>1.1000000000000001</v>
      </c>
      <c r="D38" s="30">
        <f>C38*E8</f>
        <v>2635.6000000000004</v>
      </c>
      <c r="E38" s="15">
        <v>35</v>
      </c>
      <c r="F38" s="60">
        <v>3</v>
      </c>
      <c r="G38" s="37">
        <f t="shared" si="1"/>
        <v>13245.589962000002</v>
      </c>
      <c r="H38" s="16">
        <f t="shared" si="4"/>
        <v>158947.07954400004</v>
      </c>
      <c r="I38" s="37">
        <f t="shared" si="0"/>
        <v>130421.51852400003</v>
      </c>
      <c r="J38" s="71">
        <f t="shared" si="5"/>
        <v>6744.4155899999996</v>
      </c>
      <c r="K38" s="71">
        <f t="shared" si="2"/>
        <v>28525.561020000008</v>
      </c>
      <c r="L38" s="16">
        <f t="shared" si="3"/>
        <v>613.42650600000024</v>
      </c>
    </row>
    <row r="39" spans="1:12" ht="20.25" customHeight="1" thickBot="1" x14ac:dyDescent="0.3">
      <c r="A39" s="130"/>
      <c r="B39" s="134"/>
      <c r="C39" s="17">
        <v>1.1000000000000001</v>
      </c>
      <c r="D39" s="30">
        <f>C39*E8</f>
        <v>2635.6000000000004</v>
      </c>
      <c r="E39" s="15">
        <v>28</v>
      </c>
      <c r="F39" s="60">
        <v>0</v>
      </c>
      <c r="G39" s="37">
        <f t="shared" si="1"/>
        <v>0</v>
      </c>
      <c r="H39" s="16">
        <f t="shared" si="4"/>
        <v>0</v>
      </c>
      <c r="I39" s="37">
        <f t="shared" si="0"/>
        <v>0</v>
      </c>
      <c r="J39" s="71">
        <f t="shared" si="5"/>
        <v>0</v>
      </c>
      <c r="K39" s="71">
        <f t="shared" si="2"/>
        <v>0</v>
      </c>
      <c r="L39" s="16">
        <f t="shared" si="3"/>
        <v>0</v>
      </c>
    </row>
    <row r="40" spans="1:12" ht="17.25" customHeight="1" thickBot="1" x14ac:dyDescent="0.3">
      <c r="A40" s="130"/>
      <c r="B40" s="134"/>
      <c r="C40" s="17">
        <v>1.1000000000000001</v>
      </c>
      <c r="D40" s="30">
        <f>C40*E8</f>
        <v>2635.6000000000004</v>
      </c>
      <c r="E40" s="15">
        <v>21</v>
      </c>
      <c r="F40" s="60">
        <v>3</v>
      </c>
      <c r="G40" s="37">
        <f t="shared" si="1"/>
        <v>11871.973225199999</v>
      </c>
      <c r="H40" s="16">
        <f t="shared" si="4"/>
        <v>142463.67870240001</v>
      </c>
      <c r="I40" s="37">
        <f t="shared" si="0"/>
        <v>116896.32401040001</v>
      </c>
      <c r="J40" s="71">
        <f t="shared" si="5"/>
        <v>6744.4155899999996</v>
      </c>
      <c r="K40" s="71">
        <f t="shared" si="2"/>
        <v>25567.354691999994</v>
      </c>
      <c r="L40" s="16">
        <f t="shared" si="3"/>
        <v>613.42650600000024</v>
      </c>
    </row>
    <row r="41" spans="1:12" ht="17.25" customHeight="1" thickBot="1" x14ac:dyDescent="0.3">
      <c r="A41" s="130"/>
      <c r="B41" s="117"/>
      <c r="C41" s="17">
        <v>1.1000000000000001</v>
      </c>
      <c r="D41" s="30">
        <f>C41*E8</f>
        <v>2635.6000000000004</v>
      </c>
      <c r="E41" s="15">
        <v>14</v>
      </c>
      <c r="F41" s="60">
        <v>1</v>
      </c>
      <c r="G41" s="37">
        <f t="shared" si="1"/>
        <v>3728.3882856000005</v>
      </c>
      <c r="H41" s="16">
        <f t="shared" si="4"/>
        <v>44740.659427200007</v>
      </c>
      <c r="I41" s="37">
        <f t="shared" si="0"/>
        <v>36711.242251200005</v>
      </c>
      <c r="J41" s="71">
        <f t="shared" si="5"/>
        <v>2248.1385299999997</v>
      </c>
      <c r="K41" s="71">
        <f t="shared" si="2"/>
        <v>8029.4171760000027</v>
      </c>
      <c r="L41" s="16">
        <f t="shared" si="3"/>
        <v>204.47550200000009</v>
      </c>
    </row>
    <row r="42" spans="1:12" ht="21" customHeight="1" thickBot="1" x14ac:dyDescent="0.3">
      <c r="A42" s="130"/>
      <c r="B42" s="116" t="s">
        <v>8</v>
      </c>
      <c r="C42" s="17">
        <v>1.2</v>
      </c>
      <c r="D42" s="30">
        <f>C42*E8</f>
        <v>2875.2</v>
      </c>
      <c r="E42" s="15">
        <v>35</v>
      </c>
      <c r="F42" s="61">
        <v>65</v>
      </c>
      <c r="G42" s="37">
        <f t="shared" si="1"/>
        <v>313077.58091999998</v>
      </c>
      <c r="H42" s="16">
        <f t="shared" si="4"/>
        <v>3756930.9710399997</v>
      </c>
      <c r="I42" s="37">
        <f t="shared" si="0"/>
        <v>3082690.4378399998</v>
      </c>
      <c r="J42" s="71">
        <f t="shared" si="5"/>
        <v>159413.45939999996</v>
      </c>
      <c r="K42" s="71">
        <f t="shared" si="2"/>
        <v>674240.53319999995</v>
      </c>
      <c r="L42" s="16">
        <f t="shared" si="3"/>
        <v>14499.171959999998</v>
      </c>
    </row>
    <row r="43" spans="1:12" ht="21" customHeight="1" thickBot="1" x14ac:dyDescent="0.3">
      <c r="A43" s="130"/>
      <c r="B43" s="134"/>
      <c r="C43" s="17">
        <v>1.35</v>
      </c>
      <c r="D43" s="30">
        <f>C43*E8</f>
        <v>3234.6000000000004</v>
      </c>
      <c r="E43" s="15">
        <v>35</v>
      </c>
      <c r="F43" s="61">
        <v>4</v>
      </c>
      <c r="G43" s="37">
        <f t="shared" si="1"/>
        <v>21674.601756000004</v>
      </c>
      <c r="H43" s="16">
        <f t="shared" si="4"/>
        <v>260095.22107200004</v>
      </c>
      <c r="I43" s="37">
        <f t="shared" si="0"/>
        <v>213417.03031200005</v>
      </c>
      <c r="J43" s="71">
        <f t="shared" si="5"/>
        <v>11036.316420000001</v>
      </c>
      <c r="K43" s="71">
        <f t="shared" si="2"/>
        <v>46678.190759999998</v>
      </c>
      <c r="L43" s="16">
        <f t="shared" si="3"/>
        <v>1003.788828</v>
      </c>
    </row>
    <row r="44" spans="1:12" ht="21" customHeight="1" thickBot="1" x14ac:dyDescent="0.3">
      <c r="A44" s="130"/>
      <c r="B44" s="134"/>
      <c r="C44" s="17">
        <v>1.2</v>
      </c>
      <c r="D44" s="30">
        <f>C44*E8</f>
        <v>2875.2</v>
      </c>
      <c r="E44" s="15">
        <v>28</v>
      </c>
      <c r="F44" s="61">
        <v>25</v>
      </c>
      <c r="G44" s="37">
        <f t="shared" si="1"/>
        <v>114170.74175999999</v>
      </c>
      <c r="H44" s="16">
        <f t="shared" si="4"/>
        <v>1370048.9011199998</v>
      </c>
      <c r="I44" s="37">
        <f t="shared" si="0"/>
        <v>1124172.0115199997</v>
      </c>
      <c r="J44" s="71">
        <f t="shared" si="5"/>
        <v>61312.868999999992</v>
      </c>
      <c r="K44" s="71">
        <f t="shared" si="2"/>
        <v>245876.88960000011</v>
      </c>
      <c r="L44" s="16">
        <f t="shared" si="3"/>
        <v>5576.6045999999997</v>
      </c>
    </row>
    <row r="45" spans="1:12" ht="21" customHeight="1" thickBot="1" x14ac:dyDescent="0.3">
      <c r="A45" s="130"/>
      <c r="B45" s="134"/>
      <c r="C45" s="17">
        <v>1.35</v>
      </c>
      <c r="D45" s="30">
        <f>C45*E8</f>
        <v>3234.6000000000004</v>
      </c>
      <c r="E45" s="15">
        <v>28</v>
      </c>
      <c r="F45" s="61">
        <v>1</v>
      </c>
      <c r="G45" s="37">
        <f t="shared" si="1"/>
        <v>5137.6833791999998</v>
      </c>
      <c r="H45" s="16">
        <f t="shared" si="4"/>
        <v>61652.200550399997</v>
      </c>
      <c r="I45" s="37">
        <f t="shared" ref="I45:I66" si="6">(1966*C45)*(1+E45/100)*F45*12*1.2409</f>
        <v>50587.740518400009</v>
      </c>
      <c r="J45" s="71">
        <f t="shared" si="5"/>
        <v>2759.0791050000003</v>
      </c>
      <c r="K45" s="71">
        <f t="shared" si="2"/>
        <v>11064.460031999988</v>
      </c>
      <c r="L45" s="16">
        <f t="shared" si="3"/>
        <v>250.94720699999999</v>
      </c>
    </row>
    <row r="46" spans="1:12" ht="21" customHeight="1" thickBot="1" x14ac:dyDescent="0.3">
      <c r="A46" s="130"/>
      <c r="B46" s="134"/>
      <c r="C46" s="17">
        <v>1.2</v>
      </c>
      <c r="D46" s="30">
        <f>C46*E8</f>
        <v>2875.2</v>
      </c>
      <c r="E46" s="15">
        <v>21</v>
      </c>
      <c r="F46" s="61">
        <v>18</v>
      </c>
      <c r="G46" s="37">
        <f t="shared" si="1"/>
        <v>77707.461110399978</v>
      </c>
      <c r="H46" s="16">
        <f t="shared" si="4"/>
        <v>932489.53332479973</v>
      </c>
      <c r="I46" s="37">
        <f t="shared" si="6"/>
        <v>765139.57534079975</v>
      </c>
      <c r="J46" s="71">
        <f t="shared" si="5"/>
        <v>44145.26567999999</v>
      </c>
      <c r="K46" s="71">
        <f t="shared" si="2"/>
        <v>167349.95798399998</v>
      </c>
      <c r="L46" s="16">
        <f t="shared" si="3"/>
        <v>4015.1553119999994</v>
      </c>
    </row>
    <row r="47" spans="1:12" ht="21" customHeight="1" thickBot="1" x14ac:dyDescent="0.3">
      <c r="A47" s="130"/>
      <c r="B47" s="134"/>
      <c r="C47" s="17">
        <v>1.2</v>
      </c>
      <c r="D47" s="30">
        <f>C47*E8</f>
        <v>2875.2</v>
      </c>
      <c r="E47" s="15">
        <v>14</v>
      </c>
      <c r="F47" s="61">
        <v>9</v>
      </c>
      <c r="G47" s="37">
        <f t="shared" si="1"/>
        <v>36605.994076799994</v>
      </c>
      <c r="H47" s="16">
        <f t="shared" si="4"/>
        <v>439271.92892159993</v>
      </c>
      <c r="I47" s="37">
        <f t="shared" si="6"/>
        <v>360437.65119359997</v>
      </c>
      <c r="J47" s="71">
        <f t="shared" si="5"/>
        <v>22072.632839999995</v>
      </c>
      <c r="K47" s="71">
        <f t="shared" si="2"/>
        <v>78834.277727999957</v>
      </c>
      <c r="L47" s="16">
        <f t="shared" si="3"/>
        <v>2007.5776559999997</v>
      </c>
    </row>
    <row r="48" spans="1:12" ht="21" customHeight="1" thickBot="1" x14ac:dyDescent="0.3">
      <c r="A48" s="130"/>
      <c r="B48" s="134"/>
      <c r="C48" s="17">
        <v>1.2</v>
      </c>
      <c r="D48" s="30">
        <f>C48*E8</f>
        <v>2875.2</v>
      </c>
      <c r="E48" s="15">
        <v>7</v>
      </c>
      <c r="F48" s="60">
        <v>0</v>
      </c>
      <c r="G48" s="37">
        <f t="shared" si="1"/>
        <v>0</v>
      </c>
      <c r="H48" s="16">
        <f t="shared" si="4"/>
        <v>0</v>
      </c>
      <c r="I48" s="37">
        <f t="shared" si="6"/>
        <v>0</v>
      </c>
      <c r="J48" s="71">
        <f t="shared" si="5"/>
        <v>0</v>
      </c>
      <c r="K48" s="71">
        <f t="shared" si="2"/>
        <v>0</v>
      </c>
      <c r="L48" s="16">
        <f t="shared" si="3"/>
        <v>0</v>
      </c>
    </row>
    <row r="49" spans="1:16" ht="29.25" customHeight="1" thickBot="1" x14ac:dyDescent="0.3">
      <c r="A49" s="130"/>
      <c r="B49" s="117"/>
      <c r="C49" s="17">
        <v>1.2</v>
      </c>
      <c r="D49" s="30">
        <f>C49*E8</f>
        <v>2875.2</v>
      </c>
      <c r="E49" s="15">
        <v>0</v>
      </c>
      <c r="F49" s="60">
        <v>0</v>
      </c>
      <c r="G49" s="37">
        <f t="shared" si="1"/>
        <v>0</v>
      </c>
      <c r="H49" s="16">
        <f t="shared" si="4"/>
        <v>0</v>
      </c>
      <c r="I49" s="37">
        <f t="shared" si="6"/>
        <v>0</v>
      </c>
      <c r="J49" s="71">
        <f t="shared" si="5"/>
        <v>0</v>
      </c>
      <c r="K49" s="71">
        <f t="shared" si="2"/>
        <v>0</v>
      </c>
      <c r="L49" s="16">
        <f t="shared" si="3"/>
        <v>0</v>
      </c>
      <c r="N49" s="109" t="s">
        <v>54</v>
      </c>
      <c r="O49" s="109"/>
      <c r="P49" s="8">
        <v>3635545</v>
      </c>
    </row>
    <row r="50" spans="1:16" ht="24" customHeight="1" thickBot="1" x14ac:dyDescent="0.3">
      <c r="A50" s="130"/>
      <c r="B50" s="135" t="s">
        <v>9</v>
      </c>
      <c r="C50" s="17">
        <v>1.28</v>
      </c>
      <c r="D50" s="30">
        <f>C50*E8</f>
        <v>3066.88</v>
      </c>
      <c r="E50" s="15">
        <v>35</v>
      </c>
      <c r="F50" s="60">
        <v>7</v>
      </c>
      <c r="G50" s="37">
        <f t="shared" si="1"/>
        <v>35963.783654400002</v>
      </c>
      <c r="H50" s="16">
        <f t="shared" si="4"/>
        <v>431565.40385280002</v>
      </c>
      <c r="I50" s="37">
        <f t="shared" si="6"/>
        <v>354114.18362879998</v>
      </c>
      <c r="J50" s="71">
        <f t="shared" si="5"/>
        <v>18312.110207999998</v>
      </c>
      <c r="K50" s="71">
        <f t="shared" si="2"/>
        <v>77451.220224000048</v>
      </c>
      <c r="L50" s="16">
        <f t="shared" si="3"/>
        <v>1665.5459072000003</v>
      </c>
      <c r="N50" s="109" t="s">
        <v>55</v>
      </c>
      <c r="O50" s="109"/>
      <c r="P50" s="27">
        <v>2690868.8597999997</v>
      </c>
    </row>
    <row r="51" spans="1:16" ht="25.5" customHeight="1" thickBot="1" x14ac:dyDescent="0.3">
      <c r="A51" s="130"/>
      <c r="B51" s="136"/>
      <c r="C51" s="17">
        <v>1.28</v>
      </c>
      <c r="D51" s="30">
        <f>C51*E8</f>
        <v>3066.88</v>
      </c>
      <c r="E51" s="15">
        <v>28</v>
      </c>
      <c r="F51" s="60">
        <v>5</v>
      </c>
      <c r="G51" s="37">
        <f t="shared" si="1"/>
        <v>24356.424908799996</v>
      </c>
      <c r="H51" s="16">
        <f t="shared" si="4"/>
        <v>292277.09890559997</v>
      </c>
      <c r="I51" s="37">
        <f t="shared" si="6"/>
        <v>239823.36245759996</v>
      </c>
      <c r="J51" s="71">
        <f t="shared" si="5"/>
        <v>13080.078719999998</v>
      </c>
      <c r="K51" s="71">
        <f t="shared" si="2"/>
        <v>52453.736448000011</v>
      </c>
      <c r="L51" s="16">
        <f t="shared" si="3"/>
        <v>1189.6756480000001</v>
      </c>
    </row>
    <row r="52" spans="1:16" ht="25.5" customHeight="1" thickBot="1" x14ac:dyDescent="0.3">
      <c r="A52" s="130"/>
      <c r="B52" s="137"/>
      <c r="C52" s="17">
        <v>1.28</v>
      </c>
      <c r="D52" s="30">
        <f>C52*E8</f>
        <v>3066.88</v>
      </c>
      <c r="E52" s="15">
        <v>21</v>
      </c>
      <c r="F52" s="60">
        <v>1</v>
      </c>
      <c r="G52" s="37">
        <f t="shared" si="1"/>
        <v>4604.8865843200001</v>
      </c>
      <c r="H52" s="16">
        <f t="shared" si="4"/>
        <v>55258.639011840001</v>
      </c>
      <c r="I52" s="37">
        <f t="shared" si="6"/>
        <v>45341.60446463999</v>
      </c>
      <c r="J52" s="71">
        <f t="shared" si="5"/>
        <v>2616.0157439999998</v>
      </c>
      <c r="K52" s="71">
        <f t="shared" si="2"/>
        <v>9917.0345472000117</v>
      </c>
      <c r="L52" s="16">
        <f t="shared" si="3"/>
        <v>237.93512960000004</v>
      </c>
      <c r="N52" s="110" t="s">
        <v>63</v>
      </c>
      <c r="O52" s="110"/>
      <c r="P52" s="74">
        <f>SUM(K13:K54)</f>
        <v>4588788.2248211987</v>
      </c>
    </row>
    <row r="53" spans="1:16" ht="25.5" customHeight="1" thickBot="1" x14ac:dyDescent="0.3">
      <c r="A53" s="130"/>
      <c r="B53" s="116" t="s">
        <v>10</v>
      </c>
      <c r="C53" s="17">
        <v>1.35</v>
      </c>
      <c r="D53" s="30">
        <f>C53*E8</f>
        <v>3234.6000000000004</v>
      </c>
      <c r="E53" s="15">
        <v>35</v>
      </c>
      <c r="F53" s="60">
        <v>5</v>
      </c>
      <c r="G53" s="37">
        <f t="shared" si="1"/>
        <v>27093.252195000001</v>
      </c>
      <c r="H53" s="16">
        <f t="shared" si="4"/>
        <v>325119.02633999998</v>
      </c>
      <c r="I53" s="37">
        <f t="shared" si="6"/>
        <v>266771.28789000004</v>
      </c>
      <c r="J53" s="71">
        <f t="shared" si="5"/>
        <v>13795.395525000002</v>
      </c>
      <c r="K53" s="71">
        <f t="shared" si="2"/>
        <v>58347.738449999946</v>
      </c>
      <c r="L53" s="16">
        <f t="shared" si="3"/>
        <v>1254.7360349999999</v>
      </c>
      <c r="N53" s="110" t="s">
        <v>64</v>
      </c>
      <c r="O53" s="110"/>
      <c r="P53" s="75">
        <f>SUM(L13:L54)</f>
        <v>108072.7382798</v>
      </c>
    </row>
    <row r="54" spans="1:16" ht="25.5" customHeight="1" thickBot="1" x14ac:dyDescent="0.3">
      <c r="A54" s="130"/>
      <c r="B54" s="117"/>
      <c r="C54" s="17">
        <v>1.35</v>
      </c>
      <c r="D54" s="30">
        <f>C54*E8</f>
        <v>3234.6000000000004</v>
      </c>
      <c r="E54" s="15">
        <v>28</v>
      </c>
      <c r="F54" s="60">
        <v>1</v>
      </c>
      <c r="G54" s="37">
        <f t="shared" si="1"/>
        <v>5137.6833791999998</v>
      </c>
      <c r="H54" s="16">
        <f t="shared" si="4"/>
        <v>61652.200550399997</v>
      </c>
      <c r="I54" s="37">
        <f t="shared" si="6"/>
        <v>50587.740518400009</v>
      </c>
      <c r="J54" s="71">
        <f t="shared" si="5"/>
        <v>2759.0791050000003</v>
      </c>
      <c r="K54" s="71">
        <f t="shared" si="2"/>
        <v>11064.460031999988</v>
      </c>
      <c r="L54" s="16">
        <f t="shared" si="3"/>
        <v>250.94720699999999</v>
      </c>
      <c r="M54" s="101" t="s">
        <v>39</v>
      </c>
      <c r="N54" s="102"/>
      <c r="O54" s="102"/>
      <c r="P54" s="103">
        <f>P52+P53</f>
        <v>4696860.9631009987</v>
      </c>
    </row>
    <row r="55" spans="1:16" ht="25.5" customHeight="1" thickBot="1" x14ac:dyDescent="0.3">
      <c r="A55" s="64"/>
      <c r="B55" s="58" t="s">
        <v>53</v>
      </c>
      <c r="C55" s="52"/>
      <c r="D55" s="53"/>
      <c r="E55" s="54"/>
      <c r="F55" s="55">
        <f>SUM(F13:F54)</f>
        <v>546</v>
      </c>
      <c r="G55" s="37">
        <f t="shared" si="1"/>
        <v>0</v>
      </c>
      <c r="H55" s="56"/>
      <c r="I55" s="37">
        <f t="shared" si="6"/>
        <v>0</v>
      </c>
      <c r="J55" s="71">
        <f t="shared" si="5"/>
        <v>0</v>
      </c>
      <c r="K55" s="71">
        <f t="shared" si="2"/>
        <v>0</v>
      </c>
      <c r="L55" s="16">
        <f t="shared" si="3"/>
        <v>0</v>
      </c>
      <c r="M55" s="20"/>
      <c r="P55" s="9"/>
    </row>
    <row r="56" spans="1:16" ht="27" customHeight="1" thickBot="1" x14ac:dyDescent="0.3">
      <c r="A56" s="122" t="s">
        <v>29</v>
      </c>
      <c r="B56" s="123" t="s">
        <v>11</v>
      </c>
      <c r="C56" s="33">
        <v>1.42</v>
      </c>
      <c r="D56" s="34">
        <f>C56*E8</f>
        <v>3402.3199999999997</v>
      </c>
      <c r="E56" s="35">
        <v>35</v>
      </c>
      <c r="F56" s="36">
        <v>31</v>
      </c>
      <c r="G56" s="37">
        <f t="shared" si="1"/>
        <v>176688.14246279997</v>
      </c>
      <c r="H56" s="37">
        <f t="shared" si="4"/>
        <v>2120257.7095535994</v>
      </c>
      <c r="I56" s="37">
        <f t="shared" si="6"/>
        <v>1739744.0137655998</v>
      </c>
      <c r="J56" s="71">
        <f t="shared" si="5"/>
        <v>89966.416445999974</v>
      </c>
      <c r="K56" s="71">
        <f t="shared" si="2"/>
        <v>380513.69578799955</v>
      </c>
      <c r="L56" s="16">
        <f t="shared" si="3"/>
        <v>8182.7378163999992</v>
      </c>
      <c r="M56" s="94"/>
      <c r="N56" s="109" t="s">
        <v>54</v>
      </c>
      <c r="O56" s="109"/>
      <c r="P56" s="8">
        <v>0</v>
      </c>
    </row>
    <row r="57" spans="1:16" ht="27" customHeight="1" thickBot="1" x14ac:dyDescent="0.3">
      <c r="A57" s="122"/>
      <c r="B57" s="124"/>
      <c r="C57" s="17">
        <v>1.42</v>
      </c>
      <c r="D57" s="30">
        <f>C57*E8</f>
        <v>3402.3199999999997</v>
      </c>
      <c r="E57" s="15">
        <v>28</v>
      </c>
      <c r="F57" s="22">
        <v>4</v>
      </c>
      <c r="G57" s="37">
        <f t="shared" si="1"/>
        <v>21616.327106559995</v>
      </c>
      <c r="H57" s="16">
        <f t="shared" si="4"/>
        <v>259395.92527871992</v>
      </c>
      <c r="I57" s="37">
        <f t="shared" si="6"/>
        <v>212843.23418111997</v>
      </c>
      <c r="J57" s="71">
        <f t="shared" si="5"/>
        <v>11608.569863999997</v>
      </c>
      <c r="K57" s="71">
        <f t="shared" si="2"/>
        <v>46552.691097599949</v>
      </c>
      <c r="L57" s="16">
        <f t="shared" si="3"/>
        <v>1055.8371376</v>
      </c>
      <c r="N57" s="109" t="s">
        <v>56</v>
      </c>
      <c r="O57" s="109"/>
      <c r="P57" s="8">
        <v>542787</v>
      </c>
    </row>
    <row r="58" spans="1:16" ht="27" customHeight="1" thickBot="1" x14ac:dyDescent="0.3">
      <c r="A58" s="122"/>
      <c r="B58" s="124"/>
      <c r="C58" s="17">
        <v>1.42</v>
      </c>
      <c r="D58" s="30">
        <f>C58*E8</f>
        <v>3402.3199999999997</v>
      </c>
      <c r="E58" s="15">
        <v>21</v>
      </c>
      <c r="F58" s="22">
        <v>3</v>
      </c>
      <c r="G58" s="37">
        <f t="shared" si="1"/>
        <v>15325.638163439997</v>
      </c>
      <c r="H58" s="16">
        <f t="shared" si="4"/>
        <v>183907.65796127997</v>
      </c>
      <c r="I58" s="37">
        <f t="shared" si="6"/>
        <v>150902.52735887998</v>
      </c>
      <c r="J58" s="71">
        <f t="shared" si="5"/>
        <v>8706.427397999998</v>
      </c>
      <c r="K58" s="71">
        <f t="shared" si="2"/>
        <v>33005.130602399993</v>
      </c>
      <c r="L58" s="16">
        <f t="shared" si="3"/>
        <v>791.8778532</v>
      </c>
      <c r="N58" s="109" t="s">
        <v>55</v>
      </c>
      <c r="O58" s="109"/>
      <c r="P58" s="27">
        <v>355843.07299999997</v>
      </c>
    </row>
    <row r="59" spans="1:16" ht="27" customHeight="1" thickBot="1" x14ac:dyDescent="0.3">
      <c r="A59" s="122"/>
      <c r="B59" s="125"/>
      <c r="C59" s="17">
        <v>1.42</v>
      </c>
      <c r="D59" s="30">
        <f>C59*E8</f>
        <v>3402.3199999999997</v>
      </c>
      <c r="E59" s="15">
        <v>0</v>
      </c>
      <c r="F59" s="22">
        <v>2</v>
      </c>
      <c r="G59" s="37">
        <f t="shared" si="1"/>
        <v>8443.8777759999994</v>
      </c>
      <c r="H59" s="16">
        <f t="shared" si="4"/>
        <v>101326.53331199999</v>
      </c>
      <c r="I59" s="37">
        <f t="shared" si="6"/>
        <v>83141.888351999994</v>
      </c>
      <c r="J59" s="71">
        <f t="shared" si="5"/>
        <v>5804.2849319999987</v>
      </c>
      <c r="K59" s="71">
        <f t="shared" si="2"/>
        <v>18184.644959999991</v>
      </c>
      <c r="L59" s="16">
        <f t="shared" si="3"/>
        <v>527.9185688</v>
      </c>
      <c r="N59" s="110" t="s">
        <v>63</v>
      </c>
      <c r="O59" s="110"/>
      <c r="P59" s="74">
        <f>SUM(K56:K62)</f>
        <v>545849.89643399941</v>
      </c>
    </row>
    <row r="60" spans="1:16" ht="41.25" customHeight="1" thickBot="1" x14ac:dyDescent="0.3">
      <c r="A60" s="122"/>
      <c r="B60" s="126" t="s">
        <v>12</v>
      </c>
      <c r="C60" s="17">
        <v>1.55</v>
      </c>
      <c r="D60" s="30">
        <f>C60*E8</f>
        <v>3713.8</v>
      </c>
      <c r="E60" s="15">
        <v>35</v>
      </c>
      <c r="F60" s="22">
        <v>3</v>
      </c>
      <c r="G60" s="37">
        <f t="shared" si="1"/>
        <v>18664.240401000003</v>
      </c>
      <c r="H60" s="16">
        <f t="shared" si="4"/>
        <v>223970.88481200003</v>
      </c>
      <c r="I60" s="37">
        <f t="shared" si="6"/>
        <v>183775.77610200003</v>
      </c>
      <c r="J60" s="71">
        <f t="shared" si="5"/>
        <v>9503.4946949999976</v>
      </c>
      <c r="K60" s="71">
        <f t="shared" si="2"/>
        <v>40195.10871</v>
      </c>
      <c r="L60" s="16">
        <f t="shared" si="3"/>
        <v>864.37371300000018</v>
      </c>
      <c r="N60" s="110" t="s">
        <v>64</v>
      </c>
      <c r="O60" s="110"/>
      <c r="P60" s="75">
        <f>SUM(L56:L62)</f>
        <v>12026.877254000001</v>
      </c>
    </row>
    <row r="61" spans="1:16" ht="22.5" customHeight="1" thickBot="1" x14ac:dyDescent="0.3">
      <c r="A61" s="122"/>
      <c r="B61" s="124"/>
      <c r="C61" s="17">
        <v>1.55</v>
      </c>
      <c r="D61" s="30">
        <f>C61*E8</f>
        <v>3713.8</v>
      </c>
      <c r="E61" s="15">
        <v>28</v>
      </c>
      <c r="F61" s="22">
        <v>1</v>
      </c>
      <c r="G61" s="37">
        <f t="shared" si="1"/>
        <v>5898.8216576000004</v>
      </c>
      <c r="H61" s="16">
        <f t="shared" si="4"/>
        <v>70785.859891200002</v>
      </c>
      <c r="I61" s="37">
        <f t="shared" si="6"/>
        <v>58082.2205952</v>
      </c>
      <c r="J61" s="71">
        <f t="shared" si="5"/>
        <v>3167.8315649999995</v>
      </c>
      <c r="K61" s="71">
        <f t="shared" si="2"/>
        <v>12703.639296000001</v>
      </c>
      <c r="L61" s="16">
        <f t="shared" si="3"/>
        <v>288.12457100000006</v>
      </c>
    </row>
    <row r="62" spans="1:16" ht="24" customHeight="1" thickBot="1" x14ac:dyDescent="0.3">
      <c r="A62" s="122"/>
      <c r="B62" s="38" t="s">
        <v>13</v>
      </c>
      <c r="C62" s="39">
        <v>1.7</v>
      </c>
      <c r="D62" s="40">
        <f>C62*E8</f>
        <v>4073.2</v>
      </c>
      <c r="E62" s="41">
        <v>35</v>
      </c>
      <c r="F62" s="42">
        <v>1</v>
      </c>
      <c r="G62" s="37">
        <f t="shared" si="1"/>
        <v>6823.4857379999994</v>
      </c>
      <c r="H62" s="43">
        <f t="shared" si="4"/>
        <v>81881.828855999993</v>
      </c>
      <c r="I62" s="37">
        <f t="shared" si="6"/>
        <v>67186.842875999995</v>
      </c>
      <c r="J62" s="71">
        <f t="shared" si="5"/>
        <v>3474.3959099999997</v>
      </c>
      <c r="K62" s="71">
        <f t="shared" si="2"/>
        <v>14694.985979999998</v>
      </c>
      <c r="L62" s="16">
        <f t="shared" si="3"/>
        <v>316.00759399999993</v>
      </c>
      <c r="M62" s="98" t="s">
        <v>43</v>
      </c>
      <c r="N62" s="99"/>
      <c r="O62" s="99"/>
      <c r="P62" s="100">
        <f>P59+P60</f>
        <v>557876.77368799946</v>
      </c>
    </row>
    <row r="63" spans="1:16" ht="24" customHeight="1" thickBot="1" x14ac:dyDescent="0.3">
      <c r="A63" s="63"/>
      <c r="B63" s="57" t="s">
        <v>52</v>
      </c>
      <c r="C63" s="52"/>
      <c r="D63" s="53"/>
      <c r="E63" s="54"/>
      <c r="F63" s="55">
        <f>SUM(F56:F62)</f>
        <v>45</v>
      </c>
      <c r="G63" s="37">
        <f t="shared" si="1"/>
        <v>0</v>
      </c>
      <c r="H63" s="56"/>
      <c r="I63" s="37">
        <f t="shared" si="6"/>
        <v>0</v>
      </c>
      <c r="J63" s="71">
        <f t="shared" si="5"/>
        <v>0</v>
      </c>
      <c r="K63" s="71">
        <f t="shared" si="2"/>
        <v>0</v>
      </c>
      <c r="L63" s="16">
        <f t="shared" si="3"/>
        <v>0</v>
      </c>
      <c r="M63" s="20"/>
      <c r="P63" s="9"/>
    </row>
    <row r="64" spans="1:16" ht="24.75" customHeight="1" thickBot="1" x14ac:dyDescent="0.3">
      <c r="A64" s="118" t="s">
        <v>28</v>
      </c>
      <c r="B64" s="44" t="s">
        <v>14</v>
      </c>
      <c r="C64" s="33">
        <v>2.1</v>
      </c>
      <c r="D64" s="34">
        <f>C64*E8</f>
        <v>5031.6000000000004</v>
      </c>
      <c r="E64" s="35">
        <v>0</v>
      </c>
      <c r="F64" s="36">
        <v>5</v>
      </c>
      <c r="G64" s="37">
        <f t="shared" si="1"/>
        <v>31218.562199999997</v>
      </c>
      <c r="H64" s="37">
        <f t="shared" si="4"/>
        <v>374622.74639999995</v>
      </c>
      <c r="I64" s="37">
        <f t="shared" si="6"/>
        <v>307390.78439999995</v>
      </c>
      <c r="J64" s="71">
        <f t="shared" si="5"/>
        <v>21459.504149999997</v>
      </c>
      <c r="K64" s="71">
        <f t="shared" si="2"/>
        <v>67231.962</v>
      </c>
      <c r="L64" s="16">
        <f t="shared" si="3"/>
        <v>1951.81161</v>
      </c>
      <c r="M64" s="94"/>
      <c r="N64" s="113" t="s">
        <v>54</v>
      </c>
      <c r="O64" s="113"/>
      <c r="P64" s="26">
        <v>68429</v>
      </c>
    </row>
    <row r="65" spans="1:16" ht="37.5" customHeight="1" thickBot="1" x14ac:dyDescent="0.3">
      <c r="A65" s="118"/>
      <c r="B65" s="45" t="s">
        <v>15</v>
      </c>
      <c r="C65" s="17">
        <v>2.2999999999999998</v>
      </c>
      <c r="D65" s="30">
        <f>C65*E8</f>
        <v>5510.7999999999993</v>
      </c>
      <c r="E65" s="15">
        <v>0</v>
      </c>
      <c r="F65" s="22">
        <v>1</v>
      </c>
      <c r="G65" s="37">
        <f t="shared" si="1"/>
        <v>6838.3517199999987</v>
      </c>
      <c r="H65" s="16">
        <f t="shared" si="4"/>
        <v>82060.220639999985</v>
      </c>
      <c r="I65" s="37">
        <f t="shared" si="6"/>
        <v>67333.219439999986</v>
      </c>
      <c r="J65" s="71">
        <f t="shared" si="5"/>
        <v>4700.6532899999993</v>
      </c>
      <c r="K65" s="71">
        <f t="shared" si="2"/>
        <v>14727.001199999999</v>
      </c>
      <c r="L65" s="16">
        <f t="shared" si="3"/>
        <v>427.53968599999985</v>
      </c>
      <c r="N65" s="113" t="s">
        <v>55</v>
      </c>
      <c r="O65" s="113"/>
      <c r="P65" s="27">
        <v>50732.503799999999</v>
      </c>
    </row>
    <row r="66" spans="1:16" ht="27" customHeight="1" thickBot="1" x14ac:dyDescent="0.3">
      <c r="A66" s="118"/>
      <c r="B66" s="46" t="s">
        <v>16</v>
      </c>
      <c r="C66" s="39">
        <v>2.62</v>
      </c>
      <c r="D66" s="40">
        <f>C66*E8</f>
        <v>6277.52</v>
      </c>
      <c r="E66" s="41">
        <v>0</v>
      </c>
      <c r="F66" s="42">
        <v>1</v>
      </c>
      <c r="G66" s="37">
        <f t="shared" si="1"/>
        <v>7789.7745679999998</v>
      </c>
      <c r="H66" s="43">
        <f t="shared" si="4"/>
        <v>93477.294815999994</v>
      </c>
      <c r="I66" s="37">
        <f t="shared" si="6"/>
        <v>76701.319535999995</v>
      </c>
      <c r="J66" s="71">
        <f t="shared" si="5"/>
        <v>5354.6572260000003</v>
      </c>
      <c r="K66" s="71">
        <f t="shared" si="2"/>
        <v>16775.975279999999</v>
      </c>
      <c r="L66" s="16">
        <f t="shared" si="3"/>
        <v>487.02346840000001</v>
      </c>
      <c r="N66" s="110" t="s">
        <v>63</v>
      </c>
      <c r="O66" s="110"/>
      <c r="P66" s="74">
        <f>SUM(K64:K66)</f>
        <v>98734.938479999997</v>
      </c>
    </row>
    <row r="67" spans="1:16" ht="27" customHeight="1" thickBot="1" x14ac:dyDescent="0.3">
      <c r="A67" s="78"/>
      <c r="B67" s="57" t="s">
        <v>40</v>
      </c>
      <c r="C67" s="76"/>
      <c r="D67" s="77"/>
      <c r="E67" s="54"/>
      <c r="F67">
        <f>SUM(F64:F66)</f>
        <v>7</v>
      </c>
      <c r="G67" s="83"/>
      <c r="H67" s="73"/>
      <c r="I67" s="37"/>
      <c r="J67" s="84"/>
      <c r="K67" s="84"/>
      <c r="L67" s="85"/>
      <c r="M67" s="79"/>
      <c r="N67" s="110" t="s">
        <v>64</v>
      </c>
      <c r="O67" s="110"/>
      <c r="P67" s="75">
        <f>SUM(L64:L66)</f>
        <v>2866.3747644</v>
      </c>
    </row>
    <row r="68" spans="1:16" ht="27" customHeight="1" thickBot="1" x14ac:dyDescent="0.3">
      <c r="A68" s="78"/>
      <c r="B68" s="88"/>
      <c r="C68" s="89"/>
      <c r="D68" s="90"/>
      <c r="E68" s="91"/>
      <c r="F68" s="91"/>
      <c r="G68" s="92"/>
      <c r="H68" s="92"/>
      <c r="I68" s="37"/>
      <c r="J68" s="92"/>
      <c r="K68" s="92"/>
      <c r="L68" s="92"/>
      <c r="M68" s="95" t="s">
        <v>40</v>
      </c>
      <c r="N68" s="96"/>
      <c r="O68" s="96"/>
      <c r="P68" s="97">
        <f>P66+P67</f>
        <v>101601.31324439999</v>
      </c>
    </row>
    <row r="69" spans="1:16" ht="16.5" thickBot="1" x14ac:dyDescent="0.3">
      <c r="B69" s="82" t="s">
        <v>51</v>
      </c>
      <c r="C69" s="19"/>
      <c r="D69" s="19"/>
      <c r="E69" s="32"/>
      <c r="F69" s="32">
        <f>SUM(F13:F66)-F55-F63</f>
        <v>598</v>
      </c>
      <c r="G69" s="86">
        <f>(D69*(1+E69/100)*F69)*1.2409</f>
        <v>0</v>
      </c>
      <c r="H69" s="19"/>
      <c r="I69" s="37"/>
      <c r="J69" s="87"/>
      <c r="K69" s="87"/>
      <c r="L69" s="86">
        <f>((D69-1647*C69)*20%)*F69*1.2409</f>
        <v>0</v>
      </c>
      <c r="M69" s="80" t="s">
        <v>44</v>
      </c>
      <c r="N69" s="80"/>
      <c r="O69" s="80"/>
      <c r="P69" s="81">
        <f>P68+P62+P54</f>
        <v>5356339.050033398</v>
      </c>
    </row>
    <row r="70" spans="1:16" ht="16.5" thickBot="1" x14ac:dyDescent="0.3">
      <c r="B70" s="1" t="s">
        <v>0</v>
      </c>
      <c r="C70" s="114" t="s">
        <v>1</v>
      </c>
      <c r="D70" s="115"/>
      <c r="E70" s="15"/>
      <c r="F70" s="15"/>
      <c r="G70" s="37">
        <f t="shared" si="1"/>
        <v>0</v>
      </c>
      <c r="H70" s="19"/>
      <c r="I70" s="37"/>
      <c r="J70" s="71"/>
      <c r="K70" s="71"/>
      <c r="L70" s="16"/>
    </row>
    <row r="71" spans="1:16" ht="16.5" thickBot="1" x14ac:dyDescent="0.3">
      <c r="A71" s="119" t="s">
        <v>32</v>
      </c>
      <c r="B71" s="111" t="s">
        <v>17</v>
      </c>
      <c r="C71" s="17">
        <v>0.98</v>
      </c>
      <c r="D71" s="18">
        <f>C71*E8</f>
        <v>2348.08</v>
      </c>
      <c r="E71" s="15">
        <v>21</v>
      </c>
      <c r="F71" s="22">
        <v>115</v>
      </c>
      <c r="G71" s="37">
        <f t="shared" ref="G71:G88" si="7">(D71*(1+E71/100)*F71)*1.2409</f>
        <v>405445.87347879994</v>
      </c>
      <c r="H71" s="16">
        <f>G71*12</f>
        <v>4865350.4817455988</v>
      </c>
      <c r="I71" s="37">
        <f t="shared" ref="I71:I88" si="8">(1966*C71)*(1+E71/100)*F71*12*1.2409</f>
        <v>3992186.5805975995</v>
      </c>
      <c r="J71" s="71">
        <f t="shared" si="5"/>
        <v>230332.01120999997</v>
      </c>
      <c r="K71" s="71">
        <f t="shared" si="2"/>
        <v>873163.90114799934</v>
      </c>
      <c r="L71" s="16">
        <f t="shared" si="3"/>
        <v>20949.444613999996</v>
      </c>
    </row>
    <row r="72" spans="1:16" ht="16.5" thickBot="1" x14ac:dyDescent="0.3">
      <c r="A72" s="119"/>
      <c r="B72" s="120"/>
      <c r="C72" s="17">
        <v>0.98</v>
      </c>
      <c r="D72" s="18">
        <f>C72*E8</f>
        <v>2348.08</v>
      </c>
      <c r="E72" s="15">
        <v>14</v>
      </c>
      <c r="F72" s="22">
        <v>52</v>
      </c>
      <c r="G72" s="37">
        <f t="shared" si="7"/>
        <v>172726.06094015998</v>
      </c>
      <c r="H72" s="16">
        <f t="shared" ref="H72:H88" si="9">G72*12</f>
        <v>2072712.7312819199</v>
      </c>
      <c r="I72" s="37">
        <f t="shared" si="8"/>
        <v>1700731.7319283201</v>
      </c>
      <c r="J72" s="71">
        <f t="shared" si="5"/>
        <v>104150.12680799999</v>
      </c>
      <c r="K72" s="71">
        <f t="shared" si="2"/>
        <v>371980.99935359973</v>
      </c>
      <c r="L72" s="16">
        <f t="shared" si="3"/>
        <v>9472.7923471999984</v>
      </c>
    </row>
    <row r="73" spans="1:16" ht="16.5" thickBot="1" x14ac:dyDescent="0.3">
      <c r="A73" s="119"/>
      <c r="B73" s="112"/>
      <c r="C73" s="17">
        <v>0.98</v>
      </c>
      <c r="D73" s="18">
        <f>C73*E8</f>
        <v>2348.08</v>
      </c>
      <c r="E73" s="15">
        <v>7</v>
      </c>
      <c r="F73" s="22">
        <v>106</v>
      </c>
      <c r="G73" s="37">
        <f t="shared" si="7"/>
        <v>330475.53697423992</v>
      </c>
      <c r="H73" s="16">
        <f t="shared" si="9"/>
        <v>3965706.4436908793</v>
      </c>
      <c r="I73" s="37">
        <f t="shared" si="8"/>
        <v>3253997.8582204804</v>
      </c>
      <c r="J73" s="71">
        <f t="shared" ref="J73:J88" si="10">1647*C73*F73*1.2409</f>
        <v>212306.02772399996</v>
      </c>
      <c r="K73" s="71">
        <f t="shared" ref="K73:K88" si="11">H73-I73</f>
        <v>711708.58547039889</v>
      </c>
      <c r="L73" s="16">
        <f t="shared" ref="L73:L88" si="12">((D73-1647*C73)*20%)*F73*1.2409</f>
        <v>19309.9228616</v>
      </c>
    </row>
    <row r="74" spans="1:16" ht="29.25" customHeight="1" thickBot="1" x14ac:dyDescent="0.3">
      <c r="A74" s="119"/>
      <c r="B74" s="3" t="s">
        <v>18</v>
      </c>
      <c r="C74" s="17">
        <v>1.05</v>
      </c>
      <c r="D74" s="18">
        <f>C74*E8</f>
        <v>2515.8000000000002</v>
      </c>
      <c r="E74" s="15">
        <v>21</v>
      </c>
      <c r="F74" s="22">
        <v>4</v>
      </c>
      <c r="G74" s="37">
        <f t="shared" si="7"/>
        <v>15109.784104799999</v>
      </c>
      <c r="H74" s="16">
        <f t="shared" si="9"/>
        <v>181317.4092576</v>
      </c>
      <c r="I74" s="37">
        <f t="shared" si="8"/>
        <v>148777.13964960002</v>
      </c>
      <c r="J74" s="71">
        <f t="shared" si="10"/>
        <v>8583.8016599999992</v>
      </c>
      <c r="K74" s="71">
        <f t="shared" si="11"/>
        <v>32540.269607999973</v>
      </c>
      <c r="L74" s="16">
        <f t="shared" si="12"/>
        <v>780.72464400000001</v>
      </c>
    </row>
    <row r="75" spans="1:16" ht="18.75" customHeight="1" thickBot="1" x14ac:dyDescent="0.3">
      <c r="A75" s="119"/>
      <c r="B75" s="111" t="s">
        <v>19</v>
      </c>
      <c r="C75" s="17">
        <v>1.1399999999999999</v>
      </c>
      <c r="D75" s="18">
        <f>C75*E8</f>
        <v>2731.4399999999996</v>
      </c>
      <c r="E75" s="15">
        <v>21</v>
      </c>
      <c r="F75" s="22">
        <v>35</v>
      </c>
      <c r="G75" s="37">
        <f t="shared" si="7"/>
        <v>143542.94899559996</v>
      </c>
      <c r="H75" s="16">
        <f t="shared" si="9"/>
        <v>1722515.3879471994</v>
      </c>
      <c r="I75" s="37">
        <f t="shared" si="8"/>
        <v>1413382.8266711996</v>
      </c>
      <c r="J75" s="71">
        <f t="shared" si="10"/>
        <v>81546.115769999989</v>
      </c>
      <c r="K75" s="71">
        <f t="shared" si="11"/>
        <v>309132.56127599976</v>
      </c>
      <c r="L75" s="16">
        <f t="shared" si="12"/>
        <v>7416.8841179999963</v>
      </c>
    </row>
    <row r="76" spans="1:16" ht="16.5" thickBot="1" x14ac:dyDescent="0.3">
      <c r="A76" s="119"/>
      <c r="B76" s="112"/>
      <c r="C76" s="17">
        <v>1.1399999999999999</v>
      </c>
      <c r="D76" s="18">
        <f>C76*E8</f>
        <v>2731.4399999999996</v>
      </c>
      <c r="E76" s="15">
        <v>14</v>
      </c>
      <c r="F76" s="22">
        <v>2</v>
      </c>
      <c r="G76" s="37">
        <f t="shared" si="7"/>
        <v>7727.9320828799991</v>
      </c>
      <c r="H76" s="16">
        <f t="shared" si="9"/>
        <v>92735.184994559997</v>
      </c>
      <c r="I76" s="37">
        <f t="shared" si="8"/>
        <v>76092.393029760002</v>
      </c>
      <c r="J76" s="71">
        <f t="shared" si="10"/>
        <v>4659.7780439999997</v>
      </c>
      <c r="K76" s="71">
        <f t="shared" si="11"/>
        <v>16642.791964799995</v>
      </c>
      <c r="L76" s="16">
        <f t="shared" si="12"/>
        <v>423.82194959999981</v>
      </c>
    </row>
    <row r="77" spans="1:16" ht="16.5" thickBot="1" x14ac:dyDescent="0.3">
      <c r="A77" s="119"/>
      <c r="B77" s="111" t="s">
        <v>20</v>
      </c>
      <c r="C77" s="17">
        <v>1.08</v>
      </c>
      <c r="D77" s="18">
        <f>C77*E8</f>
        <v>2587.6800000000003</v>
      </c>
      <c r="E77" s="15">
        <v>21</v>
      </c>
      <c r="F77" s="22">
        <v>53</v>
      </c>
      <c r="G77" s="37">
        <f t="shared" si="7"/>
        <v>205924.77194256001</v>
      </c>
      <c r="H77" s="16">
        <f t="shared" si="9"/>
        <v>2471097.2633107202</v>
      </c>
      <c r="I77" s="37">
        <f t="shared" si="8"/>
        <v>2027619.8746531201</v>
      </c>
      <c r="J77" s="71">
        <f t="shared" si="10"/>
        <v>116984.954052</v>
      </c>
      <c r="K77" s="71">
        <f t="shared" si="11"/>
        <v>443477.38865760015</v>
      </c>
      <c r="L77" s="16">
        <f t="shared" si="12"/>
        <v>10640.161576800001</v>
      </c>
    </row>
    <row r="78" spans="1:16" ht="16.5" thickBot="1" x14ac:dyDescent="0.3">
      <c r="A78" s="119"/>
      <c r="B78" s="112"/>
      <c r="C78" s="17">
        <v>1.08</v>
      </c>
      <c r="D78" s="18">
        <f>C78*E8</f>
        <v>2587.6800000000003</v>
      </c>
      <c r="E78" s="15">
        <v>14</v>
      </c>
      <c r="F78" s="22">
        <v>34</v>
      </c>
      <c r="G78" s="37">
        <f t="shared" si="7"/>
        <v>124460.37986112003</v>
      </c>
      <c r="H78" s="16">
        <f t="shared" si="9"/>
        <v>1493524.5583334405</v>
      </c>
      <c r="I78" s="37">
        <f t="shared" si="8"/>
        <v>1225488.01405824</v>
      </c>
      <c r="J78" s="71">
        <f t="shared" si="10"/>
        <v>75046.951656000005</v>
      </c>
      <c r="K78" s="71">
        <f t="shared" si="11"/>
        <v>268036.54427520046</v>
      </c>
      <c r="L78" s="16">
        <f t="shared" si="12"/>
        <v>6825.7640304000006</v>
      </c>
    </row>
    <row r="79" spans="1:16" ht="16.5" thickBot="1" x14ac:dyDescent="0.3">
      <c r="A79" s="119"/>
      <c r="B79" s="111" t="s">
        <v>21</v>
      </c>
      <c r="C79" s="17">
        <v>1.1499999999999999</v>
      </c>
      <c r="D79" s="18">
        <f>C79*E8</f>
        <v>2755.3999999999996</v>
      </c>
      <c r="E79" s="15">
        <v>28</v>
      </c>
      <c r="F79" s="22">
        <v>2</v>
      </c>
      <c r="G79" s="37">
        <f t="shared" si="7"/>
        <v>8753.0902015999982</v>
      </c>
      <c r="H79" s="16">
        <f t="shared" si="9"/>
        <v>105037.08241919999</v>
      </c>
      <c r="I79" s="37">
        <f t="shared" si="8"/>
        <v>86186.520883199992</v>
      </c>
      <c r="J79" s="71">
        <f t="shared" si="10"/>
        <v>4700.6532899999993</v>
      </c>
      <c r="K79" s="71">
        <f t="shared" si="11"/>
        <v>18850.561535999994</v>
      </c>
      <c r="L79" s="16">
        <f t="shared" si="12"/>
        <v>427.53968599999985</v>
      </c>
      <c r="N79" s="109" t="s">
        <v>54</v>
      </c>
      <c r="O79" s="109"/>
      <c r="P79" s="8">
        <v>3204432</v>
      </c>
    </row>
    <row r="80" spans="1:16" ht="16.5" thickBot="1" x14ac:dyDescent="0.3">
      <c r="A80" s="119"/>
      <c r="B80" s="112"/>
      <c r="C80" s="17">
        <v>1.1499999999999999</v>
      </c>
      <c r="D80" s="18">
        <f>C80*E8</f>
        <v>2755.3999999999996</v>
      </c>
      <c r="E80" s="15">
        <v>21</v>
      </c>
      <c r="F80" s="22">
        <v>2</v>
      </c>
      <c r="G80" s="37">
        <f t="shared" si="7"/>
        <v>8274.4055811999988</v>
      </c>
      <c r="H80" s="16">
        <f t="shared" si="9"/>
        <v>99292.866974399978</v>
      </c>
      <c r="I80" s="37">
        <f t="shared" si="8"/>
        <v>81473.195522399983</v>
      </c>
      <c r="J80" s="71">
        <f t="shared" si="10"/>
        <v>4700.6532899999993</v>
      </c>
      <c r="K80" s="71">
        <f t="shared" si="11"/>
        <v>17819.671451999995</v>
      </c>
      <c r="L80" s="16">
        <f t="shared" si="12"/>
        <v>427.53968599999985</v>
      </c>
      <c r="N80" s="109" t="s">
        <v>57</v>
      </c>
      <c r="O80" s="109"/>
      <c r="P80" s="8">
        <v>2335486</v>
      </c>
    </row>
    <row r="81" spans="1:16" ht="16.5" thickBot="1" x14ac:dyDescent="0.3">
      <c r="A81" s="119"/>
      <c r="B81" s="3" t="s">
        <v>22</v>
      </c>
      <c r="C81" s="17">
        <v>1.22</v>
      </c>
      <c r="D81" s="18">
        <f>C81*E8</f>
        <v>2923.12</v>
      </c>
      <c r="E81" s="15">
        <v>28</v>
      </c>
      <c r="F81" s="22">
        <v>6</v>
      </c>
      <c r="G81" s="37">
        <f t="shared" si="7"/>
        <v>27857.660989439999</v>
      </c>
      <c r="H81" s="16">
        <f t="shared" si="9"/>
        <v>334291.93187327997</v>
      </c>
      <c r="I81" s="37">
        <f t="shared" si="8"/>
        <v>274297.97081088001</v>
      </c>
      <c r="J81" s="71">
        <f t="shared" si="10"/>
        <v>14960.340035999998</v>
      </c>
      <c r="K81" s="71">
        <f t="shared" si="11"/>
        <v>59993.961062399962</v>
      </c>
      <c r="L81" s="16">
        <f t="shared" si="12"/>
        <v>1360.6915223999999</v>
      </c>
    </row>
    <row r="82" spans="1:16" ht="16.5" thickBot="1" x14ac:dyDescent="0.3">
      <c r="A82" s="119"/>
      <c r="B82" s="111" t="s">
        <v>23</v>
      </c>
      <c r="C82" s="17">
        <v>1.22</v>
      </c>
      <c r="D82" s="18">
        <f>C82*E8</f>
        <v>2923.12</v>
      </c>
      <c r="E82" s="15">
        <v>21</v>
      </c>
      <c r="F82" s="22">
        <v>60</v>
      </c>
      <c r="G82" s="37">
        <f t="shared" si="7"/>
        <v>263341.95154079999</v>
      </c>
      <c r="H82" s="16">
        <f t="shared" si="9"/>
        <v>3160103.4184895996</v>
      </c>
      <c r="I82" s="37">
        <f t="shared" si="8"/>
        <v>2592973.0053215995</v>
      </c>
      <c r="J82" s="71">
        <f t="shared" si="10"/>
        <v>149603.40035999997</v>
      </c>
      <c r="K82" s="71">
        <f t="shared" si="11"/>
        <v>567130.41316800006</v>
      </c>
      <c r="L82" s="16">
        <f t="shared" si="12"/>
        <v>13606.915224</v>
      </c>
    </row>
    <row r="83" spans="1:16" ht="26.25" customHeight="1" thickBot="1" x14ac:dyDescent="0.3">
      <c r="A83" s="119"/>
      <c r="B83" s="112"/>
      <c r="C83" s="17">
        <v>1.22</v>
      </c>
      <c r="D83" s="18">
        <f>C83*E8</f>
        <v>2923.12</v>
      </c>
      <c r="E83" s="15">
        <v>14</v>
      </c>
      <c r="F83" s="22">
        <v>22</v>
      </c>
      <c r="G83" s="37">
        <f t="shared" si="7"/>
        <v>90972.674168639991</v>
      </c>
      <c r="H83" s="16">
        <f t="shared" si="9"/>
        <v>1091672.0900236799</v>
      </c>
      <c r="I83" s="37">
        <f t="shared" si="8"/>
        <v>895754.31092928001</v>
      </c>
      <c r="J83" s="71">
        <f t="shared" si="10"/>
        <v>54854.580131999988</v>
      </c>
      <c r="K83" s="71">
        <f t="shared" si="11"/>
        <v>195917.77909439988</v>
      </c>
      <c r="L83" s="16">
        <f t="shared" si="12"/>
        <v>4989.2022487999993</v>
      </c>
      <c r="N83" s="110" t="s">
        <v>63</v>
      </c>
      <c r="O83" s="110"/>
      <c r="P83" s="74">
        <f>SUM(K71:K88)</f>
        <v>4019716.4087123987</v>
      </c>
    </row>
    <row r="84" spans="1:16" ht="25.5" customHeight="1" thickBot="1" x14ac:dyDescent="0.3">
      <c r="A84" s="119"/>
      <c r="B84" s="111" t="s">
        <v>24</v>
      </c>
      <c r="C84" s="17">
        <v>1.42</v>
      </c>
      <c r="D84" s="18">
        <f>C84*E8</f>
        <v>3402.3199999999997</v>
      </c>
      <c r="E84" s="15">
        <v>28</v>
      </c>
      <c r="F84" s="22">
        <v>6</v>
      </c>
      <c r="G84" s="37">
        <f t="shared" si="7"/>
        <v>32424.49065983999</v>
      </c>
      <c r="H84" s="16">
        <f t="shared" si="9"/>
        <v>389093.88791807985</v>
      </c>
      <c r="I84" s="37">
        <f t="shared" si="8"/>
        <v>319264.85127167997</v>
      </c>
      <c r="J84" s="71">
        <f t="shared" si="10"/>
        <v>17412.854795999996</v>
      </c>
      <c r="K84" s="71">
        <f t="shared" si="11"/>
        <v>69829.03664639988</v>
      </c>
      <c r="L84" s="16">
        <f t="shared" si="12"/>
        <v>1583.7557064</v>
      </c>
      <c r="N84" s="110" t="s">
        <v>64</v>
      </c>
      <c r="O84" s="110"/>
      <c r="P84" s="75">
        <f>SUM(L71:L88)</f>
        <v>99637.19438819999</v>
      </c>
    </row>
    <row r="85" spans="1:16" ht="16.5" thickBot="1" x14ac:dyDescent="0.3">
      <c r="A85" s="119"/>
      <c r="B85" s="112"/>
      <c r="C85" s="17">
        <v>1.42</v>
      </c>
      <c r="D85" s="18">
        <f>C85*E8</f>
        <v>3402.3199999999997</v>
      </c>
      <c r="E85" s="15">
        <v>21</v>
      </c>
      <c r="F85" s="22">
        <v>1</v>
      </c>
      <c r="G85" s="37">
        <f t="shared" si="7"/>
        <v>5108.5460544799989</v>
      </c>
      <c r="H85" s="16">
        <f t="shared" si="9"/>
        <v>61302.552653759987</v>
      </c>
      <c r="I85" s="37">
        <f t="shared" si="8"/>
        <v>50300.842452959987</v>
      </c>
      <c r="J85" s="71">
        <f t="shared" si="10"/>
        <v>2902.1424659999993</v>
      </c>
      <c r="K85" s="71">
        <f t="shared" si="11"/>
        <v>11001.7102008</v>
      </c>
      <c r="L85" s="16">
        <f t="shared" si="12"/>
        <v>263.9592844</v>
      </c>
    </row>
    <row r="86" spans="1:16" ht="18" customHeight="1" thickBot="1" x14ac:dyDescent="0.3">
      <c r="A86" s="119"/>
      <c r="B86" s="111" t="s">
        <v>25</v>
      </c>
      <c r="C86" s="17">
        <v>1.52</v>
      </c>
      <c r="D86" s="18">
        <f>C86*E8</f>
        <v>3641.92</v>
      </c>
      <c r="E86" s="15">
        <v>35</v>
      </c>
      <c r="F86" s="22">
        <v>2</v>
      </c>
      <c r="G86" s="37">
        <f t="shared" si="7"/>
        <v>12201.9980256</v>
      </c>
      <c r="H86" s="16">
        <f t="shared" si="9"/>
        <v>146423.97630720001</v>
      </c>
      <c r="I86" s="37">
        <f t="shared" si="8"/>
        <v>120145.88373120001</v>
      </c>
      <c r="J86" s="71">
        <f t="shared" si="10"/>
        <v>6213.0373919999993</v>
      </c>
      <c r="K86" s="71">
        <f t="shared" si="11"/>
        <v>26278.092575999995</v>
      </c>
      <c r="L86" s="16">
        <f t="shared" si="12"/>
        <v>565.09593280000001</v>
      </c>
    </row>
    <row r="87" spans="1:16" ht="16.5" thickBot="1" x14ac:dyDescent="0.3">
      <c r="A87" s="119"/>
      <c r="B87" s="112"/>
      <c r="C87" s="17">
        <v>1.52</v>
      </c>
      <c r="D87" s="18">
        <f>C87*E8</f>
        <v>3641.92</v>
      </c>
      <c r="E87" s="15">
        <v>21</v>
      </c>
      <c r="F87" s="22">
        <v>1</v>
      </c>
      <c r="G87" s="37">
        <f t="shared" si="7"/>
        <v>5468.3028188799999</v>
      </c>
      <c r="H87" s="16">
        <f t="shared" si="9"/>
        <v>65619.633826559992</v>
      </c>
      <c r="I87" s="37">
        <f t="shared" si="8"/>
        <v>53843.155301759994</v>
      </c>
      <c r="J87" s="71">
        <f t="shared" si="10"/>
        <v>3106.5186959999996</v>
      </c>
      <c r="K87" s="71">
        <f t="shared" si="11"/>
        <v>11776.478524799997</v>
      </c>
      <c r="L87" s="16">
        <f t="shared" si="12"/>
        <v>282.54796640000001</v>
      </c>
    </row>
    <row r="88" spans="1:16" x14ac:dyDescent="0.25">
      <c r="A88" s="119"/>
      <c r="B88" s="3" t="s">
        <v>26</v>
      </c>
      <c r="C88" s="17">
        <v>1.67</v>
      </c>
      <c r="D88" s="18">
        <f>C88*E8</f>
        <v>4001.3199999999997</v>
      </c>
      <c r="E88" s="15">
        <v>35</v>
      </c>
      <c r="F88" s="22">
        <v>1</v>
      </c>
      <c r="G88" s="37">
        <f t="shared" si="7"/>
        <v>6703.0712837999999</v>
      </c>
      <c r="H88" s="16">
        <f t="shared" si="9"/>
        <v>80436.855405599999</v>
      </c>
      <c r="I88" s="37">
        <f t="shared" si="8"/>
        <v>66001.192707599985</v>
      </c>
      <c r="J88" s="71">
        <f t="shared" si="10"/>
        <v>3413.0830409999994</v>
      </c>
      <c r="K88" s="71">
        <f t="shared" si="11"/>
        <v>14435.662698000015</v>
      </c>
      <c r="L88" s="16">
        <f t="shared" si="12"/>
        <v>310.43098939999999</v>
      </c>
      <c r="M88" s="104" t="s">
        <v>41</v>
      </c>
      <c r="N88" s="105"/>
      <c r="O88" s="105"/>
      <c r="P88" s="106">
        <f>P83+P84</f>
        <v>4119353.6031005988</v>
      </c>
    </row>
    <row r="89" spans="1:16" x14ac:dyDescent="0.25">
      <c r="B89" s="66"/>
      <c r="F89" s="24">
        <f>SUM(F71:F88)</f>
        <v>504</v>
      </c>
    </row>
    <row r="90" spans="1:16" x14ac:dyDescent="0.25">
      <c r="M90" s="4" t="s">
        <v>42</v>
      </c>
      <c r="N90" s="4"/>
      <c r="P90" s="21">
        <f>P69+P88</f>
        <v>9475692.6531339958</v>
      </c>
    </row>
    <row r="91" spans="1:16" x14ac:dyDescent="0.25">
      <c r="B91" t="s">
        <v>58</v>
      </c>
      <c r="C91" t="s">
        <v>66</v>
      </c>
    </row>
    <row r="94" spans="1:16" x14ac:dyDescent="0.25">
      <c r="B94" t="s">
        <v>31</v>
      </c>
    </row>
    <row r="95" spans="1:16" x14ac:dyDescent="0.25">
      <c r="B95" s="2" t="s">
        <v>59</v>
      </c>
    </row>
  </sheetData>
  <mergeCells count="43">
    <mergeCell ref="B2:L2"/>
    <mergeCell ref="A56:A62"/>
    <mergeCell ref="B56:B59"/>
    <mergeCell ref="B60:B61"/>
    <mergeCell ref="B82:B83"/>
    <mergeCell ref="G10:H10"/>
    <mergeCell ref="C11:D11"/>
    <mergeCell ref="A13:A54"/>
    <mergeCell ref="B13:B18"/>
    <mergeCell ref="B19:B24"/>
    <mergeCell ref="B25:B28"/>
    <mergeCell ref="B30:B35"/>
    <mergeCell ref="B36:B37"/>
    <mergeCell ref="B38:B41"/>
    <mergeCell ref="B42:B49"/>
    <mergeCell ref="B50:B52"/>
    <mergeCell ref="A64:A66"/>
    <mergeCell ref="B75:B76"/>
    <mergeCell ref="B77:B78"/>
    <mergeCell ref="A71:A88"/>
    <mergeCell ref="B71:B73"/>
    <mergeCell ref="B79:B80"/>
    <mergeCell ref="B53:B54"/>
    <mergeCell ref="N49:O49"/>
    <mergeCell ref="N50:O50"/>
    <mergeCell ref="N52:O52"/>
    <mergeCell ref="N53:O53"/>
    <mergeCell ref="N56:O56"/>
    <mergeCell ref="N80:O80"/>
    <mergeCell ref="N83:O83"/>
    <mergeCell ref="N84:O84"/>
    <mergeCell ref="B86:B87"/>
    <mergeCell ref="N57:O57"/>
    <mergeCell ref="N58:O58"/>
    <mergeCell ref="N59:O59"/>
    <mergeCell ref="N60:O60"/>
    <mergeCell ref="N64:O64"/>
    <mergeCell ref="N65:O65"/>
    <mergeCell ref="N66:O66"/>
    <mergeCell ref="N67:O67"/>
    <mergeCell ref="C70:D70"/>
    <mergeCell ref="N79:O79"/>
    <mergeCell ref="B84:B85"/>
  </mergeCells>
  <hyperlinks>
    <hyperlink ref="B95" r:id="rId1"/>
  </hyperlinks>
  <pageMargins left="0" right="0" top="0" bottom="0" header="0" footer="0"/>
  <pageSetup paperSize="9" scale="57" orientation="landscape" r:id="rId2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veca sistema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Ruškule Laila</dc:creator>
  <cp:lastModifiedBy>Laila Ruškule</cp:lastModifiedBy>
  <cp:lastPrinted>2018-10-05T10:23:20Z</cp:lastPrinted>
  <dcterms:created xsi:type="dcterms:W3CDTF">2016-08-24T09:42:44Z</dcterms:created>
  <dcterms:modified xsi:type="dcterms:W3CDTF">2018-10-19T04:59:55Z</dcterms:modified>
</cp:coreProperties>
</file>