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Laila\Tieslietas un tiesneši\Valsts kanceleja\Darba grupas sedem_tMP_tiesnesi\Likumprojekta anotacija\anotacijai pec 3 oct sedes\5oct_gala anotacija\Anotacijas pielikumi_pēcTP\uz MK visas datnes\"/>
    </mc:Choice>
  </mc:AlternateContent>
  <workbookProtection workbookAlgorithmName="SHA-512" workbookHashValue="7GNyAZ9Ui0Ian8PqaTSX8RQ8UrWQIBHC05Xn4ZBad6dCoT9hQCtHxAdFTZYv0jZmbxUEwh9kF8zJG5iGohckIw==" workbookSaltValue="aQJcdxiVuhzFbMFghTQX2g==" workbookSpinCount="100000" lockStructure="1"/>
  <bookViews>
    <workbookView xWindow="0" yWindow="0" windowWidth="25200" windowHeight="11850" firstSheet="1" activeTab="1"/>
  </bookViews>
  <sheets>
    <sheet name="Sheet1" sheetId="1" state="hidden" r:id="rId1"/>
    <sheet name="2019 gads" sheetId="4" r:id="rId2"/>
  </sheets>
  <definedNames>
    <definedName name="_xlnm.Print_Area" localSheetId="1">'2019 gads'!$A$1:$P$111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1" i="4" l="1"/>
  <c r="K16" i="4" l="1"/>
  <c r="L45" i="4" l="1"/>
  <c r="K45" i="4"/>
  <c r="K47" i="4"/>
  <c r="L47" i="4"/>
  <c r="D47" i="4"/>
  <c r="I47" i="4" s="1"/>
  <c r="J47" i="4" s="1"/>
  <c r="D45" i="4"/>
  <c r="H45" i="4" s="1"/>
  <c r="M47" i="4" l="1"/>
  <c r="N45" i="4"/>
  <c r="N47" i="4"/>
  <c r="I45" i="4"/>
  <c r="J45" i="4" s="1"/>
  <c r="M45" i="4" s="1"/>
  <c r="O45" i="4" s="1"/>
  <c r="H47" i="4"/>
  <c r="O47" i="4" l="1"/>
  <c r="L16" i="4" l="1"/>
  <c r="K17" i="4" l="1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6" i="4"/>
  <c r="K48" i="4"/>
  <c r="K49" i="4"/>
  <c r="K50" i="4"/>
  <c r="K51" i="4"/>
  <c r="K52" i="4"/>
  <c r="K53" i="4"/>
  <c r="K54" i="4"/>
  <c r="K55" i="4"/>
  <c r="K56" i="4"/>
  <c r="K58" i="4"/>
  <c r="K59" i="4"/>
  <c r="K60" i="4"/>
  <c r="K61" i="4"/>
  <c r="K62" i="4"/>
  <c r="K63" i="4"/>
  <c r="K64" i="4"/>
  <c r="K66" i="4"/>
  <c r="K67" i="4"/>
  <c r="K68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57" i="4" l="1"/>
  <c r="K69" i="4"/>
  <c r="K65" i="4"/>
  <c r="K95" i="4"/>
  <c r="D110" i="4"/>
  <c r="C110" i="4"/>
  <c r="G95" i="4"/>
  <c r="L94" i="4"/>
  <c r="D94" i="4"/>
  <c r="L93" i="4"/>
  <c r="D93" i="4"/>
  <c r="L92" i="4"/>
  <c r="D92" i="4"/>
  <c r="H92" i="4" s="1"/>
  <c r="L91" i="4"/>
  <c r="D91" i="4"/>
  <c r="L90" i="4"/>
  <c r="D90" i="4"/>
  <c r="L89" i="4"/>
  <c r="D89" i="4"/>
  <c r="L88" i="4"/>
  <c r="D88" i="4"/>
  <c r="L87" i="4"/>
  <c r="D87" i="4"/>
  <c r="L86" i="4"/>
  <c r="D86" i="4"/>
  <c r="H86" i="4" s="1"/>
  <c r="L85" i="4"/>
  <c r="D85" i="4"/>
  <c r="L84" i="4"/>
  <c r="D84" i="4"/>
  <c r="L83" i="4"/>
  <c r="D83" i="4"/>
  <c r="L82" i="4"/>
  <c r="D82" i="4"/>
  <c r="H82" i="4" s="1"/>
  <c r="L81" i="4"/>
  <c r="D81" i="4"/>
  <c r="L80" i="4"/>
  <c r="D80" i="4"/>
  <c r="L79" i="4"/>
  <c r="D79" i="4"/>
  <c r="L78" i="4"/>
  <c r="D78" i="4"/>
  <c r="L77" i="4"/>
  <c r="D77" i="4"/>
  <c r="L76" i="4"/>
  <c r="D76" i="4"/>
  <c r="L75" i="4"/>
  <c r="D75" i="4"/>
  <c r="L74" i="4"/>
  <c r="D74" i="4"/>
  <c r="L73" i="4"/>
  <c r="D73" i="4"/>
  <c r="H73" i="4" s="1"/>
  <c r="G69" i="4"/>
  <c r="L68" i="4"/>
  <c r="D68" i="4"/>
  <c r="H68" i="4" s="1"/>
  <c r="L67" i="4"/>
  <c r="D67" i="4"/>
  <c r="L66" i="4"/>
  <c r="D66" i="4"/>
  <c r="G65" i="4"/>
  <c r="L64" i="4"/>
  <c r="D64" i="4"/>
  <c r="H64" i="4" s="1"/>
  <c r="L63" i="4"/>
  <c r="D63" i="4"/>
  <c r="L62" i="4"/>
  <c r="D62" i="4"/>
  <c r="H62" i="4" s="1"/>
  <c r="L61" i="4"/>
  <c r="D61" i="4"/>
  <c r="L60" i="4"/>
  <c r="D60" i="4"/>
  <c r="L59" i="4"/>
  <c r="D59" i="4"/>
  <c r="L58" i="4"/>
  <c r="D58" i="4"/>
  <c r="H58" i="4" s="1"/>
  <c r="G57" i="4"/>
  <c r="L56" i="4"/>
  <c r="D56" i="4"/>
  <c r="L55" i="4"/>
  <c r="D55" i="4"/>
  <c r="L54" i="4"/>
  <c r="D54" i="4"/>
  <c r="L53" i="4"/>
  <c r="D53" i="4"/>
  <c r="L52" i="4"/>
  <c r="D52" i="4"/>
  <c r="L51" i="4"/>
  <c r="D51" i="4"/>
  <c r="L50" i="4"/>
  <c r="D50" i="4"/>
  <c r="L49" i="4"/>
  <c r="D49" i="4"/>
  <c r="L48" i="4"/>
  <c r="D48" i="4"/>
  <c r="L46" i="4"/>
  <c r="D46" i="4"/>
  <c r="L44" i="4"/>
  <c r="D44" i="4"/>
  <c r="L43" i="4"/>
  <c r="D43" i="4"/>
  <c r="L42" i="4"/>
  <c r="D42" i="4"/>
  <c r="L41" i="4"/>
  <c r="D41" i="4"/>
  <c r="L40" i="4"/>
  <c r="D40" i="4"/>
  <c r="L39" i="4"/>
  <c r="D39" i="4"/>
  <c r="L38" i="4"/>
  <c r="D38" i="4"/>
  <c r="L37" i="4"/>
  <c r="D37" i="4"/>
  <c r="L36" i="4"/>
  <c r="D36" i="4"/>
  <c r="L35" i="4"/>
  <c r="D35" i="4"/>
  <c r="L34" i="4"/>
  <c r="D34" i="4"/>
  <c r="L33" i="4"/>
  <c r="D33" i="4"/>
  <c r="L32" i="4"/>
  <c r="D32" i="4"/>
  <c r="L31" i="4"/>
  <c r="D31" i="4"/>
  <c r="L30" i="4"/>
  <c r="D30" i="4"/>
  <c r="L29" i="4"/>
  <c r="D29" i="4"/>
  <c r="L28" i="4"/>
  <c r="D28" i="4"/>
  <c r="L27" i="4"/>
  <c r="D27" i="4"/>
  <c r="L26" i="4"/>
  <c r="D26" i="4"/>
  <c r="L25" i="4"/>
  <c r="D25" i="4"/>
  <c r="L24" i="4"/>
  <c r="D24" i="4"/>
  <c r="L23" i="4"/>
  <c r="D23" i="4"/>
  <c r="L22" i="4"/>
  <c r="D22" i="4"/>
  <c r="L21" i="4"/>
  <c r="D21" i="4"/>
  <c r="L20" i="4"/>
  <c r="D20" i="4"/>
  <c r="L19" i="4"/>
  <c r="D19" i="4"/>
  <c r="L18" i="4"/>
  <c r="D18" i="4"/>
  <c r="L17" i="4"/>
  <c r="D17" i="4"/>
  <c r="D16" i="4"/>
  <c r="K10" i="4"/>
  <c r="J10" i="4"/>
  <c r="Z56" i="1"/>
  <c r="AA56" i="1"/>
  <c r="AB56" i="1" s="1"/>
  <c r="Z57" i="1"/>
  <c r="AA57" i="1"/>
  <c r="AB57" i="1" s="1"/>
  <c r="Z58" i="1"/>
  <c r="AA58" i="1"/>
  <c r="AB58" i="1" s="1"/>
  <c r="Z59" i="1"/>
  <c r="AA59" i="1"/>
  <c r="AB59" i="1"/>
  <c r="Z60" i="1"/>
  <c r="AA60" i="1"/>
  <c r="AB60" i="1" s="1"/>
  <c r="Z61" i="1"/>
  <c r="AB61" i="1" s="1"/>
  <c r="AA61" i="1"/>
  <c r="Z62" i="1"/>
  <c r="AA62" i="1"/>
  <c r="AB62" i="1" s="1"/>
  <c r="Z63" i="1"/>
  <c r="AA63" i="1"/>
  <c r="AB63" i="1"/>
  <c r="Z64" i="1"/>
  <c r="AA64" i="1"/>
  <c r="AB64" i="1" s="1"/>
  <c r="Z65" i="1"/>
  <c r="AB65" i="1" s="1"/>
  <c r="AA65" i="1"/>
  <c r="Z66" i="1"/>
  <c r="AA66" i="1"/>
  <c r="AB66" i="1" s="1"/>
  <c r="Z67" i="1"/>
  <c r="AA67" i="1"/>
  <c r="AB67" i="1"/>
  <c r="Z68" i="1"/>
  <c r="AA68" i="1"/>
  <c r="AB68" i="1" s="1"/>
  <c r="Z69" i="1"/>
  <c r="AB69" i="1" s="1"/>
  <c r="AA69" i="1"/>
  <c r="Z70" i="1"/>
  <c r="AA70" i="1"/>
  <c r="AB70" i="1" s="1"/>
  <c r="Z71" i="1"/>
  <c r="AA71" i="1"/>
  <c r="AB71" i="1"/>
  <c r="Z72" i="1"/>
  <c r="AA72" i="1"/>
  <c r="AB72" i="1" s="1"/>
  <c r="Z73" i="1"/>
  <c r="AB73" i="1" s="1"/>
  <c r="AA73" i="1"/>
  <c r="Z74" i="1"/>
  <c r="AA74" i="1"/>
  <c r="AB74" i="1" s="1"/>
  <c r="Z76" i="1"/>
  <c r="AA76" i="1"/>
  <c r="AB76" i="1" s="1"/>
  <c r="Z77" i="1"/>
  <c r="AB77" i="1" s="1"/>
  <c r="AA77" i="1"/>
  <c r="Z78" i="1"/>
  <c r="AA78" i="1"/>
  <c r="AB78" i="1" s="1"/>
  <c r="Z79" i="1"/>
  <c r="AA79" i="1"/>
  <c r="AB79" i="1"/>
  <c r="Z80" i="1"/>
  <c r="AA80" i="1"/>
  <c r="AB80" i="1" s="1"/>
  <c r="Z81" i="1"/>
  <c r="AB81" i="1" s="1"/>
  <c r="AA81" i="1"/>
  <c r="Z82" i="1"/>
  <c r="AA82" i="1"/>
  <c r="AB82" i="1" s="1"/>
  <c r="Z83" i="1"/>
  <c r="AA83" i="1"/>
  <c r="AB83" i="1"/>
  <c r="Z84" i="1"/>
  <c r="AA84" i="1"/>
  <c r="AB84" i="1" s="1"/>
  <c r="Z85" i="1"/>
  <c r="AB85" i="1" s="1"/>
  <c r="AA85" i="1"/>
  <c r="Z86" i="1"/>
  <c r="AA86" i="1"/>
  <c r="AB86" i="1" s="1"/>
  <c r="Z87" i="1"/>
  <c r="AA87" i="1"/>
  <c r="AB87" i="1"/>
  <c r="Z88" i="1"/>
  <c r="AA88" i="1"/>
  <c r="AB88" i="1" s="1"/>
  <c r="Z89" i="1"/>
  <c r="AB89" i="1" s="1"/>
  <c r="AA89" i="1"/>
  <c r="Z90" i="1"/>
  <c r="AA90" i="1"/>
  <c r="AB90" i="1" s="1"/>
  <c r="Z91" i="1"/>
  <c r="AA91" i="1"/>
  <c r="AB91" i="1"/>
  <c r="Z92" i="1"/>
  <c r="AA92" i="1"/>
  <c r="AB92" i="1" s="1"/>
  <c r="Z93" i="1"/>
  <c r="AB93" i="1" s="1"/>
  <c r="AA93" i="1"/>
  <c r="Z94" i="1"/>
  <c r="AA94" i="1"/>
  <c r="AB94" i="1" s="1"/>
  <c r="Z95" i="1"/>
  <c r="AA95" i="1"/>
  <c r="AB95" i="1"/>
  <c r="Z96" i="1"/>
  <c r="AA96" i="1"/>
  <c r="AB96" i="1" s="1"/>
  <c r="Z97" i="1"/>
  <c r="AB97" i="1" s="1"/>
  <c r="AA97" i="1"/>
  <c r="Z36" i="1"/>
  <c r="AA36" i="1"/>
  <c r="AB36" i="1" s="1"/>
  <c r="Z37" i="1"/>
  <c r="AA37" i="1"/>
  <c r="AB37" i="1" s="1"/>
  <c r="Z38" i="1"/>
  <c r="AA38" i="1"/>
  <c r="AB38" i="1" s="1"/>
  <c r="Z39" i="1"/>
  <c r="AA39" i="1"/>
  <c r="AB39" i="1"/>
  <c r="Z40" i="1"/>
  <c r="AA40" i="1"/>
  <c r="AB40" i="1"/>
  <c r="Z41" i="1"/>
  <c r="AA41" i="1"/>
  <c r="AB41" i="1" s="1"/>
  <c r="Z42" i="1"/>
  <c r="AA42" i="1"/>
  <c r="AB42" i="1" s="1"/>
  <c r="Z43" i="1"/>
  <c r="AA43" i="1"/>
  <c r="AB43" i="1"/>
  <c r="Z44" i="1"/>
  <c r="AA44" i="1"/>
  <c r="AB44" i="1"/>
  <c r="Z45" i="1"/>
  <c r="AA45" i="1"/>
  <c r="AB45" i="1" s="1"/>
  <c r="Z46" i="1"/>
  <c r="AA46" i="1"/>
  <c r="AB46" i="1" s="1"/>
  <c r="Z47" i="1"/>
  <c r="AA47" i="1"/>
  <c r="AB47" i="1"/>
  <c r="Z48" i="1"/>
  <c r="AA48" i="1"/>
  <c r="AB48" i="1"/>
  <c r="Z49" i="1"/>
  <c r="AA49" i="1"/>
  <c r="AB49" i="1" s="1"/>
  <c r="Z50" i="1"/>
  <c r="AA50" i="1"/>
  <c r="AB50" i="1" s="1"/>
  <c r="Z51" i="1"/>
  <c r="AA51" i="1"/>
  <c r="AB51" i="1"/>
  <c r="Z52" i="1"/>
  <c r="AA52" i="1"/>
  <c r="AB52" i="1"/>
  <c r="Z53" i="1"/>
  <c r="AA53" i="1"/>
  <c r="AB53" i="1" s="1"/>
  <c r="Z54" i="1"/>
  <c r="AA54" i="1"/>
  <c r="AB54" i="1" s="1"/>
  <c r="Z55" i="1"/>
  <c r="AA55" i="1"/>
  <c r="AB55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B11" i="1"/>
  <c r="AA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11" i="1"/>
  <c r="V49" i="1"/>
  <c r="V48" i="1"/>
  <c r="V47" i="1"/>
  <c r="V46" i="1"/>
  <c r="V45" i="1"/>
  <c r="V51" i="1" s="1"/>
  <c r="V62" i="1"/>
  <c r="V60" i="1"/>
  <c r="V59" i="1"/>
  <c r="V58" i="1"/>
  <c r="V57" i="1"/>
  <c r="V56" i="1"/>
  <c r="V82" i="1"/>
  <c r="V80" i="1"/>
  <c r="V79" i="1"/>
  <c r="V78" i="1"/>
  <c r="V77" i="1"/>
  <c r="V76" i="1"/>
  <c r="E113" i="1"/>
  <c r="D113" i="1"/>
  <c r="C113" i="1"/>
  <c r="G98" i="1"/>
  <c r="M97" i="1"/>
  <c r="L97" i="1"/>
  <c r="K97" i="1"/>
  <c r="J97" i="1"/>
  <c r="H97" i="1"/>
  <c r="I97" i="1" s="1"/>
  <c r="D97" i="1"/>
  <c r="K96" i="1"/>
  <c r="J96" i="1"/>
  <c r="D96" i="1"/>
  <c r="K95" i="1"/>
  <c r="J95" i="1"/>
  <c r="D95" i="1"/>
  <c r="M95" i="1" s="1"/>
  <c r="M94" i="1"/>
  <c r="K94" i="1"/>
  <c r="J94" i="1"/>
  <c r="D94" i="1"/>
  <c r="H94" i="1" s="1"/>
  <c r="I94" i="1" s="1"/>
  <c r="L94" i="1" s="1"/>
  <c r="M93" i="1"/>
  <c r="K93" i="1"/>
  <c r="J93" i="1"/>
  <c r="D93" i="1"/>
  <c r="H93" i="1" s="1"/>
  <c r="I93" i="1" s="1"/>
  <c r="L93" i="1" s="1"/>
  <c r="M92" i="1"/>
  <c r="K92" i="1"/>
  <c r="J92" i="1"/>
  <c r="H92" i="1"/>
  <c r="I92" i="1" s="1"/>
  <c r="L92" i="1" s="1"/>
  <c r="D92" i="1"/>
  <c r="M91" i="1"/>
  <c r="L91" i="1"/>
  <c r="K91" i="1"/>
  <c r="J91" i="1"/>
  <c r="H91" i="1"/>
  <c r="I91" i="1" s="1"/>
  <c r="D91" i="1"/>
  <c r="K90" i="1"/>
  <c r="J90" i="1"/>
  <c r="D90" i="1"/>
  <c r="K89" i="1"/>
  <c r="J89" i="1"/>
  <c r="D89" i="1"/>
  <c r="M88" i="1"/>
  <c r="K88" i="1"/>
  <c r="J88" i="1"/>
  <c r="D88" i="1"/>
  <c r="H88" i="1" s="1"/>
  <c r="I88" i="1" s="1"/>
  <c r="L88" i="1" s="1"/>
  <c r="M87" i="1"/>
  <c r="K87" i="1"/>
  <c r="J87" i="1"/>
  <c r="H87" i="1"/>
  <c r="I87" i="1" s="1"/>
  <c r="L87" i="1" s="1"/>
  <c r="D87" i="1"/>
  <c r="K86" i="1"/>
  <c r="J86" i="1"/>
  <c r="D86" i="1"/>
  <c r="M86" i="1" s="1"/>
  <c r="K85" i="1"/>
  <c r="J85" i="1"/>
  <c r="D85" i="1"/>
  <c r="M84" i="1"/>
  <c r="K84" i="1"/>
  <c r="J84" i="1"/>
  <c r="D84" i="1"/>
  <c r="H84" i="1" s="1"/>
  <c r="I84" i="1" s="1"/>
  <c r="L84" i="1" s="1"/>
  <c r="M83" i="1"/>
  <c r="K83" i="1"/>
  <c r="J83" i="1"/>
  <c r="H83" i="1"/>
  <c r="I83" i="1" s="1"/>
  <c r="L83" i="1" s="1"/>
  <c r="D83" i="1"/>
  <c r="K82" i="1"/>
  <c r="J82" i="1"/>
  <c r="D82" i="1"/>
  <c r="M82" i="1" s="1"/>
  <c r="K81" i="1"/>
  <c r="J81" i="1"/>
  <c r="D81" i="1"/>
  <c r="M80" i="1"/>
  <c r="K80" i="1"/>
  <c r="J80" i="1"/>
  <c r="D80" i="1"/>
  <c r="H80" i="1" s="1"/>
  <c r="I80" i="1" s="1"/>
  <c r="L80" i="1" s="1"/>
  <c r="M79" i="1"/>
  <c r="K79" i="1"/>
  <c r="J79" i="1"/>
  <c r="H79" i="1"/>
  <c r="I79" i="1" s="1"/>
  <c r="L79" i="1" s="1"/>
  <c r="D79" i="1"/>
  <c r="K78" i="1"/>
  <c r="J78" i="1"/>
  <c r="D78" i="1"/>
  <c r="M78" i="1" s="1"/>
  <c r="K77" i="1"/>
  <c r="J77" i="1"/>
  <c r="D77" i="1"/>
  <c r="M76" i="1"/>
  <c r="K76" i="1"/>
  <c r="J76" i="1"/>
  <c r="D76" i="1"/>
  <c r="H76" i="1" s="1"/>
  <c r="I76" i="1" s="1"/>
  <c r="L76" i="1" s="1"/>
  <c r="H75" i="1"/>
  <c r="G74" i="1"/>
  <c r="G72" i="1"/>
  <c r="M71" i="1"/>
  <c r="K71" i="1"/>
  <c r="J71" i="1"/>
  <c r="I71" i="1"/>
  <c r="L71" i="1" s="1"/>
  <c r="D71" i="1"/>
  <c r="H71" i="1" s="1"/>
  <c r="M70" i="1"/>
  <c r="K70" i="1"/>
  <c r="J70" i="1"/>
  <c r="H70" i="1"/>
  <c r="I70" i="1" s="1"/>
  <c r="L70" i="1" s="1"/>
  <c r="D70" i="1"/>
  <c r="K69" i="1"/>
  <c r="J69" i="1"/>
  <c r="H69" i="1"/>
  <c r="I69" i="1" s="1"/>
  <c r="L69" i="1" s="1"/>
  <c r="Q71" i="1" s="1"/>
  <c r="D69" i="1"/>
  <c r="M69" i="1" s="1"/>
  <c r="K68" i="1"/>
  <c r="J68" i="1"/>
  <c r="L68" i="1" s="1"/>
  <c r="G68" i="1"/>
  <c r="M68" i="1" s="1"/>
  <c r="M67" i="1"/>
  <c r="K67" i="1"/>
  <c r="J67" i="1"/>
  <c r="D67" i="1"/>
  <c r="H67" i="1" s="1"/>
  <c r="I67" i="1" s="1"/>
  <c r="L67" i="1" s="1"/>
  <c r="M66" i="1"/>
  <c r="K66" i="1"/>
  <c r="J66" i="1"/>
  <c r="H66" i="1"/>
  <c r="I66" i="1" s="1"/>
  <c r="L66" i="1" s="1"/>
  <c r="D66" i="1"/>
  <c r="K65" i="1"/>
  <c r="J65" i="1"/>
  <c r="D65" i="1"/>
  <c r="M65" i="1" s="1"/>
  <c r="K64" i="1"/>
  <c r="J64" i="1"/>
  <c r="D64" i="1"/>
  <c r="M64" i="1" s="1"/>
  <c r="K63" i="1"/>
  <c r="J63" i="1"/>
  <c r="D63" i="1"/>
  <c r="M63" i="1" s="1"/>
  <c r="K62" i="1"/>
  <c r="J62" i="1"/>
  <c r="D62" i="1"/>
  <c r="M61" i="1"/>
  <c r="K61" i="1"/>
  <c r="J61" i="1"/>
  <c r="I61" i="1"/>
  <c r="L61" i="1" s="1"/>
  <c r="H61" i="1"/>
  <c r="D61" i="1"/>
  <c r="M60" i="1"/>
  <c r="K60" i="1"/>
  <c r="J60" i="1"/>
  <c r="H60" i="1"/>
  <c r="I60" i="1" s="1"/>
  <c r="L60" i="1" s="1"/>
  <c r="D60" i="1"/>
  <c r="K59" i="1"/>
  <c r="J59" i="1"/>
  <c r="H59" i="1"/>
  <c r="I59" i="1" s="1"/>
  <c r="L59" i="1" s="1"/>
  <c r="D59" i="1"/>
  <c r="M59" i="1" s="1"/>
  <c r="K58" i="1"/>
  <c r="J58" i="1"/>
  <c r="D58" i="1"/>
  <c r="M57" i="1"/>
  <c r="K57" i="1"/>
  <c r="J57" i="1"/>
  <c r="I57" i="1"/>
  <c r="L57" i="1" s="1"/>
  <c r="H57" i="1"/>
  <c r="D57" i="1"/>
  <c r="M56" i="1"/>
  <c r="K56" i="1"/>
  <c r="J56" i="1"/>
  <c r="H56" i="1"/>
  <c r="I56" i="1" s="1"/>
  <c r="L56" i="1" s="1"/>
  <c r="D56" i="1"/>
  <c r="K55" i="1"/>
  <c r="J55" i="1"/>
  <c r="H55" i="1"/>
  <c r="I55" i="1" s="1"/>
  <c r="L55" i="1" s="1"/>
  <c r="D55" i="1"/>
  <c r="M55" i="1" s="1"/>
  <c r="M54" i="1"/>
  <c r="K54" i="1"/>
  <c r="J54" i="1"/>
  <c r="L54" i="1" s="1"/>
  <c r="H54" i="1"/>
  <c r="G54" i="1"/>
  <c r="M53" i="1"/>
  <c r="K53" i="1"/>
  <c r="J53" i="1"/>
  <c r="I53" i="1"/>
  <c r="L53" i="1" s="1"/>
  <c r="H53" i="1"/>
  <c r="D53" i="1"/>
  <c r="M52" i="1"/>
  <c r="K52" i="1"/>
  <c r="J52" i="1"/>
  <c r="H52" i="1"/>
  <c r="I52" i="1" s="1"/>
  <c r="L52" i="1" s="1"/>
  <c r="D52" i="1"/>
  <c r="M51" i="1"/>
  <c r="K51" i="1"/>
  <c r="J51" i="1"/>
  <c r="H51" i="1"/>
  <c r="I51" i="1" s="1"/>
  <c r="L51" i="1" s="1"/>
  <c r="D51" i="1"/>
  <c r="M50" i="1"/>
  <c r="K50" i="1"/>
  <c r="J50" i="1"/>
  <c r="I50" i="1"/>
  <c r="L50" i="1" s="1"/>
  <c r="H50" i="1"/>
  <c r="D50" i="1"/>
  <c r="K49" i="1"/>
  <c r="J49" i="1"/>
  <c r="D49" i="1"/>
  <c r="M49" i="1" s="1"/>
  <c r="K48" i="1"/>
  <c r="J48" i="1"/>
  <c r="D48" i="1"/>
  <c r="M47" i="1"/>
  <c r="K47" i="1"/>
  <c r="J47" i="1"/>
  <c r="I47" i="1"/>
  <c r="L47" i="1" s="1"/>
  <c r="H47" i="1"/>
  <c r="D47" i="1"/>
  <c r="M46" i="1"/>
  <c r="K46" i="1"/>
  <c r="J46" i="1"/>
  <c r="H46" i="1"/>
  <c r="I46" i="1" s="1"/>
  <c r="L46" i="1" s="1"/>
  <c r="D46" i="1"/>
  <c r="K45" i="1"/>
  <c r="J45" i="1"/>
  <c r="D45" i="1"/>
  <c r="M45" i="1" s="1"/>
  <c r="K44" i="1"/>
  <c r="J44" i="1"/>
  <c r="D44" i="1"/>
  <c r="M43" i="1"/>
  <c r="K43" i="1"/>
  <c r="J43" i="1"/>
  <c r="I43" i="1"/>
  <c r="L43" i="1" s="1"/>
  <c r="H43" i="1"/>
  <c r="D43" i="1"/>
  <c r="M42" i="1"/>
  <c r="K42" i="1"/>
  <c r="J42" i="1"/>
  <c r="H42" i="1"/>
  <c r="I42" i="1" s="1"/>
  <c r="L42" i="1" s="1"/>
  <c r="D42" i="1"/>
  <c r="K41" i="1"/>
  <c r="J41" i="1"/>
  <c r="H41" i="1"/>
  <c r="I41" i="1" s="1"/>
  <c r="L41" i="1" s="1"/>
  <c r="D41" i="1"/>
  <c r="M41" i="1" s="1"/>
  <c r="K40" i="1"/>
  <c r="J40" i="1"/>
  <c r="D40" i="1"/>
  <c r="M39" i="1"/>
  <c r="K39" i="1"/>
  <c r="J39" i="1"/>
  <c r="I39" i="1"/>
  <c r="L39" i="1" s="1"/>
  <c r="H39" i="1"/>
  <c r="D39" i="1"/>
  <c r="M38" i="1"/>
  <c r="K38" i="1"/>
  <c r="J38" i="1"/>
  <c r="H38" i="1"/>
  <c r="I38" i="1" s="1"/>
  <c r="L38" i="1" s="1"/>
  <c r="D38" i="1"/>
  <c r="K37" i="1"/>
  <c r="J37" i="1"/>
  <c r="D37" i="1"/>
  <c r="M37" i="1" s="1"/>
  <c r="K36" i="1"/>
  <c r="J36" i="1"/>
  <c r="D36" i="1"/>
  <c r="M35" i="1"/>
  <c r="K35" i="1"/>
  <c r="J35" i="1"/>
  <c r="I35" i="1"/>
  <c r="H35" i="1"/>
  <c r="D35" i="1"/>
  <c r="M34" i="1"/>
  <c r="K34" i="1"/>
  <c r="J34" i="1"/>
  <c r="I34" i="1"/>
  <c r="L34" i="1" s="1"/>
  <c r="H34" i="1"/>
  <c r="D34" i="1"/>
  <c r="K33" i="1"/>
  <c r="J33" i="1"/>
  <c r="D33" i="1"/>
  <c r="M33" i="1" s="1"/>
  <c r="K32" i="1"/>
  <c r="J32" i="1"/>
  <c r="D32" i="1"/>
  <c r="M31" i="1"/>
  <c r="K31" i="1"/>
  <c r="J31" i="1"/>
  <c r="I31" i="1"/>
  <c r="L31" i="1" s="1"/>
  <c r="H31" i="1"/>
  <c r="D31" i="1"/>
  <c r="M30" i="1"/>
  <c r="K30" i="1"/>
  <c r="J30" i="1"/>
  <c r="H30" i="1"/>
  <c r="I30" i="1" s="1"/>
  <c r="L30" i="1" s="1"/>
  <c r="D30" i="1"/>
  <c r="K29" i="1"/>
  <c r="J29" i="1"/>
  <c r="D29" i="1"/>
  <c r="M29" i="1" s="1"/>
  <c r="K28" i="1"/>
  <c r="J28" i="1"/>
  <c r="D28" i="1"/>
  <c r="M27" i="1"/>
  <c r="K27" i="1"/>
  <c r="J27" i="1"/>
  <c r="I27" i="1"/>
  <c r="L27" i="1" s="1"/>
  <c r="H27" i="1"/>
  <c r="D27" i="1"/>
  <c r="M26" i="1"/>
  <c r="K26" i="1"/>
  <c r="J26" i="1"/>
  <c r="H26" i="1"/>
  <c r="I26" i="1" s="1"/>
  <c r="L26" i="1" s="1"/>
  <c r="D26" i="1"/>
  <c r="K25" i="1"/>
  <c r="J25" i="1"/>
  <c r="H25" i="1"/>
  <c r="I25" i="1" s="1"/>
  <c r="L25" i="1" s="1"/>
  <c r="D25" i="1"/>
  <c r="M25" i="1" s="1"/>
  <c r="K24" i="1"/>
  <c r="J24" i="1"/>
  <c r="D24" i="1"/>
  <c r="M23" i="1"/>
  <c r="K23" i="1"/>
  <c r="J23" i="1"/>
  <c r="I23" i="1"/>
  <c r="L23" i="1" s="1"/>
  <c r="H23" i="1"/>
  <c r="D23" i="1"/>
  <c r="M22" i="1"/>
  <c r="K22" i="1"/>
  <c r="J22" i="1"/>
  <c r="H22" i="1"/>
  <c r="I22" i="1" s="1"/>
  <c r="L22" i="1" s="1"/>
  <c r="D22" i="1"/>
  <c r="K21" i="1"/>
  <c r="J21" i="1"/>
  <c r="D21" i="1"/>
  <c r="M21" i="1" s="1"/>
  <c r="K20" i="1"/>
  <c r="J20" i="1"/>
  <c r="D20" i="1"/>
  <c r="M19" i="1"/>
  <c r="K19" i="1"/>
  <c r="J19" i="1"/>
  <c r="I19" i="1"/>
  <c r="H19" i="1"/>
  <c r="D19" i="1"/>
  <c r="M18" i="1"/>
  <c r="K18" i="1"/>
  <c r="J18" i="1"/>
  <c r="I18" i="1"/>
  <c r="L18" i="1" s="1"/>
  <c r="H18" i="1"/>
  <c r="D18" i="1"/>
  <c r="K17" i="1"/>
  <c r="J17" i="1"/>
  <c r="D17" i="1"/>
  <c r="M17" i="1" s="1"/>
  <c r="K16" i="1"/>
  <c r="J16" i="1"/>
  <c r="D16" i="1"/>
  <c r="M15" i="1"/>
  <c r="K15" i="1"/>
  <c r="J15" i="1"/>
  <c r="I15" i="1"/>
  <c r="L15" i="1" s="1"/>
  <c r="H15" i="1"/>
  <c r="D15" i="1"/>
  <c r="M14" i="1"/>
  <c r="K14" i="1"/>
  <c r="J14" i="1"/>
  <c r="H14" i="1"/>
  <c r="I14" i="1" s="1"/>
  <c r="L14" i="1" s="1"/>
  <c r="D14" i="1"/>
  <c r="K13" i="1"/>
  <c r="J13" i="1"/>
  <c r="D13" i="1"/>
  <c r="M13" i="1" s="1"/>
  <c r="K12" i="1"/>
  <c r="J12" i="1"/>
  <c r="D12" i="1"/>
  <c r="M11" i="1"/>
  <c r="K11" i="1"/>
  <c r="J11" i="1"/>
  <c r="D11" i="1"/>
  <c r="H11" i="1" s="1"/>
  <c r="I11" i="1" s="1"/>
  <c r="L11" i="1" s="1"/>
  <c r="J6" i="1"/>
  <c r="I6" i="1"/>
  <c r="I16" i="4" l="1"/>
  <c r="H16" i="4"/>
  <c r="N17" i="4"/>
  <c r="H17" i="4"/>
  <c r="N21" i="4"/>
  <c r="H21" i="4"/>
  <c r="N24" i="4"/>
  <c r="H24" i="4"/>
  <c r="I28" i="4"/>
  <c r="J28" i="4" s="1"/>
  <c r="H28" i="4"/>
  <c r="I35" i="4"/>
  <c r="J35" i="4" s="1"/>
  <c r="H35" i="4"/>
  <c r="I41" i="4"/>
  <c r="J41" i="4" s="1"/>
  <c r="H41" i="4"/>
  <c r="I46" i="4"/>
  <c r="J46" i="4" s="1"/>
  <c r="H46" i="4"/>
  <c r="N51" i="4"/>
  <c r="H51" i="4"/>
  <c r="J16" i="4"/>
  <c r="M16" i="4" s="1"/>
  <c r="N59" i="4"/>
  <c r="H59" i="4"/>
  <c r="N61" i="4"/>
  <c r="H61" i="4"/>
  <c r="N63" i="4"/>
  <c r="H63" i="4"/>
  <c r="I75" i="4"/>
  <c r="J75" i="4" s="1"/>
  <c r="H75" i="4"/>
  <c r="I77" i="4"/>
  <c r="J77" i="4" s="1"/>
  <c r="H77" i="4"/>
  <c r="I79" i="4"/>
  <c r="J79" i="4" s="1"/>
  <c r="H79" i="4"/>
  <c r="I81" i="4"/>
  <c r="J81" i="4" s="1"/>
  <c r="H81" i="4"/>
  <c r="N83" i="4"/>
  <c r="H83" i="4"/>
  <c r="I85" i="4"/>
  <c r="J85" i="4" s="1"/>
  <c r="H85" i="4"/>
  <c r="N87" i="4"/>
  <c r="H87" i="4"/>
  <c r="N89" i="4"/>
  <c r="H89" i="4"/>
  <c r="I91" i="4"/>
  <c r="J91" i="4" s="1"/>
  <c r="H91" i="4"/>
  <c r="N93" i="4"/>
  <c r="H93" i="4"/>
  <c r="I18" i="4"/>
  <c r="J18" i="4" s="1"/>
  <c r="H18" i="4"/>
  <c r="N20" i="4"/>
  <c r="H20" i="4"/>
  <c r="N23" i="4"/>
  <c r="H23" i="4"/>
  <c r="N25" i="4"/>
  <c r="H25" i="4"/>
  <c r="N27" i="4"/>
  <c r="H27" i="4"/>
  <c r="I29" i="4"/>
  <c r="J29" i="4" s="1"/>
  <c r="H29" i="4"/>
  <c r="N31" i="4"/>
  <c r="H31" i="4"/>
  <c r="I32" i="4"/>
  <c r="J32" i="4" s="1"/>
  <c r="H32" i="4"/>
  <c r="N34" i="4"/>
  <c r="H34" i="4"/>
  <c r="N36" i="4"/>
  <c r="H36" i="4"/>
  <c r="N38" i="4"/>
  <c r="H38" i="4"/>
  <c r="I40" i="4"/>
  <c r="J40" i="4" s="1"/>
  <c r="H40" i="4"/>
  <c r="N42" i="4"/>
  <c r="H42" i="4"/>
  <c r="N44" i="4"/>
  <c r="H44" i="4"/>
  <c r="N48" i="4"/>
  <c r="H48" i="4"/>
  <c r="N50" i="4"/>
  <c r="H50" i="4"/>
  <c r="N52" i="4"/>
  <c r="H52" i="4"/>
  <c r="I54" i="4"/>
  <c r="J54" i="4" s="1"/>
  <c r="H54" i="4"/>
  <c r="N56" i="4"/>
  <c r="H56" i="4"/>
  <c r="I66" i="4"/>
  <c r="J66" i="4" s="1"/>
  <c r="H66" i="4"/>
  <c r="N19" i="4"/>
  <c r="H19" i="4"/>
  <c r="N22" i="4"/>
  <c r="H22" i="4"/>
  <c r="I26" i="4"/>
  <c r="J26" i="4" s="1"/>
  <c r="H26" i="4"/>
  <c r="I30" i="4"/>
  <c r="J30" i="4" s="1"/>
  <c r="H30" i="4"/>
  <c r="I33" i="4"/>
  <c r="J33" i="4" s="1"/>
  <c r="H33" i="4"/>
  <c r="I37" i="4"/>
  <c r="J37" i="4" s="1"/>
  <c r="H37" i="4"/>
  <c r="N39" i="4"/>
  <c r="H39" i="4"/>
  <c r="N43" i="4"/>
  <c r="H43" i="4"/>
  <c r="I49" i="4"/>
  <c r="J49" i="4" s="1"/>
  <c r="H49" i="4"/>
  <c r="I53" i="4"/>
  <c r="J53" i="4" s="1"/>
  <c r="H53" i="4"/>
  <c r="I55" i="4"/>
  <c r="J55" i="4" s="1"/>
  <c r="H55" i="4"/>
  <c r="I67" i="4"/>
  <c r="J67" i="4" s="1"/>
  <c r="H67" i="4"/>
  <c r="I60" i="4"/>
  <c r="J60" i="4" s="1"/>
  <c r="H60" i="4"/>
  <c r="I74" i="4"/>
  <c r="J74" i="4" s="1"/>
  <c r="H74" i="4"/>
  <c r="I76" i="4"/>
  <c r="J76" i="4" s="1"/>
  <c r="H76" i="4"/>
  <c r="N78" i="4"/>
  <c r="H78" i="4"/>
  <c r="I80" i="4"/>
  <c r="J80" i="4" s="1"/>
  <c r="H80" i="4"/>
  <c r="N84" i="4"/>
  <c r="H84" i="4"/>
  <c r="I88" i="4"/>
  <c r="J88" i="4" s="1"/>
  <c r="H88" i="4"/>
  <c r="I90" i="4"/>
  <c r="J90" i="4" s="1"/>
  <c r="H90" i="4"/>
  <c r="I94" i="4"/>
  <c r="J94" i="4" s="1"/>
  <c r="H94" i="4"/>
  <c r="N29" i="4"/>
  <c r="N67" i="4"/>
  <c r="I21" i="4"/>
  <c r="J21" i="4" s="1"/>
  <c r="I78" i="4"/>
  <c r="J78" i="4" s="1"/>
  <c r="N81" i="4"/>
  <c r="N40" i="4"/>
  <c r="I89" i="4"/>
  <c r="J89" i="4" s="1"/>
  <c r="I84" i="4"/>
  <c r="J84" i="4" s="1"/>
  <c r="N16" i="4"/>
  <c r="I17" i="4"/>
  <c r="J17" i="4" s="1"/>
  <c r="I43" i="4"/>
  <c r="J43" i="4" s="1"/>
  <c r="N74" i="4"/>
  <c r="N75" i="4"/>
  <c r="N18" i="4"/>
  <c r="N35" i="4"/>
  <c r="N66" i="4"/>
  <c r="N80" i="4"/>
  <c r="N91" i="4"/>
  <c r="N94" i="4"/>
  <c r="I24" i="4"/>
  <c r="J24" i="4" s="1"/>
  <c r="N32" i="4"/>
  <c r="I44" i="4"/>
  <c r="J44" i="4" s="1"/>
  <c r="N60" i="4"/>
  <c r="I63" i="4"/>
  <c r="J63" i="4" s="1"/>
  <c r="N77" i="4"/>
  <c r="I93" i="4"/>
  <c r="J93" i="4" s="1"/>
  <c r="N28" i="4"/>
  <c r="I36" i="4"/>
  <c r="J36" i="4" s="1"/>
  <c r="I39" i="4"/>
  <c r="J39" i="4" s="1"/>
  <c r="I50" i="4"/>
  <c r="J50" i="4" s="1"/>
  <c r="N88" i="4"/>
  <c r="I25" i="4"/>
  <c r="J25" i="4" s="1"/>
  <c r="N49" i="4"/>
  <c r="I52" i="4"/>
  <c r="J52" i="4" s="1"/>
  <c r="N76" i="4"/>
  <c r="N79" i="4"/>
  <c r="N85" i="4"/>
  <c r="N90" i="4"/>
  <c r="N26" i="4"/>
  <c r="N30" i="4"/>
  <c r="N33" i="4"/>
  <c r="N37" i="4"/>
  <c r="N41" i="4"/>
  <c r="G71" i="4"/>
  <c r="N92" i="4"/>
  <c r="I92" i="4"/>
  <c r="J92" i="4" s="1"/>
  <c r="I20" i="4"/>
  <c r="J20" i="4" s="1"/>
  <c r="I56" i="4"/>
  <c r="J56" i="4" s="1"/>
  <c r="N58" i="4"/>
  <c r="I58" i="4"/>
  <c r="J58" i="4" s="1"/>
  <c r="I59" i="4"/>
  <c r="J59" i="4" s="1"/>
  <c r="I19" i="4"/>
  <c r="J19" i="4" s="1"/>
  <c r="I22" i="4"/>
  <c r="J22" i="4" s="1"/>
  <c r="I27" i="4"/>
  <c r="J27" i="4" s="1"/>
  <c r="I31" i="4"/>
  <c r="J31" i="4" s="1"/>
  <c r="I34" i="4"/>
  <c r="J34" i="4" s="1"/>
  <c r="I38" i="4"/>
  <c r="J38" i="4" s="1"/>
  <c r="I42" i="4"/>
  <c r="J42" i="4" s="1"/>
  <c r="I48" i="4"/>
  <c r="J48" i="4" s="1"/>
  <c r="I51" i="4"/>
  <c r="J51" i="4" s="1"/>
  <c r="N53" i="4"/>
  <c r="N55" i="4"/>
  <c r="N46" i="4"/>
  <c r="N54" i="4"/>
  <c r="N62" i="4"/>
  <c r="I62" i="4"/>
  <c r="J62" i="4" s="1"/>
  <c r="N64" i="4"/>
  <c r="I64" i="4"/>
  <c r="J64" i="4" s="1"/>
  <c r="I23" i="4"/>
  <c r="J23" i="4" s="1"/>
  <c r="I61" i="4"/>
  <c r="J61" i="4" s="1"/>
  <c r="N68" i="4"/>
  <c r="I68" i="4"/>
  <c r="J68" i="4" s="1"/>
  <c r="N73" i="4"/>
  <c r="I73" i="4"/>
  <c r="J73" i="4" s="1"/>
  <c r="N82" i="4"/>
  <c r="I82" i="4"/>
  <c r="J82" i="4" s="1"/>
  <c r="I83" i="4"/>
  <c r="J83" i="4" s="1"/>
  <c r="N86" i="4"/>
  <c r="I86" i="4"/>
  <c r="J86" i="4" s="1"/>
  <c r="I87" i="4"/>
  <c r="J87" i="4" s="1"/>
  <c r="Q73" i="1"/>
  <c r="H45" i="1"/>
  <c r="I45" i="1" s="1"/>
  <c r="L45" i="1" s="1"/>
  <c r="M58" i="1"/>
  <c r="Q64" i="1" s="1"/>
  <c r="H58" i="1"/>
  <c r="I58" i="1" s="1"/>
  <c r="L58" i="1" s="1"/>
  <c r="Q63" i="1" s="1"/>
  <c r="Q67" i="1" s="1"/>
  <c r="M16" i="1"/>
  <c r="H16" i="1"/>
  <c r="I16" i="1" s="1"/>
  <c r="L16" i="1" s="1"/>
  <c r="H17" i="1"/>
  <c r="I17" i="1" s="1"/>
  <c r="L17" i="1" s="1"/>
  <c r="M32" i="1"/>
  <c r="H32" i="1"/>
  <c r="I32" i="1" s="1"/>
  <c r="L32" i="1" s="1"/>
  <c r="H33" i="1"/>
  <c r="I33" i="1" s="1"/>
  <c r="L33" i="1" s="1"/>
  <c r="M48" i="1"/>
  <c r="H48" i="1"/>
  <c r="I48" i="1" s="1"/>
  <c r="L48" i="1" s="1"/>
  <c r="H49" i="1"/>
  <c r="I49" i="1" s="1"/>
  <c r="L49" i="1" s="1"/>
  <c r="M62" i="1"/>
  <c r="H62" i="1"/>
  <c r="I62" i="1" s="1"/>
  <c r="L62" i="1" s="1"/>
  <c r="H63" i="1"/>
  <c r="I63" i="1" s="1"/>
  <c r="L63" i="1" s="1"/>
  <c r="M24" i="1"/>
  <c r="H24" i="1"/>
  <c r="I24" i="1" s="1"/>
  <c r="L24" i="1" s="1"/>
  <c r="M40" i="1"/>
  <c r="H40" i="1"/>
  <c r="I40" i="1" s="1"/>
  <c r="L40" i="1" s="1"/>
  <c r="M12" i="1"/>
  <c r="Q51" i="1" s="1"/>
  <c r="H12" i="1"/>
  <c r="I12" i="1" s="1"/>
  <c r="L12" i="1" s="1"/>
  <c r="Q50" i="1" s="1"/>
  <c r="Q53" i="1" s="1"/>
  <c r="H13" i="1"/>
  <c r="I13" i="1" s="1"/>
  <c r="L13" i="1" s="1"/>
  <c r="M28" i="1"/>
  <c r="H28" i="1"/>
  <c r="I28" i="1" s="1"/>
  <c r="L28" i="1" s="1"/>
  <c r="H29" i="1"/>
  <c r="I29" i="1" s="1"/>
  <c r="L29" i="1" s="1"/>
  <c r="M44" i="1"/>
  <c r="H44" i="1"/>
  <c r="I44" i="1" s="1"/>
  <c r="L44" i="1" s="1"/>
  <c r="L19" i="1"/>
  <c r="M20" i="1"/>
  <c r="H20" i="1"/>
  <c r="I20" i="1" s="1"/>
  <c r="L20" i="1" s="1"/>
  <c r="H21" i="1"/>
  <c r="I21" i="1" s="1"/>
  <c r="L21" i="1" s="1"/>
  <c r="L35" i="1"/>
  <c r="M36" i="1"/>
  <c r="H36" i="1"/>
  <c r="I36" i="1" s="1"/>
  <c r="L36" i="1" s="1"/>
  <c r="H37" i="1"/>
  <c r="I37" i="1" s="1"/>
  <c r="L37" i="1" s="1"/>
  <c r="H64" i="1"/>
  <c r="I64" i="1" s="1"/>
  <c r="L64" i="1" s="1"/>
  <c r="M90" i="1"/>
  <c r="H90" i="1"/>
  <c r="I90" i="1" s="1"/>
  <c r="L90" i="1" s="1"/>
  <c r="H96" i="1"/>
  <c r="I96" i="1" s="1"/>
  <c r="L96" i="1" s="1"/>
  <c r="M96" i="1"/>
  <c r="H65" i="1"/>
  <c r="I65" i="1" s="1"/>
  <c r="L65" i="1" s="1"/>
  <c r="Q72" i="1"/>
  <c r="M74" i="1"/>
  <c r="H74" i="1"/>
  <c r="M77" i="1"/>
  <c r="Q93" i="1" s="1"/>
  <c r="H77" i="1"/>
  <c r="I77" i="1" s="1"/>
  <c r="L77" i="1" s="1"/>
  <c r="H78" i="1"/>
  <c r="I78" i="1" s="1"/>
  <c r="L78" i="1" s="1"/>
  <c r="M81" i="1"/>
  <c r="H81" i="1"/>
  <c r="I81" i="1" s="1"/>
  <c r="L81" i="1" s="1"/>
  <c r="Q91" i="1" s="1"/>
  <c r="Q97" i="1" s="1"/>
  <c r="H82" i="1"/>
  <c r="I82" i="1" s="1"/>
  <c r="L82" i="1" s="1"/>
  <c r="M85" i="1"/>
  <c r="H85" i="1"/>
  <c r="I85" i="1" s="1"/>
  <c r="L85" i="1" s="1"/>
  <c r="H86" i="1"/>
  <c r="I86" i="1" s="1"/>
  <c r="L86" i="1" s="1"/>
  <c r="M89" i="1"/>
  <c r="H89" i="1"/>
  <c r="I89" i="1" s="1"/>
  <c r="L89" i="1" s="1"/>
  <c r="H95" i="1"/>
  <c r="I95" i="1" s="1"/>
  <c r="L95" i="1" s="1"/>
  <c r="H68" i="1"/>
  <c r="N57" i="4" l="1"/>
  <c r="N65" i="4"/>
  <c r="N95" i="4"/>
  <c r="N69" i="4"/>
  <c r="M81" i="4"/>
  <c r="O81" i="4" s="1"/>
  <c r="M80" i="4"/>
  <c r="O80" i="4" s="1"/>
  <c r="M87" i="4"/>
  <c r="O87" i="4" s="1"/>
  <c r="M82" i="4"/>
  <c r="O82" i="4" s="1"/>
  <c r="M68" i="4"/>
  <c r="O68" i="4" s="1"/>
  <c r="M62" i="4"/>
  <c r="O62" i="4" s="1"/>
  <c r="M42" i="4"/>
  <c r="O42" i="4" s="1"/>
  <c r="M27" i="4"/>
  <c r="O27" i="4" s="1"/>
  <c r="M58" i="4"/>
  <c r="M86" i="4"/>
  <c r="O86" i="4" s="1"/>
  <c r="M23" i="4"/>
  <c r="O23" i="4" s="1"/>
  <c r="M38" i="4"/>
  <c r="O38" i="4" s="1"/>
  <c r="M22" i="4"/>
  <c r="O22" i="4" s="1"/>
  <c r="M92" i="4"/>
  <c r="O92" i="4" s="1"/>
  <c r="M36" i="4"/>
  <c r="O36" i="4" s="1"/>
  <c r="M21" i="4"/>
  <c r="O21" i="4" s="1"/>
  <c r="M73" i="4"/>
  <c r="M61" i="4"/>
  <c r="O61" i="4" s="1"/>
  <c r="M51" i="4"/>
  <c r="O51" i="4" s="1"/>
  <c r="M34" i="4"/>
  <c r="O34" i="4" s="1"/>
  <c r="M19" i="4"/>
  <c r="O19" i="4" s="1"/>
  <c r="M56" i="4"/>
  <c r="O56" i="4" s="1"/>
  <c r="M52" i="4"/>
  <c r="O52" i="4" s="1"/>
  <c r="M63" i="4"/>
  <c r="O63" i="4" s="1"/>
  <c r="M24" i="4"/>
  <c r="O24" i="4" s="1"/>
  <c r="M88" i="4"/>
  <c r="O88" i="4" s="1"/>
  <c r="M76" i="4"/>
  <c r="O76" i="4" s="1"/>
  <c r="M60" i="4"/>
  <c r="O60" i="4" s="1"/>
  <c r="M55" i="4"/>
  <c r="O55" i="4" s="1"/>
  <c r="M49" i="4"/>
  <c r="O49" i="4" s="1"/>
  <c r="M33" i="4"/>
  <c r="O33" i="4" s="1"/>
  <c r="M26" i="4"/>
  <c r="O26" i="4" s="1"/>
  <c r="M91" i="4"/>
  <c r="O91" i="4" s="1"/>
  <c r="M79" i="4"/>
  <c r="O79" i="4" s="1"/>
  <c r="M46" i="4"/>
  <c r="O46" i="4" s="1"/>
  <c r="M35" i="4"/>
  <c r="O35" i="4" s="1"/>
  <c r="M28" i="4"/>
  <c r="O28" i="4" s="1"/>
  <c r="M83" i="4"/>
  <c r="O83" i="4" s="1"/>
  <c r="M48" i="4"/>
  <c r="O48" i="4" s="1"/>
  <c r="M31" i="4"/>
  <c r="M59" i="4"/>
  <c r="O59" i="4" s="1"/>
  <c r="M20" i="4"/>
  <c r="O20" i="4" s="1"/>
  <c r="M90" i="4"/>
  <c r="O90" i="4" s="1"/>
  <c r="M50" i="4"/>
  <c r="O50" i="4" s="1"/>
  <c r="M93" i="4"/>
  <c r="O93" i="4" s="1"/>
  <c r="M43" i="4"/>
  <c r="O43" i="4" s="1"/>
  <c r="M84" i="4"/>
  <c r="O84" i="4" s="1"/>
  <c r="M75" i="4"/>
  <c r="O75" i="4" s="1"/>
  <c r="M25" i="4"/>
  <c r="O25" i="4" s="1"/>
  <c r="M39" i="4"/>
  <c r="O39" i="4" s="1"/>
  <c r="M44" i="4"/>
  <c r="O44" i="4" s="1"/>
  <c r="M17" i="4"/>
  <c r="O17" i="4" s="1"/>
  <c r="M89" i="4"/>
  <c r="O89" i="4" s="1"/>
  <c r="M78" i="4"/>
  <c r="O78" i="4" s="1"/>
  <c r="M74" i="4"/>
  <c r="O74" i="4" s="1"/>
  <c r="M67" i="4"/>
  <c r="O67" i="4" s="1"/>
  <c r="M53" i="4"/>
  <c r="O53" i="4" s="1"/>
  <c r="M37" i="4"/>
  <c r="O37" i="4" s="1"/>
  <c r="M30" i="4"/>
  <c r="O30" i="4" s="1"/>
  <c r="M66" i="4"/>
  <c r="M54" i="4"/>
  <c r="O54" i="4" s="1"/>
  <c r="M40" i="4"/>
  <c r="O40" i="4" s="1"/>
  <c r="M32" i="4"/>
  <c r="O32" i="4" s="1"/>
  <c r="M29" i="4"/>
  <c r="O29" i="4" s="1"/>
  <c r="M18" i="4"/>
  <c r="O18" i="4" s="1"/>
  <c r="M85" i="4"/>
  <c r="O85" i="4" s="1"/>
  <c r="M77" i="4"/>
  <c r="O77" i="4" s="1"/>
  <c r="M41" i="4"/>
  <c r="O41" i="4" s="1"/>
  <c r="M94" i="4"/>
  <c r="O94" i="4" s="1"/>
  <c r="M64" i="4"/>
  <c r="O64" i="4" s="1"/>
  <c r="N71" i="4"/>
  <c r="Q74" i="1"/>
  <c r="Q99" i="1" s="1"/>
  <c r="M69" i="4" l="1"/>
  <c r="P69" i="4"/>
  <c r="O31" i="4"/>
  <c r="M57" i="4"/>
  <c r="P57" i="4" s="1"/>
  <c r="O73" i="4"/>
  <c r="M95" i="4"/>
  <c r="P95" i="4" s="1"/>
  <c r="P97" i="4" s="1"/>
  <c r="O58" i="4"/>
  <c r="M65" i="4"/>
  <c r="P65" i="4" s="1"/>
  <c r="O16" i="4"/>
  <c r="O66" i="4"/>
  <c r="O69" i="4" s="1"/>
  <c r="O95" i="4" l="1"/>
  <c r="O57" i="4"/>
  <c r="O65" i="4"/>
</calcChain>
</file>

<file path=xl/sharedStrings.xml><?xml version="1.0" encoding="utf-8"?>
<sst xmlns="http://schemas.openxmlformats.org/spreadsheetml/2006/main" count="216" uniqueCount="119">
  <si>
    <t>NB!!!!</t>
  </si>
  <si>
    <t xml:space="preserve">Darbības: </t>
  </si>
  <si>
    <t>1.  ievada nepieciešamo bāzes likmi šūna E6</t>
  </si>
  <si>
    <t>2. vajadzības gadījumā aktualizē amata vietu skaitu Kolona F</t>
  </si>
  <si>
    <t>bāzes likme  2018 = 1966</t>
  </si>
  <si>
    <t>pieaugums</t>
  </si>
  <si>
    <t>noteikti likumā</t>
  </si>
  <si>
    <t>aktualizējams</t>
  </si>
  <si>
    <t xml:space="preserve">jaunais finansējums </t>
  </si>
  <si>
    <t>bāzes finansējums pie 1966 euro</t>
  </si>
  <si>
    <t>aprēķināšanas formula</t>
  </si>
  <si>
    <t>bāzes likme * koeficients</t>
  </si>
  <si>
    <t>izdienas piemaksa % no algas</t>
  </si>
  <si>
    <t>amatu skaits - TM DATI 2018.gadam</t>
  </si>
  <si>
    <t>Finansējums algām, un piemaksām visiem ar soc. Nodokli 24,09% 1 mēnesim</t>
  </si>
  <si>
    <t>Finansējums algām, un piemaksām visiem ar soc. Nodokli 1 gadam</t>
  </si>
  <si>
    <t>Finansējums algām, un piemaksām visiem ar soc. Nodokli 1gadam</t>
  </si>
  <si>
    <r>
      <t xml:space="preserve">Esošais finansējums 1 </t>
    </r>
    <r>
      <rPr>
        <b/>
        <sz val="11"/>
        <color theme="1"/>
        <rFont val="Times New Roman"/>
        <family val="1"/>
        <charset val="186"/>
      </rPr>
      <t>mēneša algai</t>
    </r>
    <r>
      <rPr>
        <sz val="11"/>
        <color theme="1"/>
        <rFont val="Times New Roman"/>
        <family val="2"/>
        <charset val="186"/>
      </rPr>
      <t xml:space="preserve"> ar soc. Nodokli (1966)</t>
    </r>
  </si>
  <si>
    <r>
      <t>papildus nepieciešamais finansējums mainot piesaisti (</t>
    </r>
    <r>
      <rPr>
        <i/>
        <sz val="10"/>
        <color theme="1"/>
        <rFont val="Times New Roman"/>
        <family val="2"/>
        <charset val="186"/>
      </rPr>
      <t>Algas un soc.nodoklis)</t>
    </r>
  </si>
  <si>
    <r>
      <t>papildus nepieciešamais finansējums mainot piesaisti (</t>
    </r>
    <r>
      <rPr>
        <i/>
        <sz val="10"/>
        <color theme="1"/>
        <rFont val="Times New Roman"/>
        <family val="2"/>
        <charset val="186"/>
      </rPr>
      <t>atvaļin.pabalsts 20% no algas)</t>
    </r>
  </si>
  <si>
    <t xml:space="preserve">tiesu administrācija </t>
  </si>
  <si>
    <t>rajona (pilsētas) tiesas tiesnesis</t>
  </si>
  <si>
    <t xml:space="preserve">rajona tiesas tiesnesis ar algu 85% </t>
  </si>
  <si>
    <t xml:space="preserve">rajona (pilsētas) tiesas priekšsēdētāja vietniekam un rajona (pilsētas) tiesas tiesu nama priekšsēdētājam </t>
  </si>
  <si>
    <t>rajona (pilsētas) tiesas priekšsēdētājam</t>
  </si>
  <si>
    <t>zemesgrāmatu nodaļas tiesnesim</t>
  </si>
  <si>
    <t xml:space="preserve">zemesgrāmatu nodaļas priekšnieka vietniekam </t>
  </si>
  <si>
    <t xml:space="preserve">zemesgrāmatu nodaļas priekšniekam </t>
  </si>
  <si>
    <t xml:space="preserve"> apgabaltiesas tiesnesim </t>
  </si>
  <si>
    <t>bāze 2018.gadam</t>
  </si>
  <si>
    <t xml:space="preserve">apgabaltiesas priekšsēdētāja vietniekam un kolēģijas priekšsēdētājam, kā arī apgabaltiesas tiesu nama priekšsēdētājam </t>
  </si>
  <si>
    <t>bāze 2020.gadam</t>
  </si>
  <si>
    <t xml:space="preserve">kopā papildus algas ar izdienas piemaksām </t>
  </si>
  <si>
    <t xml:space="preserve"> apgabaltiesas priekšsēdētājam </t>
  </si>
  <si>
    <t>kopā papildus atvaļinājuma pabalstam 20% no 1 mēneša algas pieauguma</t>
  </si>
  <si>
    <t>apgalbaltiesas priekšsēdētājs, kas strādā kā agabaltiesas tiesnesis</t>
  </si>
  <si>
    <t xml:space="preserve">Kopā tiesu administrācijai </t>
  </si>
  <si>
    <t>kopā skaits rajona, apgabaltiesās</t>
  </si>
  <si>
    <t xml:space="preserve">Augstākā tiesa </t>
  </si>
  <si>
    <t xml:space="preserve">Augstākās tiesas tiesnesim </t>
  </si>
  <si>
    <t>bāze 2019.gadam</t>
  </si>
  <si>
    <t xml:space="preserve">Augstākās tiesas departamenta priekšsēdētājam </t>
  </si>
  <si>
    <t xml:space="preserve">Augstākās tiesas priekšsēdētājam </t>
  </si>
  <si>
    <t xml:space="preserve">Kopā Augstākā tiesa </t>
  </si>
  <si>
    <t xml:space="preserve">Kopā skaits Augstākā tiesā </t>
  </si>
  <si>
    <t xml:space="preserve">Satversmes tiesa </t>
  </si>
  <si>
    <t xml:space="preserve">Satversmes tiesas tiesnesim </t>
  </si>
  <si>
    <t xml:space="preserve"> Satversmes tiesas priekšsēdētāja vietniekam </t>
  </si>
  <si>
    <t xml:space="preserve">Satversmes tiesas priekšsēdētājam </t>
  </si>
  <si>
    <t xml:space="preserve">Kopā Satversmes tiesa </t>
  </si>
  <si>
    <t>Pavisam kopā tiesneši</t>
  </si>
  <si>
    <t>KOPĀ TIESNEŠI</t>
  </si>
  <si>
    <t>ģenerālprokuratūra</t>
  </si>
  <si>
    <t xml:space="preserve">rajona (republikas pilsētas) prokuroram </t>
  </si>
  <si>
    <t xml:space="preserve"> rajona (republikas pilsētas) prokuratūras virsprokurora vietniekam </t>
  </si>
  <si>
    <t xml:space="preserve"> rajona (republikas pilsētas) prokuratūras virsprokuroram </t>
  </si>
  <si>
    <t xml:space="preserve">tiesu apgabala prokuroram </t>
  </si>
  <si>
    <t xml:space="preserve">tiesu apgabala virsprokurora vietniekam </t>
  </si>
  <si>
    <t>bāze 2020 .gadam</t>
  </si>
  <si>
    <t xml:space="preserve">tiesu apgabala virsprokuroram </t>
  </si>
  <si>
    <t xml:space="preserve">Ģenerālprokuratūras prokuroram </t>
  </si>
  <si>
    <t xml:space="preserve">Ģenerālprokuratūras nodaļas virsprokuroram </t>
  </si>
  <si>
    <t xml:space="preserve">Ģenerālprokuratūras departamenta virsprokuroram </t>
  </si>
  <si>
    <t xml:space="preserve">ģenerālprokuroram </t>
  </si>
  <si>
    <t xml:space="preserve">Kopā Prokuratūra </t>
  </si>
  <si>
    <t xml:space="preserve">Datu avoti: </t>
  </si>
  <si>
    <t xml:space="preserve">Ietekme pavisam kopā </t>
  </si>
  <si>
    <t>TM dati:</t>
  </si>
  <si>
    <t>2017.gada 15.sept.e-pasts FM  ar detalizētiem aprēķiniem (veidojot budžeta pieprasījumu 2018-2020.gadiem</t>
  </si>
  <si>
    <t xml:space="preserve">Prokuratūra: </t>
  </si>
  <si>
    <t>http://www.prokuratura.gov.lv/lv/prokuratura/prokuraturas-budzets</t>
  </si>
  <si>
    <t>Informācija par amatpersonu un darbinieku mēnešalgas apmēru
sadalījumā pa amatu grupām 
2018.gads</t>
  </si>
  <si>
    <t>Prokuroru skaits apstiprināts no virsprokurores E.Jurkjānes (09.08.2018.e-pasts)</t>
  </si>
  <si>
    <t>Informācija par līdzekļim bāzē:</t>
  </si>
  <si>
    <t>Gads</t>
  </si>
  <si>
    <t>Tiesu administrācija</t>
  </si>
  <si>
    <t>Augstākā tiesa</t>
  </si>
  <si>
    <t>Satversmes tiesa</t>
  </si>
  <si>
    <t>prokuratūra</t>
  </si>
  <si>
    <t>Kopā</t>
  </si>
  <si>
    <t>Bāzes alga</t>
  </si>
  <si>
    <t xml:space="preserve">izdienas stāžs </t>
  </si>
  <si>
    <t>skaits</t>
  </si>
  <si>
    <t xml:space="preserve">turpmāk piemaksas </t>
  </si>
  <si>
    <t xml:space="preserve">kopā </t>
  </si>
  <si>
    <t>pēc 20 gadiem</t>
  </si>
  <si>
    <t>pēc 15 gadiem</t>
  </si>
  <si>
    <t xml:space="preserve">pēc 10 gadiem </t>
  </si>
  <si>
    <t xml:space="preserve">pēc 6 gadiem </t>
  </si>
  <si>
    <t xml:space="preserve">virs 3 gadiem </t>
  </si>
  <si>
    <t xml:space="preserve">piemaksas apmērs  % </t>
  </si>
  <si>
    <t>alga ar piemaksu 1966</t>
  </si>
  <si>
    <t>starpība (jaunais - vecais)</t>
  </si>
  <si>
    <t xml:space="preserve">jaunā alga ar jauno piemaksu </t>
  </si>
  <si>
    <t xml:space="preserve">jaunā piemaksa </t>
  </si>
  <si>
    <t>koeficients</t>
  </si>
  <si>
    <t xml:space="preserve">mēnešalga </t>
  </si>
  <si>
    <t>4= bāzes likme * (3)</t>
  </si>
  <si>
    <t>Finansējums algām un piemaksām visiem ar soc. nodokli 1 gadam</t>
  </si>
  <si>
    <t>Pašreizējais finansējums algām un piemaksām visiem ar soc. nodokli 1gadam</t>
  </si>
  <si>
    <r>
      <t>Papildus nepieciešamais finansējums, mainot piesaisti (</t>
    </r>
    <r>
      <rPr>
        <i/>
        <sz val="10"/>
        <color theme="1"/>
        <rFont val="Times New Roman"/>
        <family val="2"/>
        <charset val="186"/>
      </rPr>
      <t>Algas un soc.nodoklis)</t>
    </r>
  </si>
  <si>
    <r>
      <t>Papildus nepieciešamais finansējums, mainot piesaisti (</t>
    </r>
    <r>
      <rPr>
        <i/>
        <sz val="10"/>
        <color theme="1"/>
        <rFont val="Times New Roman"/>
        <family val="2"/>
        <charset val="186"/>
      </rPr>
      <t>atvaļin.pabalsts 20% no algas)</t>
    </r>
  </si>
  <si>
    <t>Piedāvātais jaunais izdienas piemaksa % no algas</t>
  </si>
  <si>
    <t>Bāzes likme * koeficients</t>
  </si>
  <si>
    <t>9=8*12mēn</t>
  </si>
  <si>
    <t>10= 1966*(3)*(6)*(7)*12mēn*1,2409</t>
  </si>
  <si>
    <t>8=(4)*(6)*(7)*1,2409</t>
  </si>
  <si>
    <t>11=(9) - (10)</t>
  </si>
  <si>
    <t>12= ((4)-(1966*(3))*20%*(7)*1,2409</t>
  </si>
  <si>
    <t>Pašreizējā likumā notektā izdienas piemaksa % no algas</t>
  </si>
  <si>
    <t>kopā prokurori</t>
  </si>
  <si>
    <t>Aprēķināšanas formula</t>
  </si>
  <si>
    <t>7a = (4) + (6)</t>
  </si>
  <si>
    <t>Jaunā alga kopā ar piedāvāto piemaksu 1 personai</t>
  </si>
  <si>
    <t xml:space="preserve">Pilns finansējums amata vietām 2019.gadā </t>
  </si>
  <si>
    <t>13=(10)+(11)+(12)</t>
  </si>
  <si>
    <t>2019 = 3,2 algas tautsaimniecība  926*3,2=2963,20</t>
  </si>
  <si>
    <t>Detalizēts aprēķins tiesnešu un prokuroru atlīdzībai 2019.gadā - pēc Tieslietu padomes piedāvājuma (15.10.2018.)</t>
  </si>
  <si>
    <t>5.pielikums Anotācijai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</si>
</sst>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86"/>
      <scheme val="minor"/>
    </font>
    <font>
      <b/>
      <i/>
      <sz val="12"/>
      <color rgb="FFFF0000"/>
      <name val="Times New Roman"/>
      <family val="1"/>
      <charset val="186"/>
    </font>
    <font>
      <sz val="11"/>
      <color theme="1"/>
      <name val="Times New Roman"/>
      <family val="2"/>
      <charset val="186"/>
    </font>
    <font>
      <b/>
      <sz val="14"/>
      <color rgb="FFFF0000"/>
      <name val="Times New Roman"/>
      <family val="1"/>
      <charset val="186"/>
    </font>
    <font>
      <i/>
      <sz val="11"/>
      <color theme="1"/>
      <name val="Times New Roman"/>
      <family val="2"/>
      <charset val="186"/>
    </font>
    <font>
      <b/>
      <sz val="11"/>
      <color rgb="FFFF0000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2"/>
      <charset val="186"/>
    </font>
    <font>
      <i/>
      <sz val="10"/>
      <color theme="1"/>
      <name val="Times New Roman"/>
      <family val="2"/>
      <charset val="186"/>
    </font>
    <font>
      <b/>
      <sz val="9.6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.6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2"/>
      <charset val="186"/>
    </font>
    <font>
      <b/>
      <i/>
      <sz val="9.6"/>
      <color theme="1"/>
      <name val="Times New Roman"/>
      <family val="1"/>
      <charset val="186"/>
    </font>
    <font>
      <sz val="12"/>
      <color theme="4" tint="-0.249977111117893"/>
      <name val="Times New Roman"/>
      <family val="2"/>
      <charset val="186"/>
    </font>
    <font>
      <b/>
      <sz val="12"/>
      <color rgb="FFFF0000"/>
      <name val="Times New Roman"/>
      <family val="1"/>
      <charset val="186"/>
    </font>
    <font>
      <u/>
      <sz val="12"/>
      <color theme="10"/>
      <name val="Times New Roman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Times New Roman"/>
      <family val="1"/>
      <charset val="186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2" borderId="0" xfId="0" applyFont="1" applyFill="1"/>
    <xf numFmtId="10" fontId="0" fillId="0" borderId="0" xfId="0" applyNumberFormat="1"/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9" xfId="0" applyFont="1" applyBorder="1"/>
    <xf numFmtId="2" fontId="6" fillId="0" borderId="10" xfId="0" applyNumberFormat="1" applyFont="1" applyBorder="1"/>
    <xf numFmtId="0" fontId="10" fillId="0" borderId="9" xfId="0" applyFont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3" fontId="10" fillId="0" borderId="9" xfId="0" applyNumberFormat="1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0" fontId="6" fillId="4" borderId="1" xfId="0" applyFont="1" applyFill="1" applyBorder="1"/>
    <xf numFmtId="2" fontId="6" fillId="0" borderId="2" xfId="0" applyNumberFormat="1" applyFont="1" applyBorder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0" borderId="1" xfId="0" applyFont="1" applyBorder="1"/>
    <xf numFmtId="0" fontId="9" fillId="3" borderId="13" xfId="0" applyFont="1" applyFill="1" applyBorder="1" applyAlignment="1">
      <alignment vertical="center" wrapText="1"/>
    </xf>
    <xf numFmtId="2" fontId="6" fillId="0" borderId="1" xfId="0" applyNumberFormat="1" applyFont="1" applyBorder="1"/>
    <xf numFmtId="0" fontId="10" fillId="0" borderId="1" xfId="0" applyFont="1" applyBorder="1"/>
    <xf numFmtId="4" fontId="10" fillId="0" borderId="9" xfId="0" applyNumberFormat="1" applyFont="1" applyBorder="1"/>
    <xf numFmtId="2" fontId="10" fillId="0" borderId="2" xfId="0" applyNumberFormat="1" applyFont="1" applyBorder="1"/>
    <xf numFmtId="0" fontId="10" fillId="4" borderId="1" xfId="0" applyFont="1" applyFill="1" applyBorder="1"/>
    <xf numFmtId="0" fontId="6" fillId="2" borderId="1" xfId="0" applyFont="1" applyFill="1" applyBorder="1" applyAlignment="1">
      <alignment horizontal="center"/>
    </xf>
    <xf numFmtId="3" fontId="0" fillId="0" borderId="0" xfId="0" applyNumberFormat="1"/>
    <xf numFmtId="3" fontId="12" fillId="0" borderId="0" xfId="0" applyNumberFormat="1" applyFont="1"/>
    <xf numFmtId="3" fontId="13" fillId="0" borderId="1" xfId="0" applyNumberFormat="1" applyFont="1" applyBorder="1"/>
    <xf numFmtId="1" fontId="0" fillId="0" borderId="1" xfId="0" applyNumberFormat="1" applyBorder="1"/>
    <xf numFmtId="0" fontId="11" fillId="3" borderId="15" xfId="0" applyFont="1" applyFill="1" applyBorder="1" applyAlignment="1">
      <alignment horizontal="center" vertical="center" wrapText="1"/>
    </xf>
    <xf numFmtId="0" fontId="10" fillId="0" borderId="16" xfId="0" applyFont="1" applyBorder="1"/>
    <xf numFmtId="2" fontId="10" fillId="0" borderId="17" xfId="0" applyNumberFormat="1" applyFont="1" applyBorder="1"/>
    <xf numFmtId="0" fontId="10" fillId="0" borderId="16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3" fontId="10" fillId="0" borderId="16" xfId="0" applyNumberFormat="1" applyFont="1" applyBorder="1"/>
    <xf numFmtId="0" fontId="14" fillId="5" borderId="0" xfId="0" applyFont="1" applyFill="1"/>
    <xf numFmtId="0" fontId="0" fillId="5" borderId="0" xfId="0" applyFill="1"/>
    <xf numFmtId="3" fontId="14" fillId="5" borderId="0" xfId="0" applyNumberFormat="1" applyFont="1" applyFill="1"/>
    <xf numFmtId="0" fontId="0" fillId="3" borderId="0" xfId="0" applyFill="1" applyBorder="1" applyAlignment="1">
      <alignment horizontal="center" vertical="center" textRotation="90"/>
    </xf>
    <xf numFmtId="0" fontId="11" fillId="6" borderId="11" xfId="0" applyFont="1" applyFill="1" applyBorder="1" applyAlignment="1">
      <alignment horizontal="center" vertical="center" wrapText="1"/>
    </xf>
    <xf numFmtId="0" fontId="10" fillId="0" borderId="18" xfId="0" applyFont="1" applyBorder="1"/>
    <xf numFmtId="2" fontId="10" fillId="0" borderId="19" xfId="0" applyNumberFormat="1" applyFont="1" applyBorder="1"/>
    <xf numFmtId="0" fontId="10" fillId="0" borderId="18" xfId="0" applyFont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3" fontId="10" fillId="0" borderId="18" xfId="0" applyNumberFormat="1" applyFont="1" applyBorder="1"/>
    <xf numFmtId="0" fontId="14" fillId="0" borderId="0" xfId="0" applyFont="1"/>
    <xf numFmtId="3" fontId="14" fillId="0" borderId="0" xfId="0" applyNumberFormat="1" applyFont="1"/>
    <xf numFmtId="0" fontId="10" fillId="0" borderId="9" xfId="0" applyFont="1" applyBorder="1"/>
    <xf numFmtId="2" fontId="10" fillId="0" borderId="10" xfId="0" applyNumberFormat="1" applyFont="1" applyBorder="1"/>
    <xf numFmtId="0" fontId="10" fillId="7" borderId="9" xfId="0" applyFont="1" applyFill="1" applyBorder="1" applyAlignment="1">
      <alignment horizontal="center"/>
    </xf>
    <xf numFmtId="0" fontId="0" fillId="6" borderId="0" xfId="0" applyFill="1"/>
    <xf numFmtId="0" fontId="10" fillId="7" borderId="1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right"/>
    </xf>
    <xf numFmtId="0" fontId="11" fillId="8" borderId="20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horizontal="center"/>
    </xf>
    <xf numFmtId="0" fontId="14" fillId="9" borderId="0" xfId="0" applyFont="1" applyFill="1"/>
    <xf numFmtId="0" fontId="0" fillId="9" borderId="0" xfId="0" applyFill="1"/>
    <xf numFmtId="3" fontId="14" fillId="9" borderId="0" xfId="0" applyNumberFormat="1" applyFont="1" applyFill="1"/>
    <xf numFmtId="0" fontId="0" fillId="8" borderId="0" xfId="0" applyFill="1" applyBorder="1" applyAlignment="1">
      <alignment horizontal="center" vertical="center" textRotation="90"/>
    </xf>
    <xf numFmtId="0" fontId="11" fillId="6" borderId="11" xfId="0" applyFont="1" applyFill="1" applyBorder="1" applyAlignment="1">
      <alignment vertical="center" wrapText="1"/>
    </xf>
    <xf numFmtId="0" fontId="11" fillId="10" borderId="21" xfId="0" applyFont="1" applyFill="1" applyBorder="1" applyAlignment="1">
      <alignment vertical="center" wrapText="1"/>
    </xf>
    <xf numFmtId="3" fontId="0" fillId="0" borderId="1" xfId="0" applyNumberFormat="1" applyBorder="1"/>
    <xf numFmtId="0" fontId="11" fillId="10" borderId="13" xfId="0" applyFont="1" applyFill="1" applyBorder="1" applyAlignment="1">
      <alignment vertical="center" wrapText="1"/>
    </xf>
    <xf numFmtId="0" fontId="11" fillId="10" borderId="20" xfId="0" applyFont="1" applyFill="1" applyBorder="1" applyAlignment="1">
      <alignment vertical="center" wrapText="1"/>
    </xf>
    <xf numFmtId="0" fontId="0" fillId="6" borderId="0" xfId="0" applyFill="1" applyBorder="1" applyAlignment="1">
      <alignment horizontal="center" textRotation="90"/>
    </xf>
    <xf numFmtId="0" fontId="10" fillId="0" borderId="0" xfId="0" applyFont="1" applyBorder="1"/>
    <xf numFmtId="2" fontId="10" fillId="0" borderId="0" xfId="0" applyNumberFormat="1" applyFont="1" applyBorder="1"/>
    <xf numFmtId="3" fontId="10" fillId="0" borderId="22" xfId="0" applyNumberFormat="1" applyFont="1" applyBorder="1"/>
    <xf numFmtId="3" fontId="10" fillId="0" borderId="0" xfId="0" applyNumberFormat="1" applyFont="1" applyBorder="1"/>
    <xf numFmtId="3" fontId="10" fillId="0" borderId="23" xfId="0" applyNumberFormat="1" applyFont="1" applyBorder="1"/>
    <xf numFmtId="3" fontId="10" fillId="0" borderId="5" xfId="0" applyNumberFormat="1" applyFont="1" applyBorder="1"/>
    <xf numFmtId="0" fontId="14" fillId="6" borderId="0" xfId="0" applyFont="1" applyFill="1"/>
    <xf numFmtId="0" fontId="11" fillId="6" borderId="0" xfId="0" applyFont="1" applyFill="1" applyBorder="1" applyAlignment="1">
      <alignment vertical="center" wrapText="1"/>
    </xf>
    <xf numFmtId="0" fontId="10" fillId="6" borderId="0" xfId="0" applyFont="1" applyFill="1" applyBorder="1"/>
    <xf numFmtId="2" fontId="10" fillId="6" borderId="0" xfId="0" applyNumberFormat="1" applyFont="1" applyFill="1" applyBorder="1"/>
    <xf numFmtId="0" fontId="10" fillId="6" borderId="0" xfId="0" applyFont="1" applyFill="1" applyBorder="1" applyAlignment="1">
      <alignment horizontal="center"/>
    </xf>
    <xf numFmtId="3" fontId="10" fillId="6" borderId="0" xfId="0" applyNumberFormat="1" applyFont="1" applyFill="1" applyBorder="1"/>
    <xf numFmtId="0" fontId="14" fillId="10" borderId="0" xfId="0" applyFont="1" applyFill="1"/>
    <xf numFmtId="0" fontId="0" fillId="10" borderId="0" xfId="0" applyFill="1"/>
    <xf numFmtId="3" fontId="14" fillId="10" borderId="0" xfId="0" applyNumberFormat="1" applyFont="1" applyFill="1"/>
    <xf numFmtId="0" fontId="16" fillId="6" borderId="11" xfId="0" applyFont="1" applyFill="1" applyBorder="1" applyAlignment="1">
      <alignment vertical="center" wrapText="1"/>
    </xf>
    <xf numFmtId="0" fontId="10" fillId="0" borderId="0" xfId="0" applyFont="1"/>
    <xf numFmtId="0" fontId="10" fillId="0" borderId="24" xfId="0" applyFont="1" applyBorder="1" applyAlignment="1">
      <alignment horizontal="center"/>
    </xf>
    <xf numFmtId="3" fontId="10" fillId="0" borderId="24" xfId="0" applyNumberFormat="1" applyFont="1" applyBorder="1"/>
    <xf numFmtId="3" fontId="10" fillId="0" borderId="25" xfId="0" applyNumberFormat="1" applyFont="1" applyBorder="1"/>
    <xf numFmtId="0" fontId="17" fillId="0" borderId="0" xfId="0" applyFont="1"/>
    <xf numFmtId="3" fontId="17" fillId="0" borderId="0" xfId="0" applyNumberFormat="1" applyFont="1"/>
    <xf numFmtId="0" fontId="0" fillId="0" borderId="1" xfId="0" applyBorder="1" applyAlignment="1">
      <alignment wrapText="1"/>
    </xf>
    <xf numFmtId="1" fontId="10" fillId="0" borderId="2" xfId="0" applyNumberFormat="1" applyFont="1" applyBorder="1"/>
    <xf numFmtId="0" fontId="10" fillId="9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wrapText="1"/>
    </xf>
    <xf numFmtId="0" fontId="11" fillId="4" borderId="1" xfId="0" applyFont="1" applyFill="1" applyBorder="1" applyAlignment="1">
      <alignment vertical="center" wrapText="1"/>
    </xf>
    <xf numFmtId="0" fontId="14" fillId="11" borderId="0" xfId="0" applyFont="1" applyFill="1"/>
    <xf numFmtId="0" fontId="0" fillId="11" borderId="0" xfId="0" applyFill="1"/>
    <xf numFmtId="3" fontId="14" fillId="11" borderId="0" xfId="0" applyNumberFormat="1" applyFont="1" applyFill="1"/>
    <xf numFmtId="0" fontId="12" fillId="0" borderId="0" xfId="0" applyFont="1"/>
    <xf numFmtId="0" fontId="2" fillId="0" borderId="0" xfId="0" applyFont="1" applyAlignment="1">
      <alignment horizontal="center"/>
    </xf>
    <xf numFmtId="0" fontId="18" fillId="0" borderId="0" xfId="0" applyFont="1"/>
    <xf numFmtId="3" fontId="18" fillId="0" borderId="0" xfId="0" applyNumberFormat="1" applyFont="1"/>
    <xf numFmtId="0" fontId="19" fillId="0" borderId="0" xfId="1"/>
    <xf numFmtId="0" fontId="19" fillId="0" borderId="0" xfId="1" applyAlignment="1">
      <alignment wrapText="1"/>
    </xf>
    <xf numFmtId="0" fontId="0" fillId="0" borderId="1" xfId="0" applyBorder="1"/>
    <xf numFmtId="0" fontId="12" fillId="0" borderId="1" xfId="0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left"/>
    </xf>
    <xf numFmtId="0" fontId="10" fillId="1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9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0" fillId="9" borderId="9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Border="1"/>
    <xf numFmtId="3" fontId="12" fillId="0" borderId="0" xfId="0" applyNumberFormat="1" applyFont="1" applyBorder="1" applyAlignment="1">
      <alignment horizontal="left"/>
    </xf>
    <xf numFmtId="1" fontId="0" fillId="0" borderId="0" xfId="0" applyNumberFormat="1"/>
    <xf numFmtId="3" fontId="12" fillId="0" borderId="1" xfId="0" applyNumberFormat="1" applyFont="1" applyBorder="1"/>
    <xf numFmtId="0" fontId="0" fillId="14" borderId="0" xfId="0" applyFill="1"/>
    <xf numFmtId="0" fontId="7" fillId="14" borderId="5" xfId="0" applyFont="1" applyFill="1" applyBorder="1" applyAlignment="1">
      <alignment horizontal="center"/>
    </xf>
    <xf numFmtId="3" fontId="10" fillId="14" borderId="10" xfId="0" applyNumberFormat="1" applyFont="1" applyFill="1" applyBorder="1"/>
    <xf numFmtId="3" fontId="10" fillId="14" borderId="23" xfId="0" applyNumberFormat="1" applyFont="1" applyFill="1" applyBorder="1"/>
    <xf numFmtId="3" fontId="10" fillId="14" borderId="0" xfId="0" applyNumberFormat="1" applyFont="1" applyFill="1" applyBorder="1"/>
    <xf numFmtId="3" fontId="10" fillId="14" borderId="25" xfId="0" applyNumberFormat="1" applyFont="1" applyFill="1" applyBorder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15" borderId="0" xfId="0" applyFont="1" applyFill="1"/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24" xfId="0" applyFont="1" applyBorder="1"/>
    <xf numFmtId="2" fontId="6" fillId="0" borderId="25" xfId="0" applyNumberFormat="1" applyFont="1" applyBorder="1"/>
    <xf numFmtId="0" fontId="10" fillId="6" borderId="1" xfId="0" applyFont="1" applyFill="1" applyBorder="1" applyAlignment="1">
      <alignment horizontal="center"/>
    </xf>
    <xf numFmtId="4" fontId="10" fillId="6" borderId="9" xfId="0" applyNumberFormat="1" applyFont="1" applyFill="1" applyBorder="1" applyAlignment="1">
      <alignment horizontal="center"/>
    </xf>
    <xf numFmtId="0" fontId="21" fillId="0" borderId="9" xfId="0" applyFont="1" applyBorder="1"/>
    <xf numFmtId="0" fontId="21" fillId="0" borderId="1" xfId="0" applyFont="1" applyBorder="1"/>
    <xf numFmtId="0" fontId="21" fillId="0" borderId="16" xfId="0" applyFont="1" applyBorder="1"/>
    <xf numFmtId="0" fontId="2" fillId="6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3" fontId="10" fillId="0" borderId="2" xfId="0" applyNumberFormat="1" applyFont="1" applyBorder="1"/>
    <xf numFmtId="3" fontId="10" fillId="0" borderId="26" xfId="0" applyNumberFormat="1" applyFont="1" applyBorder="1"/>
    <xf numFmtId="3" fontId="10" fillId="6" borderId="1" xfId="0" applyNumberFormat="1" applyFont="1" applyFill="1" applyBorder="1"/>
    <xf numFmtId="3" fontId="20" fillId="0" borderId="1" xfId="0" applyNumberFormat="1" applyFont="1" applyBorder="1"/>
    <xf numFmtId="0" fontId="9" fillId="6" borderId="11" xfId="0" applyFont="1" applyFill="1" applyBorder="1" applyAlignment="1">
      <alignment horizontal="center" vertical="center" wrapText="1"/>
    </xf>
    <xf numFmtId="3" fontId="6" fillId="0" borderId="9" xfId="0" applyNumberFormat="1" applyFont="1" applyBorder="1"/>
    <xf numFmtId="3" fontId="6" fillId="0" borderId="1" xfId="0" applyNumberFormat="1" applyFont="1" applyBorder="1"/>
    <xf numFmtId="3" fontId="6" fillId="16" borderId="9" xfId="0" applyNumberFormat="1" applyFont="1" applyFill="1" applyBorder="1"/>
    <xf numFmtId="3" fontId="20" fillId="16" borderId="0" xfId="0" applyNumberFormat="1" applyFont="1" applyFill="1"/>
    <xf numFmtId="0" fontId="2" fillId="0" borderId="0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3" borderId="0" xfId="0" applyFill="1" applyBorder="1" applyAlignment="1">
      <alignment horizontal="center" vertical="center" textRotation="90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" borderId="14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8" borderId="0" xfId="0" applyFill="1" applyBorder="1" applyAlignment="1">
      <alignment horizontal="center" vertical="center" textRotation="90"/>
    </xf>
    <xf numFmtId="0" fontId="11" fillId="8" borderId="8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textRotation="90"/>
    </xf>
    <xf numFmtId="0" fontId="11" fillId="4" borderId="18" xfId="0" applyFont="1" applyFill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0" fontId="2" fillId="15" borderId="2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 vertical="center" wrapText="1"/>
    </xf>
    <xf numFmtId="10" fontId="0" fillId="6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kuratura.gov.lv/lv/prokuratura/prokuraturas-budze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kuratura.gov.lv/lv/prokuratura/prokuraturas-budz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"/>
  <sheetViews>
    <sheetView topLeftCell="A71" zoomScale="60" zoomScaleNormal="60" workbookViewId="0">
      <selection activeCell="A69" sqref="A1:XFD1048576"/>
    </sheetView>
  </sheetViews>
  <sheetFormatPr defaultRowHeight="15" x14ac:dyDescent="0.25"/>
  <cols>
    <col min="1" max="1" width="4.28515625" customWidth="1"/>
    <col min="2" max="2" width="33.7109375" customWidth="1"/>
    <col min="3" max="3" width="14.42578125" customWidth="1"/>
    <col min="4" max="4" width="11.85546875" customWidth="1"/>
    <col min="5" max="6" width="13.42578125" customWidth="1"/>
    <col min="7" max="7" width="13.7109375" customWidth="1"/>
    <col min="8" max="9" width="20.5703125" customWidth="1"/>
    <col min="10" max="10" width="21.140625" customWidth="1"/>
    <col min="11" max="11" width="21.85546875" customWidth="1"/>
    <col min="12" max="12" width="20.28515625" customWidth="1"/>
    <col min="13" max="13" width="21.85546875" customWidth="1"/>
    <col min="15" max="15" width="12.42578125" customWidth="1"/>
    <col min="16" max="16" width="13.7109375" customWidth="1"/>
    <col min="17" max="17" width="15.85546875" customWidth="1"/>
    <col min="20" max="20" width="18.140625" hidden="1" customWidth="1"/>
    <col min="21" max="21" width="13.140625" hidden="1" customWidth="1"/>
    <col min="22" max="25" width="0" hidden="1" customWidth="1"/>
    <col min="26" max="26" width="15.85546875" customWidth="1"/>
    <col min="27" max="28" width="16" customWidth="1"/>
  </cols>
  <sheetData>
    <row r="1" spans="1:28" ht="15.75" x14ac:dyDescent="0.25">
      <c r="H1" s="1" t="s">
        <v>0</v>
      </c>
    </row>
    <row r="2" spans="1:28" ht="15.75" x14ac:dyDescent="0.25">
      <c r="H2" s="1" t="s">
        <v>1</v>
      </c>
    </row>
    <row r="3" spans="1:28" ht="15.75" x14ac:dyDescent="0.25">
      <c r="H3" s="1" t="s">
        <v>2</v>
      </c>
    </row>
    <row r="4" spans="1:28" ht="15.75" x14ac:dyDescent="0.25">
      <c r="H4" s="1" t="s">
        <v>3</v>
      </c>
    </row>
    <row r="5" spans="1:28" x14ac:dyDescent="0.25">
      <c r="L5" s="2"/>
    </row>
    <row r="6" spans="1:28" ht="18.75" x14ac:dyDescent="0.3">
      <c r="B6" t="s">
        <v>4</v>
      </c>
      <c r="E6" s="3">
        <v>2636</v>
      </c>
      <c r="F6" s="3"/>
      <c r="G6">
        <v>1966</v>
      </c>
      <c r="H6" s="1" t="s">
        <v>5</v>
      </c>
      <c r="I6">
        <f>E6-G6</f>
        <v>670</v>
      </c>
      <c r="J6" s="4">
        <f>E6/G6-1</f>
        <v>0.34079348931841302</v>
      </c>
      <c r="K6" s="4"/>
    </row>
    <row r="8" spans="1:28" s="5" customFormat="1" ht="29.25" customHeight="1" x14ac:dyDescent="0.25">
      <c r="C8" s="170" t="s">
        <v>6</v>
      </c>
      <c r="D8" s="171"/>
      <c r="G8" s="6" t="s">
        <v>7</v>
      </c>
      <c r="H8" s="172" t="s">
        <v>8</v>
      </c>
      <c r="I8" s="173"/>
      <c r="J8" s="174" t="s">
        <v>9</v>
      </c>
      <c r="K8" s="175"/>
      <c r="Z8" s="5">
        <v>1966</v>
      </c>
      <c r="AA8" s="5">
        <v>2636</v>
      </c>
    </row>
    <row r="9" spans="1:28" ht="62.25" customHeight="1" x14ac:dyDescent="0.25">
      <c r="B9" s="2" t="s">
        <v>10</v>
      </c>
      <c r="C9" s="176" t="s">
        <v>11</v>
      </c>
      <c r="D9" s="177"/>
      <c r="E9" s="2" t="s">
        <v>12</v>
      </c>
      <c r="F9" s="2" t="s">
        <v>94</v>
      </c>
      <c r="G9" s="7" t="s">
        <v>13</v>
      </c>
      <c r="H9" s="8" t="s">
        <v>14</v>
      </c>
      <c r="I9" s="2" t="s">
        <v>15</v>
      </c>
      <c r="J9" s="2" t="s">
        <v>16</v>
      </c>
      <c r="K9" s="9" t="s">
        <v>17</v>
      </c>
      <c r="L9" s="10" t="s">
        <v>18</v>
      </c>
      <c r="M9" s="11" t="s">
        <v>19</v>
      </c>
      <c r="Z9" s="121" t="s">
        <v>91</v>
      </c>
      <c r="AA9" s="121" t="s">
        <v>93</v>
      </c>
      <c r="AB9" s="121" t="s">
        <v>92</v>
      </c>
    </row>
    <row r="10" spans="1:28" s="12" customFormat="1" ht="13.5" thickBot="1" x14ac:dyDescent="0.25">
      <c r="A10" s="12">
        <v>1</v>
      </c>
      <c r="B10" s="13">
        <v>2</v>
      </c>
      <c r="C10" s="14">
        <v>3</v>
      </c>
      <c r="D10" s="15">
        <v>4</v>
      </c>
      <c r="E10" s="13">
        <v>5</v>
      </c>
      <c r="F10" s="13"/>
      <c r="G10" s="16">
        <v>6</v>
      </c>
      <c r="H10" s="17">
        <v>7</v>
      </c>
      <c r="I10" s="12">
        <v>8</v>
      </c>
      <c r="J10" s="16">
        <v>9</v>
      </c>
      <c r="K10" s="16"/>
      <c r="L10" s="16">
        <v>10</v>
      </c>
      <c r="M10" s="18"/>
    </row>
    <row r="11" spans="1:28" ht="22.5" customHeight="1" thickBot="1" x14ac:dyDescent="0.3">
      <c r="A11" s="178" t="s">
        <v>20</v>
      </c>
      <c r="B11" s="179" t="s">
        <v>21</v>
      </c>
      <c r="C11" s="19">
        <v>1</v>
      </c>
      <c r="D11" s="20">
        <f>C11*E6</f>
        <v>2636</v>
      </c>
      <c r="E11" s="129">
        <v>35</v>
      </c>
      <c r="F11" s="129">
        <v>15</v>
      </c>
      <c r="G11" s="22">
        <v>26</v>
      </c>
      <c r="H11" s="23">
        <f>(D11*(1+E11/100)*G11)*1.2409</f>
        <v>114812.53524</v>
      </c>
      <c r="I11" s="23">
        <f>H11*12</f>
        <v>1377750.42288</v>
      </c>
      <c r="J11" s="23">
        <f t="shared" ref="J11:J42" si="0">(1966*C11)*(1+E11/100)*G11*12*1.2409</f>
        <v>1027563.47928</v>
      </c>
      <c r="K11" s="24">
        <f t="shared" ref="K11:K21" si="1">1966*C11*G11*1.2409</f>
        <v>63429.844399999994</v>
      </c>
      <c r="L11" s="24">
        <f>I11-J11</f>
        <v>350186.9436</v>
      </c>
      <c r="M11" s="25">
        <f t="shared" ref="M11:M42" si="2">((D11-1966*C11)*20%)*G11*1.2409</f>
        <v>4323.2955999999995</v>
      </c>
      <c r="Z11" s="23">
        <f>(C11*1966)*(1+E11/100)</f>
        <v>2654.1000000000004</v>
      </c>
      <c r="AA11" s="136">
        <f>(C11*2636)*(1+F11/100)</f>
        <v>3031.3999999999996</v>
      </c>
      <c r="AB11" s="38">
        <f>AA11-Z11</f>
        <v>377.29999999999927</v>
      </c>
    </row>
    <row r="12" spans="1:28" ht="22.5" customHeight="1" thickBot="1" x14ac:dyDescent="0.3">
      <c r="A12" s="178"/>
      <c r="B12" s="180"/>
      <c r="C12" s="26">
        <v>1.35</v>
      </c>
      <c r="D12" s="27">
        <f>C12*E6</f>
        <v>3558.6000000000004</v>
      </c>
      <c r="E12" s="102">
        <v>35</v>
      </c>
      <c r="F12" s="102">
        <v>15</v>
      </c>
      <c r="G12" s="29">
        <v>0</v>
      </c>
      <c r="H12" s="23">
        <f>(D12*(1+E12/100)*G12)*1.2409</f>
        <v>0</v>
      </c>
      <c r="I12" s="25">
        <f>H12*12</f>
        <v>0</v>
      </c>
      <c r="J12" s="23">
        <f t="shared" si="0"/>
        <v>0</v>
      </c>
      <c r="K12" s="24">
        <f t="shared" si="1"/>
        <v>0</v>
      </c>
      <c r="L12" s="24">
        <f t="shared" ref="L12:L77" si="3">I12-J12</f>
        <v>0</v>
      </c>
      <c r="M12" s="25">
        <f t="shared" si="2"/>
        <v>0</v>
      </c>
      <c r="Z12" s="23">
        <f t="shared" ref="Z12:Z35" si="4">(C12*1966)*(1+E12/100)</f>
        <v>3583.0350000000008</v>
      </c>
      <c r="AA12" s="136">
        <f t="shared" ref="AA12:AA35" si="5">(C12*2636)*(1+F12/100)</f>
        <v>4092.3900000000003</v>
      </c>
      <c r="AB12" s="38">
        <f t="shared" ref="AB12:AB35" si="6">AA12-Z12</f>
        <v>509.35499999999956</v>
      </c>
    </row>
    <row r="13" spans="1:28" ht="22.5" customHeight="1" thickBot="1" x14ac:dyDescent="0.3">
      <c r="A13" s="178"/>
      <c r="B13" s="180"/>
      <c r="C13" s="26">
        <v>1</v>
      </c>
      <c r="D13" s="27">
        <f>C13*E6</f>
        <v>2636</v>
      </c>
      <c r="E13" s="118">
        <v>28</v>
      </c>
      <c r="F13" s="102">
        <v>15</v>
      </c>
      <c r="G13" s="29">
        <v>53</v>
      </c>
      <c r="H13" s="23">
        <f t="shared" ref="H13:H76" si="7">(D13*(1+E13/100)*G13)*1.2409</f>
        <v>221905.48121599996</v>
      </c>
      <c r="I13" s="25">
        <f>H13*12</f>
        <v>2662865.7745919996</v>
      </c>
      <c r="J13" s="23">
        <f t="shared" si="0"/>
        <v>1986037.2203519999</v>
      </c>
      <c r="K13" s="24">
        <f t="shared" si="1"/>
        <v>129299.29819999999</v>
      </c>
      <c r="L13" s="24">
        <f t="shared" si="3"/>
        <v>676828.55423999974</v>
      </c>
      <c r="M13" s="25">
        <f t="shared" si="2"/>
        <v>8812.871799999999</v>
      </c>
      <c r="Z13" s="23">
        <f t="shared" si="4"/>
        <v>2516.48</v>
      </c>
      <c r="AA13" s="136">
        <f t="shared" si="5"/>
        <v>3031.3999999999996</v>
      </c>
      <c r="AB13" s="38">
        <f t="shared" si="6"/>
        <v>514.91999999999962</v>
      </c>
    </row>
    <row r="14" spans="1:28" ht="22.5" customHeight="1" thickBot="1" x14ac:dyDescent="0.3">
      <c r="A14" s="178"/>
      <c r="B14" s="180"/>
      <c r="C14" s="30">
        <v>1</v>
      </c>
      <c r="D14" s="27">
        <f>C14*E6</f>
        <v>2636</v>
      </c>
      <c r="E14" s="119">
        <v>21</v>
      </c>
      <c r="F14" s="102">
        <v>15</v>
      </c>
      <c r="G14" s="29">
        <v>32</v>
      </c>
      <c r="H14" s="23">
        <f t="shared" si="7"/>
        <v>126653.60012799999</v>
      </c>
      <c r="I14" s="25">
        <f t="shared" ref="I14:I71" si="8">H14*12</f>
        <v>1519843.2015359998</v>
      </c>
      <c r="J14" s="23">
        <f t="shared" si="0"/>
        <v>1133540.1116159998</v>
      </c>
      <c r="K14" s="24">
        <f t="shared" si="1"/>
        <v>78067.500799999994</v>
      </c>
      <c r="L14" s="24">
        <f t="shared" si="3"/>
        <v>386303.08991999994</v>
      </c>
      <c r="M14" s="25">
        <f t="shared" si="2"/>
        <v>5320.9791999999998</v>
      </c>
      <c r="Z14" s="23">
        <f t="shared" si="4"/>
        <v>2378.86</v>
      </c>
      <c r="AA14" s="136">
        <f t="shared" si="5"/>
        <v>3031.3999999999996</v>
      </c>
      <c r="AB14" s="38">
        <f t="shared" si="6"/>
        <v>652.53999999999951</v>
      </c>
    </row>
    <row r="15" spans="1:28" ht="22.5" customHeight="1" thickBot="1" x14ac:dyDescent="0.3">
      <c r="A15" s="178"/>
      <c r="B15" s="180"/>
      <c r="C15" s="30">
        <v>1</v>
      </c>
      <c r="D15" s="27">
        <f>C15*E6</f>
        <v>2636</v>
      </c>
      <c r="E15" s="120">
        <v>14</v>
      </c>
      <c r="F15" s="119">
        <v>10</v>
      </c>
      <c r="G15" s="29">
        <v>86</v>
      </c>
      <c r="H15" s="23">
        <f t="shared" si="7"/>
        <v>320690.055696</v>
      </c>
      <c r="I15" s="25">
        <f t="shared" si="8"/>
        <v>3848280.6683519999</v>
      </c>
      <c r="J15" s="23">
        <f t="shared" si="0"/>
        <v>2870151.6669120002</v>
      </c>
      <c r="K15" s="24">
        <f t="shared" si="1"/>
        <v>209806.40839999999</v>
      </c>
      <c r="L15" s="24">
        <f t="shared" si="3"/>
        <v>978129.00143999979</v>
      </c>
      <c r="M15" s="25">
        <f t="shared" si="2"/>
        <v>14300.131599999999</v>
      </c>
      <c r="Z15" s="23">
        <f t="shared" si="4"/>
        <v>2241.2400000000002</v>
      </c>
      <c r="AA15" s="136">
        <f t="shared" si="5"/>
        <v>2899.6000000000004</v>
      </c>
      <c r="AB15" s="38">
        <f t="shared" si="6"/>
        <v>658.36000000000013</v>
      </c>
    </row>
    <row r="16" spans="1:28" ht="22.5" customHeight="1" thickBot="1" x14ac:dyDescent="0.3">
      <c r="A16" s="178"/>
      <c r="B16" s="180"/>
      <c r="C16" s="30">
        <v>1</v>
      </c>
      <c r="D16" s="27">
        <f>C16*E6</f>
        <v>2636</v>
      </c>
      <c r="E16" s="29">
        <v>7</v>
      </c>
      <c r="F16" s="119">
        <v>10</v>
      </c>
      <c r="G16" s="29">
        <v>31</v>
      </c>
      <c r="H16" s="23">
        <f t="shared" si="7"/>
        <v>108499.48130799999</v>
      </c>
      <c r="I16" s="25">
        <f t="shared" si="8"/>
        <v>1301993.7756959999</v>
      </c>
      <c r="J16" s="23">
        <f t="shared" si="0"/>
        <v>971062.12557600008</v>
      </c>
      <c r="K16" s="24">
        <f t="shared" si="1"/>
        <v>75627.891399999993</v>
      </c>
      <c r="L16" s="24">
        <f t="shared" si="3"/>
        <v>330931.65011999977</v>
      </c>
      <c r="M16" s="25">
        <f t="shared" si="2"/>
        <v>5154.6985999999997</v>
      </c>
      <c r="Z16" s="23">
        <f t="shared" si="4"/>
        <v>2103.6200000000003</v>
      </c>
      <c r="AA16" s="136">
        <f t="shared" si="5"/>
        <v>2899.6000000000004</v>
      </c>
      <c r="AB16" s="38">
        <f t="shared" si="6"/>
        <v>795.98</v>
      </c>
    </row>
    <row r="17" spans="1:28" ht="22.5" customHeight="1" thickBot="1" x14ac:dyDescent="0.3">
      <c r="A17" s="178"/>
      <c r="B17" s="181"/>
      <c r="C17" s="30">
        <v>1</v>
      </c>
      <c r="D17" s="27">
        <f>C17*E6</f>
        <v>2636</v>
      </c>
      <c r="E17" s="28">
        <v>0</v>
      </c>
      <c r="F17" s="28"/>
      <c r="G17" s="29">
        <v>49</v>
      </c>
      <c r="H17" s="23">
        <f t="shared" si="7"/>
        <v>160279.60759999999</v>
      </c>
      <c r="I17" s="25">
        <f t="shared" si="8"/>
        <v>1923355.2911999999</v>
      </c>
      <c r="J17" s="23">
        <f t="shared" si="0"/>
        <v>1434490.3271999999</v>
      </c>
      <c r="K17" s="24">
        <f t="shared" si="1"/>
        <v>119540.86059999999</v>
      </c>
      <c r="L17" s="24">
        <f t="shared" si="3"/>
        <v>488864.96399999992</v>
      </c>
      <c r="M17" s="25">
        <f t="shared" si="2"/>
        <v>8147.7493999999997</v>
      </c>
      <c r="Z17" s="23">
        <f t="shared" si="4"/>
        <v>1966</v>
      </c>
      <c r="AA17" s="136">
        <f t="shared" si="5"/>
        <v>2636</v>
      </c>
      <c r="AB17" s="38">
        <f t="shared" si="6"/>
        <v>670</v>
      </c>
    </row>
    <row r="18" spans="1:28" ht="22.5" customHeight="1" thickBot="1" x14ac:dyDescent="0.3">
      <c r="A18" s="178"/>
      <c r="B18" s="31" t="s">
        <v>22</v>
      </c>
      <c r="C18" s="32">
        <v>0.85001000000000004</v>
      </c>
      <c r="D18" s="27">
        <f>C18*E6</f>
        <v>2240.6263600000002</v>
      </c>
      <c r="E18" s="118">
        <v>28</v>
      </c>
      <c r="F18" s="102">
        <v>15</v>
      </c>
      <c r="G18" s="29">
        <v>0</v>
      </c>
      <c r="H18" s="23">
        <f t="shared" si="7"/>
        <v>0</v>
      </c>
      <c r="I18" s="25">
        <f t="shared" si="8"/>
        <v>0</v>
      </c>
      <c r="J18" s="23">
        <f t="shared" si="0"/>
        <v>0</v>
      </c>
      <c r="K18" s="24">
        <f t="shared" si="1"/>
        <v>0</v>
      </c>
      <c r="L18" s="24">
        <f t="shared" si="3"/>
        <v>0</v>
      </c>
      <c r="M18" s="25">
        <f t="shared" si="2"/>
        <v>0</v>
      </c>
      <c r="Z18" s="23">
        <f t="shared" si="4"/>
        <v>2139.0331648000001</v>
      </c>
      <c r="AA18" s="136">
        <f t="shared" si="5"/>
        <v>2576.7203140000001</v>
      </c>
      <c r="AB18" s="38">
        <f t="shared" si="6"/>
        <v>437.68714920000002</v>
      </c>
    </row>
    <row r="19" spans="1:28" ht="27.75" customHeight="1" thickBot="1" x14ac:dyDescent="0.3">
      <c r="A19" s="178"/>
      <c r="B19" s="182" t="s">
        <v>23</v>
      </c>
      <c r="C19" s="33">
        <v>1.1000000000000001</v>
      </c>
      <c r="D19" s="27">
        <f>C19*E6</f>
        <v>2899.6000000000004</v>
      </c>
      <c r="E19" s="102">
        <v>35</v>
      </c>
      <c r="F19" s="102">
        <v>15</v>
      </c>
      <c r="G19" s="29">
        <v>1</v>
      </c>
      <c r="H19" s="34">
        <f t="shared" si="7"/>
        <v>4857.4534140000005</v>
      </c>
      <c r="I19" s="25">
        <f t="shared" si="8"/>
        <v>58289.44096800001</v>
      </c>
      <c r="J19" s="23">
        <f t="shared" si="0"/>
        <v>43473.839508000012</v>
      </c>
      <c r="K19" s="24">
        <f t="shared" si="1"/>
        <v>2683.5703400000002</v>
      </c>
      <c r="L19" s="24">
        <f t="shared" si="3"/>
        <v>14815.601459999998</v>
      </c>
      <c r="M19" s="25">
        <f t="shared" si="2"/>
        <v>182.90866</v>
      </c>
      <c r="Z19" s="23">
        <f t="shared" si="4"/>
        <v>2919.5100000000007</v>
      </c>
      <c r="AA19" s="136">
        <f t="shared" si="5"/>
        <v>3334.54</v>
      </c>
      <c r="AB19" s="38">
        <f t="shared" si="6"/>
        <v>415.02999999999929</v>
      </c>
    </row>
    <row r="20" spans="1:28" ht="25.5" customHeight="1" thickBot="1" x14ac:dyDescent="0.3">
      <c r="A20" s="178"/>
      <c r="B20" s="183"/>
      <c r="C20" s="33">
        <v>1.1000000000000001</v>
      </c>
      <c r="D20" s="27">
        <f>C20*E6</f>
        <v>2899.6000000000004</v>
      </c>
      <c r="E20" s="118">
        <v>28</v>
      </c>
      <c r="F20" s="102">
        <v>15</v>
      </c>
      <c r="G20" s="29">
        <v>1</v>
      </c>
      <c r="H20" s="23">
        <f t="shared" si="7"/>
        <v>4605.5854592000005</v>
      </c>
      <c r="I20" s="25">
        <f t="shared" si="8"/>
        <v>55267.02551040001</v>
      </c>
      <c r="J20" s="23">
        <f t="shared" si="0"/>
        <v>41219.640422400007</v>
      </c>
      <c r="K20" s="24">
        <f t="shared" si="1"/>
        <v>2683.5703400000002</v>
      </c>
      <c r="L20" s="24">
        <f t="shared" si="3"/>
        <v>14047.385088000003</v>
      </c>
      <c r="M20" s="25">
        <f t="shared" si="2"/>
        <v>182.90866</v>
      </c>
      <c r="Z20" s="23">
        <f t="shared" si="4"/>
        <v>2768.1280000000006</v>
      </c>
      <c r="AA20" s="136">
        <f t="shared" si="5"/>
        <v>3334.54</v>
      </c>
      <c r="AB20" s="38">
        <f t="shared" si="6"/>
        <v>566.41199999999935</v>
      </c>
    </row>
    <row r="21" spans="1:28" ht="24.75" customHeight="1" thickBot="1" x14ac:dyDescent="0.3">
      <c r="A21" s="178"/>
      <c r="B21" s="183"/>
      <c r="C21" s="33">
        <v>1.1000000000000001</v>
      </c>
      <c r="D21" s="35">
        <f>C21*E6</f>
        <v>2899.6000000000004</v>
      </c>
      <c r="E21" s="119">
        <v>21</v>
      </c>
      <c r="F21" s="102">
        <v>15</v>
      </c>
      <c r="G21" s="29">
        <v>2</v>
      </c>
      <c r="H21" s="23">
        <f t="shared" si="7"/>
        <v>8707.435008800001</v>
      </c>
      <c r="I21" s="25">
        <f t="shared" si="8"/>
        <v>104489.22010560002</v>
      </c>
      <c r="J21" s="23">
        <f t="shared" si="0"/>
        <v>77930.882673600005</v>
      </c>
      <c r="K21" s="24">
        <f t="shared" si="1"/>
        <v>5367.1406800000004</v>
      </c>
      <c r="L21" s="24">
        <f t="shared" si="3"/>
        <v>26558.337432000015</v>
      </c>
      <c r="M21" s="25">
        <f t="shared" si="2"/>
        <v>365.81732</v>
      </c>
      <c r="Z21" s="23">
        <f t="shared" si="4"/>
        <v>2616.7460000000005</v>
      </c>
      <c r="AA21" s="136">
        <f t="shared" si="5"/>
        <v>3334.54</v>
      </c>
      <c r="AB21" s="38">
        <f t="shared" si="6"/>
        <v>717.79399999999941</v>
      </c>
    </row>
    <row r="22" spans="1:28" ht="24.75" customHeight="1" thickBot="1" x14ac:dyDescent="0.3">
      <c r="A22" s="178"/>
      <c r="B22" s="183"/>
      <c r="C22" s="33">
        <v>1.1000000000000001</v>
      </c>
      <c r="D22" s="35">
        <f>C22*E6</f>
        <v>2899.6000000000004</v>
      </c>
      <c r="E22" s="120">
        <v>14</v>
      </c>
      <c r="F22" s="119">
        <v>10</v>
      </c>
      <c r="G22" s="29">
        <v>6</v>
      </c>
      <c r="H22" s="23">
        <f t="shared" si="7"/>
        <v>24611.097297600001</v>
      </c>
      <c r="I22" s="25">
        <f t="shared" si="8"/>
        <v>295333.1675712</v>
      </c>
      <c r="J22" s="23">
        <f t="shared" si="0"/>
        <v>220267.45350720003</v>
      </c>
      <c r="K22" s="24">
        <f t="shared" ref="K22" si="9">1647*C22*G22*1.2409</f>
        <v>13488.831179999999</v>
      </c>
      <c r="L22" s="24">
        <f t="shared" si="3"/>
        <v>75065.714063999971</v>
      </c>
      <c r="M22" s="25">
        <f t="shared" si="2"/>
        <v>1097.4519600000001</v>
      </c>
      <c r="Z22" s="23">
        <f t="shared" si="4"/>
        <v>2465.3640000000005</v>
      </c>
      <c r="AA22" s="136">
        <f t="shared" si="5"/>
        <v>3189.5600000000009</v>
      </c>
      <c r="AB22" s="38">
        <f t="shared" si="6"/>
        <v>724.19600000000037</v>
      </c>
    </row>
    <row r="23" spans="1:28" ht="21" customHeight="1" thickBot="1" x14ac:dyDescent="0.3">
      <c r="A23" s="178"/>
      <c r="B23" s="183"/>
      <c r="C23" s="33">
        <v>1.1000000000000001</v>
      </c>
      <c r="D23" s="35">
        <f>C23*E6</f>
        <v>2899.6000000000004</v>
      </c>
      <c r="E23" s="29">
        <v>7</v>
      </c>
      <c r="F23" s="119">
        <v>10</v>
      </c>
      <c r="G23" s="29">
        <v>1</v>
      </c>
      <c r="H23" s="23">
        <f t="shared" si="7"/>
        <v>3849.9815948000005</v>
      </c>
      <c r="I23" s="25">
        <f t="shared" si="8"/>
        <v>46199.77913760001</v>
      </c>
      <c r="J23" s="23">
        <f t="shared" si="0"/>
        <v>34457.043165600007</v>
      </c>
      <c r="K23" s="24">
        <f t="shared" ref="K23:K54" si="10">1966*C23*G23*1.2409</f>
        <v>2683.5703400000002</v>
      </c>
      <c r="L23" s="24">
        <f t="shared" si="3"/>
        <v>11742.735972000002</v>
      </c>
      <c r="M23" s="25">
        <f t="shared" si="2"/>
        <v>182.90866</v>
      </c>
      <c r="Z23" s="23">
        <f t="shared" si="4"/>
        <v>2313.9820000000004</v>
      </c>
      <c r="AA23" s="136">
        <f t="shared" si="5"/>
        <v>3189.5600000000009</v>
      </c>
      <c r="AB23" s="38">
        <f t="shared" si="6"/>
        <v>875.57800000000043</v>
      </c>
    </row>
    <row r="24" spans="1:28" ht="21" customHeight="1" thickBot="1" x14ac:dyDescent="0.3">
      <c r="A24" s="178"/>
      <c r="B24" s="184"/>
      <c r="C24" s="36">
        <v>1.1000000000000001</v>
      </c>
      <c r="D24" s="35">
        <f>C24*E6</f>
        <v>2899.6000000000004</v>
      </c>
      <c r="E24" s="28">
        <v>0</v>
      </c>
      <c r="F24" s="28"/>
      <c r="G24" s="29">
        <v>3</v>
      </c>
      <c r="H24" s="23">
        <f t="shared" si="7"/>
        <v>10794.340920000001</v>
      </c>
      <c r="I24" s="25">
        <f t="shared" si="8"/>
        <v>129532.09104</v>
      </c>
      <c r="J24" s="23">
        <f t="shared" si="0"/>
        <v>96608.53224</v>
      </c>
      <c r="K24" s="24">
        <f t="shared" si="10"/>
        <v>8050.7110200000006</v>
      </c>
      <c r="L24" s="24">
        <f t="shared" si="3"/>
        <v>32923.558799999999</v>
      </c>
      <c r="M24" s="25">
        <f t="shared" si="2"/>
        <v>548.72598000000005</v>
      </c>
      <c r="Z24" s="23">
        <f t="shared" si="4"/>
        <v>2162.6000000000004</v>
      </c>
      <c r="AA24" s="136">
        <f t="shared" si="5"/>
        <v>2899.6000000000004</v>
      </c>
      <c r="AB24" s="38">
        <f t="shared" si="6"/>
        <v>737</v>
      </c>
    </row>
    <row r="25" spans="1:28" ht="28.5" customHeight="1" thickBot="1" x14ac:dyDescent="0.3">
      <c r="A25" s="178"/>
      <c r="B25" s="182" t="s">
        <v>24</v>
      </c>
      <c r="C25" s="33">
        <v>1.2</v>
      </c>
      <c r="D25" s="35">
        <f>C25*E6</f>
        <v>3163.2</v>
      </c>
      <c r="E25" s="102">
        <v>35</v>
      </c>
      <c r="F25" s="102">
        <v>15</v>
      </c>
      <c r="G25" s="29">
        <v>17</v>
      </c>
      <c r="H25" s="23">
        <f t="shared" si="7"/>
        <v>90083.68149599999</v>
      </c>
      <c r="I25" s="25">
        <f t="shared" si="8"/>
        <v>1081004.1779519999</v>
      </c>
      <c r="J25" s="23">
        <f t="shared" si="0"/>
        <v>806242.11451199988</v>
      </c>
      <c r="K25" s="24">
        <f t="shared" si="10"/>
        <v>49768.031759999991</v>
      </c>
      <c r="L25" s="24">
        <f t="shared" si="3"/>
        <v>274762.06344000006</v>
      </c>
      <c r="M25" s="25">
        <f t="shared" si="2"/>
        <v>3392.1242400000001</v>
      </c>
      <c r="Z25" s="23">
        <f t="shared" si="4"/>
        <v>3184.92</v>
      </c>
      <c r="AA25" s="136">
        <f t="shared" si="5"/>
        <v>3637.6799999999994</v>
      </c>
      <c r="AB25" s="38">
        <f t="shared" si="6"/>
        <v>452.75999999999931</v>
      </c>
    </row>
    <row r="26" spans="1:28" ht="21.75" customHeight="1" thickBot="1" x14ac:dyDescent="0.3">
      <c r="A26" s="178"/>
      <c r="B26" s="183"/>
      <c r="C26" s="33">
        <v>1.2</v>
      </c>
      <c r="D26" s="35">
        <f>C26*E6</f>
        <v>3163.2</v>
      </c>
      <c r="E26" s="118">
        <v>28</v>
      </c>
      <c r="F26" s="102">
        <v>15</v>
      </c>
      <c r="G26" s="29">
        <v>7</v>
      </c>
      <c r="H26" s="23">
        <f t="shared" si="7"/>
        <v>35169.925324799995</v>
      </c>
      <c r="I26" s="25">
        <f t="shared" si="8"/>
        <v>422039.10389759997</v>
      </c>
      <c r="J26" s="23">
        <f t="shared" si="0"/>
        <v>314768.16322559997</v>
      </c>
      <c r="K26" s="24">
        <f t="shared" si="10"/>
        <v>20492.718959999995</v>
      </c>
      <c r="L26" s="24">
        <f t="shared" si="3"/>
        <v>107270.940672</v>
      </c>
      <c r="M26" s="25">
        <f t="shared" si="2"/>
        <v>1396.75704</v>
      </c>
      <c r="Z26" s="23">
        <f t="shared" si="4"/>
        <v>3019.7759999999998</v>
      </c>
      <c r="AA26" s="136">
        <f t="shared" si="5"/>
        <v>3637.6799999999994</v>
      </c>
      <c r="AB26" s="38">
        <f t="shared" si="6"/>
        <v>617.90399999999954</v>
      </c>
    </row>
    <row r="27" spans="1:28" ht="19.5" customHeight="1" thickBot="1" x14ac:dyDescent="0.3">
      <c r="A27" s="178"/>
      <c r="B27" s="183"/>
      <c r="C27" s="33">
        <v>1.2</v>
      </c>
      <c r="D27" s="35">
        <f>C27*E6</f>
        <v>3163.2</v>
      </c>
      <c r="E27" s="119">
        <v>21</v>
      </c>
      <c r="F27" s="102">
        <v>15</v>
      </c>
      <c r="G27" s="29">
        <v>2</v>
      </c>
      <c r="H27" s="23">
        <f t="shared" si="7"/>
        <v>9499.020009599999</v>
      </c>
      <c r="I27" s="25">
        <f t="shared" si="8"/>
        <v>113988.24011519999</v>
      </c>
      <c r="J27" s="23">
        <f t="shared" si="0"/>
        <v>85015.508371199976</v>
      </c>
      <c r="K27" s="24">
        <f t="shared" si="10"/>
        <v>5855.0625599999994</v>
      </c>
      <c r="L27" s="24">
        <f t="shared" si="3"/>
        <v>28972.731744000019</v>
      </c>
      <c r="M27" s="25">
        <f t="shared" si="2"/>
        <v>399.07344000000001</v>
      </c>
      <c r="Z27" s="23">
        <f t="shared" si="4"/>
        <v>2854.6319999999996</v>
      </c>
      <c r="AA27" s="136">
        <f t="shared" si="5"/>
        <v>3637.6799999999994</v>
      </c>
      <c r="AB27" s="38">
        <f t="shared" si="6"/>
        <v>783.04799999999977</v>
      </c>
    </row>
    <row r="28" spans="1:28" ht="19.5" customHeight="1" thickBot="1" x14ac:dyDescent="0.3">
      <c r="A28" s="178"/>
      <c r="B28" s="183"/>
      <c r="C28" s="33">
        <v>1.2</v>
      </c>
      <c r="D28" s="35">
        <f>C28*E6</f>
        <v>3163.2</v>
      </c>
      <c r="E28" s="120">
        <v>14</v>
      </c>
      <c r="F28" s="119">
        <v>10</v>
      </c>
      <c r="G28" s="29">
        <v>7</v>
      </c>
      <c r="H28" s="23">
        <f t="shared" si="7"/>
        <v>31323.2147424</v>
      </c>
      <c r="I28" s="25">
        <f t="shared" si="8"/>
        <v>375878.57690879999</v>
      </c>
      <c r="J28" s="23">
        <f t="shared" si="0"/>
        <v>280340.39537280001</v>
      </c>
      <c r="K28" s="24">
        <f t="shared" si="10"/>
        <v>20492.718959999995</v>
      </c>
      <c r="L28" s="24">
        <f t="shared" si="3"/>
        <v>95538.181535999989</v>
      </c>
      <c r="M28" s="25">
        <f t="shared" si="2"/>
        <v>1396.75704</v>
      </c>
      <c r="Z28" s="23">
        <f t="shared" si="4"/>
        <v>2689.4880000000003</v>
      </c>
      <c r="AA28" s="136">
        <f t="shared" si="5"/>
        <v>3479.52</v>
      </c>
      <c r="AB28" s="38">
        <f t="shared" si="6"/>
        <v>790.0319999999997</v>
      </c>
    </row>
    <row r="29" spans="1:28" ht="21" customHeight="1" thickBot="1" x14ac:dyDescent="0.3">
      <c r="A29" s="178"/>
      <c r="B29" s="184"/>
      <c r="C29" s="33">
        <v>1.2</v>
      </c>
      <c r="D29" s="35">
        <f>C29*E6</f>
        <v>3163.2</v>
      </c>
      <c r="E29" s="29">
        <v>7</v>
      </c>
      <c r="F29" s="119">
        <v>10</v>
      </c>
      <c r="G29" s="29">
        <v>0</v>
      </c>
      <c r="H29" s="23">
        <f t="shared" si="7"/>
        <v>0</v>
      </c>
      <c r="I29" s="25">
        <f t="shared" si="8"/>
        <v>0</v>
      </c>
      <c r="J29" s="23">
        <f t="shared" si="0"/>
        <v>0</v>
      </c>
      <c r="K29" s="24">
        <f t="shared" si="10"/>
        <v>0</v>
      </c>
      <c r="L29" s="24">
        <f t="shared" si="3"/>
        <v>0</v>
      </c>
      <c r="M29" s="25">
        <f t="shared" si="2"/>
        <v>0</v>
      </c>
      <c r="Z29" s="23">
        <f t="shared" si="4"/>
        <v>2524.3440000000001</v>
      </c>
      <c r="AA29" s="136">
        <f t="shared" si="5"/>
        <v>3479.52</v>
      </c>
      <c r="AB29" s="38">
        <f t="shared" si="6"/>
        <v>955.17599999999993</v>
      </c>
    </row>
    <row r="30" spans="1:28" ht="22.5" customHeight="1" thickBot="1" x14ac:dyDescent="0.3">
      <c r="A30" s="178"/>
      <c r="B30" s="182" t="s">
        <v>25</v>
      </c>
      <c r="C30" s="33">
        <v>1</v>
      </c>
      <c r="D30" s="35">
        <f>C30*E6</f>
        <v>2636</v>
      </c>
      <c r="E30" s="102">
        <v>35</v>
      </c>
      <c r="F30" s="102">
        <v>15</v>
      </c>
      <c r="G30" s="29">
        <v>7</v>
      </c>
      <c r="H30" s="23">
        <f t="shared" si="7"/>
        <v>30911.067180000002</v>
      </c>
      <c r="I30" s="25">
        <f t="shared" si="8"/>
        <v>370932.80616000004</v>
      </c>
      <c r="J30" s="23">
        <f t="shared" si="0"/>
        <v>276651.70596000005</v>
      </c>
      <c r="K30" s="24">
        <f t="shared" si="10"/>
        <v>17077.265799999997</v>
      </c>
      <c r="L30" s="24">
        <f t="shared" si="3"/>
        <v>94281.100199999986</v>
      </c>
      <c r="M30" s="25">
        <f t="shared" si="2"/>
        <v>1163.9641999999999</v>
      </c>
      <c r="Z30" s="23">
        <f t="shared" si="4"/>
        <v>2654.1000000000004</v>
      </c>
      <c r="AA30" s="136">
        <f t="shared" si="5"/>
        <v>3031.3999999999996</v>
      </c>
      <c r="AB30" s="38">
        <f t="shared" si="6"/>
        <v>377.29999999999927</v>
      </c>
    </row>
    <row r="31" spans="1:28" ht="22.5" customHeight="1" thickBot="1" x14ac:dyDescent="0.3">
      <c r="A31" s="178"/>
      <c r="B31" s="183"/>
      <c r="C31" s="33">
        <v>1</v>
      </c>
      <c r="D31" s="35">
        <f>C31*E6</f>
        <v>2636</v>
      </c>
      <c r="E31" s="118">
        <v>28</v>
      </c>
      <c r="F31" s="102">
        <v>15</v>
      </c>
      <c r="G31" s="29">
        <v>8</v>
      </c>
      <c r="H31" s="23">
        <f t="shared" si="7"/>
        <v>33495.166975999993</v>
      </c>
      <c r="I31" s="25">
        <f t="shared" si="8"/>
        <v>401942.00371199992</v>
      </c>
      <c r="J31" s="23">
        <f t="shared" si="0"/>
        <v>299779.203072</v>
      </c>
      <c r="K31" s="24">
        <f t="shared" si="10"/>
        <v>19516.875199999999</v>
      </c>
      <c r="L31" s="24">
        <f t="shared" si="3"/>
        <v>102162.80063999991</v>
      </c>
      <c r="M31" s="25">
        <f t="shared" si="2"/>
        <v>1330.2447999999999</v>
      </c>
      <c r="Z31" s="23">
        <f t="shared" si="4"/>
        <v>2516.48</v>
      </c>
      <c r="AA31" s="136">
        <f t="shared" si="5"/>
        <v>3031.3999999999996</v>
      </c>
      <c r="AB31" s="38">
        <f t="shared" si="6"/>
        <v>514.91999999999962</v>
      </c>
    </row>
    <row r="32" spans="1:28" ht="22.5" customHeight="1" thickBot="1" x14ac:dyDescent="0.3">
      <c r="A32" s="178"/>
      <c r="B32" s="183"/>
      <c r="C32" s="33">
        <v>1</v>
      </c>
      <c r="D32" s="35">
        <f>C32*E6</f>
        <v>2636</v>
      </c>
      <c r="E32" s="119">
        <v>21</v>
      </c>
      <c r="F32" s="102">
        <v>15</v>
      </c>
      <c r="G32" s="29">
        <v>1</v>
      </c>
      <c r="H32" s="23">
        <f t="shared" si="7"/>
        <v>3957.9250039999997</v>
      </c>
      <c r="I32" s="25">
        <f t="shared" si="8"/>
        <v>47495.100047999993</v>
      </c>
      <c r="J32" s="23">
        <f t="shared" si="0"/>
        <v>35423.128487999995</v>
      </c>
      <c r="K32" s="24">
        <f t="shared" si="10"/>
        <v>2439.6093999999998</v>
      </c>
      <c r="L32" s="24">
        <f t="shared" si="3"/>
        <v>12071.971559999998</v>
      </c>
      <c r="M32" s="25">
        <f t="shared" si="2"/>
        <v>166.28059999999999</v>
      </c>
      <c r="Z32" s="23">
        <f t="shared" si="4"/>
        <v>2378.86</v>
      </c>
      <c r="AA32" s="136">
        <f t="shared" si="5"/>
        <v>3031.3999999999996</v>
      </c>
      <c r="AB32" s="38">
        <f t="shared" si="6"/>
        <v>652.53999999999951</v>
      </c>
    </row>
    <row r="33" spans="1:28" ht="22.5" customHeight="1" thickBot="1" x14ac:dyDescent="0.3">
      <c r="A33" s="178"/>
      <c r="B33" s="183"/>
      <c r="C33" s="33">
        <v>1</v>
      </c>
      <c r="D33" s="35">
        <f>C33*E6</f>
        <v>2636</v>
      </c>
      <c r="E33" s="120">
        <v>14</v>
      </c>
      <c r="F33" s="119">
        <v>10</v>
      </c>
      <c r="G33" s="29">
        <v>23</v>
      </c>
      <c r="H33" s="23">
        <f t="shared" si="7"/>
        <v>85765.945128000007</v>
      </c>
      <c r="I33" s="25">
        <f t="shared" si="8"/>
        <v>1029191.3415360001</v>
      </c>
      <c r="J33" s="23">
        <f t="shared" si="0"/>
        <v>767598.70161599992</v>
      </c>
      <c r="K33" s="24">
        <f t="shared" si="10"/>
        <v>56111.016199999998</v>
      </c>
      <c r="L33" s="24">
        <f t="shared" si="3"/>
        <v>261592.63992000022</v>
      </c>
      <c r="M33" s="25">
        <f t="shared" si="2"/>
        <v>3824.4537999999998</v>
      </c>
      <c r="Z33" s="23">
        <f t="shared" si="4"/>
        <v>2241.2400000000002</v>
      </c>
      <c r="AA33" s="136">
        <f t="shared" si="5"/>
        <v>2899.6000000000004</v>
      </c>
      <c r="AB33" s="38">
        <f t="shared" si="6"/>
        <v>658.36000000000013</v>
      </c>
    </row>
    <row r="34" spans="1:28" ht="22.5" customHeight="1" thickBot="1" x14ac:dyDescent="0.3">
      <c r="A34" s="178"/>
      <c r="B34" s="183"/>
      <c r="C34" s="33">
        <v>1</v>
      </c>
      <c r="D34" s="35">
        <f>C34*E6</f>
        <v>2636</v>
      </c>
      <c r="E34" s="29">
        <v>7</v>
      </c>
      <c r="F34" s="119">
        <v>10</v>
      </c>
      <c r="G34" s="29">
        <v>5</v>
      </c>
      <c r="H34" s="23">
        <f t="shared" si="7"/>
        <v>17499.91634</v>
      </c>
      <c r="I34" s="25">
        <f t="shared" si="8"/>
        <v>209998.99608000001</v>
      </c>
      <c r="J34" s="23">
        <f t="shared" si="0"/>
        <v>156622.92348000003</v>
      </c>
      <c r="K34" s="24">
        <f t="shared" si="10"/>
        <v>12198.046999999999</v>
      </c>
      <c r="L34" s="24">
        <f t="shared" si="3"/>
        <v>53376.072599999985</v>
      </c>
      <c r="M34" s="25">
        <f t="shared" si="2"/>
        <v>831.40299999999991</v>
      </c>
      <c r="Z34" s="23">
        <f t="shared" si="4"/>
        <v>2103.6200000000003</v>
      </c>
      <c r="AA34" s="136">
        <f t="shared" si="5"/>
        <v>2899.6000000000004</v>
      </c>
      <c r="AB34" s="38">
        <f t="shared" si="6"/>
        <v>795.98</v>
      </c>
    </row>
    <row r="35" spans="1:28" ht="22.5" customHeight="1" thickBot="1" x14ac:dyDescent="0.3">
      <c r="A35" s="178"/>
      <c r="B35" s="184"/>
      <c r="C35" s="33">
        <v>1</v>
      </c>
      <c r="D35" s="35">
        <f>C35*E6</f>
        <v>2636</v>
      </c>
      <c r="E35" s="28">
        <v>0</v>
      </c>
      <c r="F35" s="28"/>
      <c r="G35" s="29">
        <v>6</v>
      </c>
      <c r="H35" s="23">
        <f t="shared" si="7"/>
        <v>19626.074399999998</v>
      </c>
      <c r="I35" s="25">
        <f t="shared" si="8"/>
        <v>235512.89279999997</v>
      </c>
      <c r="J35" s="23">
        <f t="shared" si="0"/>
        <v>175651.8768</v>
      </c>
      <c r="K35" s="24">
        <f t="shared" si="10"/>
        <v>14637.656399999998</v>
      </c>
      <c r="L35" s="24">
        <f t="shared" si="3"/>
        <v>59861.015999999974</v>
      </c>
      <c r="M35" s="25">
        <f t="shared" si="2"/>
        <v>997.68359999999996</v>
      </c>
      <c r="Z35" s="23">
        <f t="shared" si="4"/>
        <v>1966</v>
      </c>
      <c r="AA35" s="136">
        <f t="shared" si="5"/>
        <v>2636</v>
      </c>
      <c r="AB35" s="38">
        <f t="shared" si="6"/>
        <v>670</v>
      </c>
    </row>
    <row r="36" spans="1:28" ht="18.75" customHeight="1" thickBot="1" x14ac:dyDescent="0.3">
      <c r="A36" s="178"/>
      <c r="B36" s="182" t="s">
        <v>26</v>
      </c>
      <c r="C36" s="33">
        <v>1.05</v>
      </c>
      <c r="D36" s="35">
        <f>C36*E6</f>
        <v>2767.8</v>
      </c>
      <c r="E36" s="102">
        <v>35</v>
      </c>
      <c r="F36" s="102">
        <v>15</v>
      </c>
      <c r="G36" s="29">
        <v>1</v>
      </c>
      <c r="H36" s="23">
        <f t="shared" si="7"/>
        <v>4636.6600770000005</v>
      </c>
      <c r="I36" s="25">
        <f t="shared" si="8"/>
        <v>55639.920924000005</v>
      </c>
      <c r="J36" s="23">
        <f t="shared" si="0"/>
        <v>41497.755894000002</v>
      </c>
      <c r="K36" s="24">
        <f t="shared" si="10"/>
        <v>2561.5898699999998</v>
      </c>
      <c r="L36" s="24">
        <f t="shared" si="3"/>
        <v>14142.165030000004</v>
      </c>
      <c r="M36" s="25">
        <f t="shared" si="2"/>
        <v>174.59463</v>
      </c>
      <c r="Z36" s="23">
        <f t="shared" ref="Z36:Z55" si="11">(C36*1966)*(1+E36/100)</f>
        <v>2786.8050000000003</v>
      </c>
      <c r="AA36" s="136">
        <f t="shared" ref="AA36:AA55" si="12">(C36*2636)*(1+F36/100)</f>
        <v>3182.97</v>
      </c>
      <c r="AB36" s="38">
        <f t="shared" ref="AB36:AB55" si="13">AA36-Z36</f>
        <v>396.16499999999951</v>
      </c>
    </row>
    <row r="37" spans="1:28" ht="23.25" customHeight="1" thickBot="1" x14ac:dyDescent="0.3">
      <c r="A37" s="178"/>
      <c r="B37" s="184"/>
      <c r="C37" s="33">
        <v>1.05</v>
      </c>
      <c r="D37" s="35">
        <f>C37*E6</f>
        <v>2767.8</v>
      </c>
      <c r="E37" s="120">
        <v>14</v>
      </c>
      <c r="F37" s="120">
        <v>10</v>
      </c>
      <c r="G37" s="29">
        <v>1</v>
      </c>
      <c r="H37" s="23">
        <f t="shared" si="7"/>
        <v>3915.4018427999999</v>
      </c>
      <c r="I37" s="25">
        <f t="shared" si="8"/>
        <v>46984.822113599999</v>
      </c>
      <c r="J37" s="23">
        <f t="shared" si="0"/>
        <v>35042.549421600008</v>
      </c>
      <c r="K37" s="24">
        <f t="shared" si="10"/>
        <v>2561.5898699999998</v>
      </c>
      <c r="L37" s="24">
        <f t="shared" si="3"/>
        <v>11942.272691999991</v>
      </c>
      <c r="M37" s="25">
        <f t="shared" si="2"/>
        <v>174.59463</v>
      </c>
      <c r="Z37" s="23">
        <f t="shared" si="11"/>
        <v>2353.3020000000006</v>
      </c>
      <c r="AA37" s="136">
        <f t="shared" si="12"/>
        <v>3044.5800000000004</v>
      </c>
      <c r="AB37" s="38">
        <f t="shared" si="13"/>
        <v>691.27799999999979</v>
      </c>
    </row>
    <row r="38" spans="1:28" ht="17.25" customHeight="1" thickBot="1" x14ac:dyDescent="0.3">
      <c r="A38" s="178"/>
      <c r="B38" s="182" t="s">
        <v>27</v>
      </c>
      <c r="C38" s="33">
        <v>1.1000000000000001</v>
      </c>
      <c r="D38" s="35">
        <f>C38*E6</f>
        <v>2899.6000000000004</v>
      </c>
      <c r="E38" s="102">
        <v>35</v>
      </c>
      <c r="F38" s="102">
        <v>15</v>
      </c>
      <c r="G38" s="29">
        <v>13</v>
      </c>
      <c r="H38" s="23">
        <f t="shared" si="7"/>
        <v>63146.894382000006</v>
      </c>
      <c r="I38" s="25">
        <f t="shared" si="8"/>
        <v>757762.7325840001</v>
      </c>
      <c r="J38" s="23">
        <f t="shared" si="0"/>
        <v>565159.91360400012</v>
      </c>
      <c r="K38" s="24">
        <f t="shared" si="10"/>
        <v>34886.414420000001</v>
      </c>
      <c r="L38" s="24">
        <f t="shared" si="3"/>
        <v>192602.81897999998</v>
      </c>
      <c r="M38" s="25">
        <f t="shared" si="2"/>
        <v>2377.8125799999998</v>
      </c>
      <c r="Z38" s="23">
        <f t="shared" si="11"/>
        <v>2919.5100000000007</v>
      </c>
      <c r="AA38" s="136">
        <f t="shared" si="12"/>
        <v>3334.54</v>
      </c>
      <c r="AB38" s="38">
        <f t="shared" si="13"/>
        <v>415.02999999999929</v>
      </c>
    </row>
    <row r="39" spans="1:28" ht="20.25" customHeight="1" thickBot="1" x14ac:dyDescent="0.3">
      <c r="A39" s="178"/>
      <c r="B39" s="183"/>
      <c r="C39" s="33">
        <v>1.1000000000000001</v>
      </c>
      <c r="D39" s="35">
        <f>C39*E6</f>
        <v>2899.6000000000004</v>
      </c>
      <c r="E39" s="118">
        <v>28</v>
      </c>
      <c r="F39" s="102">
        <v>15</v>
      </c>
      <c r="G39" s="29">
        <v>5</v>
      </c>
      <c r="H39" s="23">
        <f t="shared" si="7"/>
        <v>23027.927296000002</v>
      </c>
      <c r="I39" s="25">
        <f t="shared" si="8"/>
        <v>276335.12755199999</v>
      </c>
      <c r="J39" s="23">
        <f t="shared" si="0"/>
        <v>206098.20211200006</v>
      </c>
      <c r="K39" s="24">
        <f t="shared" si="10"/>
        <v>13417.851700000001</v>
      </c>
      <c r="L39" s="24">
        <f t="shared" si="3"/>
        <v>70236.925439999934</v>
      </c>
      <c r="M39" s="25">
        <f t="shared" si="2"/>
        <v>914.54329999999993</v>
      </c>
      <c r="Z39" s="23">
        <f t="shared" si="11"/>
        <v>2768.1280000000006</v>
      </c>
      <c r="AA39" s="136">
        <f t="shared" si="12"/>
        <v>3334.54</v>
      </c>
      <c r="AB39" s="38">
        <f t="shared" si="13"/>
        <v>566.41199999999935</v>
      </c>
    </row>
    <row r="40" spans="1:28" ht="17.25" customHeight="1" thickBot="1" x14ac:dyDescent="0.3">
      <c r="A40" s="178"/>
      <c r="B40" s="183"/>
      <c r="C40" s="33">
        <v>1.1000000000000001</v>
      </c>
      <c r="D40" s="35">
        <f>C40*E6</f>
        <v>2899.6000000000004</v>
      </c>
      <c r="E40" s="119">
        <v>21</v>
      </c>
      <c r="F40" s="102">
        <v>15</v>
      </c>
      <c r="G40" s="29">
        <v>1</v>
      </c>
      <c r="H40" s="23">
        <f t="shared" si="7"/>
        <v>4353.7175044000005</v>
      </c>
      <c r="I40" s="25">
        <f t="shared" si="8"/>
        <v>52244.61005280001</v>
      </c>
      <c r="J40" s="23">
        <f t="shared" si="0"/>
        <v>38965.441336800002</v>
      </c>
      <c r="K40" s="24">
        <f t="shared" si="10"/>
        <v>2683.5703400000002</v>
      </c>
      <c r="L40" s="24">
        <f t="shared" si="3"/>
        <v>13279.168716000007</v>
      </c>
      <c r="M40" s="25">
        <f t="shared" si="2"/>
        <v>182.90866</v>
      </c>
      <c r="Z40" s="23">
        <f t="shared" si="11"/>
        <v>2616.7460000000005</v>
      </c>
      <c r="AA40" s="136">
        <f t="shared" si="12"/>
        <v>3334.54</v>
      </c>
      <c r="AB40" s="38">
        <f t="shared" si="13"/>
        <v>717.79399999999941</v>
      </c>
    </row>
    <row r="41" spans="1:28" ht="17.25" customHeight="1" thickBot="1" x14ac:dyDescent="0.3">
      <c r="A41" s="178"/>
      <c r="B41" s="184"/>
      <c r="C41" s="33">
        <v>1.1000000000000001</v>
      </c>
      <c r="D41" s="35">
        <f>C41*E6</f>
        <v>2899.6000000000004</v>
      </c>
      <c r="E41" s="120">
        <v>14</v>
      </c>
      <c r="F41" s="120">
        <v>10</v>
      </c>
      <c r="G41" s="29">
        <v>8</v>
      </c>
      <c r="H41" s="23">
        <f t="shared" si="7"/>
        <v>32814.796396800004</v>
      </c>
      <c r="I41" s="25">
        <f t="shared" si="8"/>
        <v>393777.55676160008</v>
      </c>
      <c r="J41" s="23">
        <f t="shared" si="0"/>
        <v>293689.93800960004</v>
      </c>
      <c r="K41" s="24">
        <f t="shared" si="10"/>
        <v>21468.562720000002</v>
      </c>
      <c r="L41" s="24">
        <f t="shared" si="3"/>
        <v>100087.61875200004</v>
      </c>
      <c r="M41" s="25">
        <f t="shared" si="2"/>
        <v>1463.26928</v>
      </c>
      <c r="Z41" s="23">
        <f t="shared" si="11"/>
        <v>2465.3640000000005</v>
      </c>
      <c r="AA41" s="136">
        <f t="shared" si="12"/>
        <v>3189.5600000000009</v>
      </c>
      <c r="AB41" s="38">
        <f t="shared" si="13"/>
        <v>724.19600000000037</v>
      </c>
    </row>
    <row r="42" spans="1:28" ht="21" customHeight="1" thickBot="1" x14ac:dyDescent="0.3">
      <c r="A42" s="178"/>
      <c r="B42" s="182" t="s">
        <v>28</v>
      </c>
      <c r="C42" s="33">
        <v>1.2</v>
      </c>
      <c r="D42" s="35">
        <f>C42*E6</f>
        <v>3163.2</v>
      </c>
      <c r="E42" s="102">
        <v>35</v>
      </c>
      <c r="F42" s="102">
        <v>15</v>
      </c>
      <c r="G42" s="37">
        <v>51</v>
      </c>
      <c r="H42" s="23">
        <f t="shared" si="7"/>
        <v>270251.04448799993</v>
      </c>
      <c r="I42" s="25">
        <f t="shared" si="8"/>
        <v>3243012.5338559989</v>
      </c>
      <c r="J42" s="23">
        <f t="shared" si="0"/>
        <v>2418726.3435359998</v>
      </c>
      <c r="K42" s="24">
        <f t="shared" si="10"/>
        <v>149304.09527999998</v>
      </c>
      <c r="L42" s="24">
        <f t="shared" si="3"/>
        <v>824286.19031999912</v>
      </c>
      <c r="M42" s="25">
        <f t="shared" si="2"/>
        <v>10176.372720000001</v>
      </c>
      <c r="Z42" s="23">
        <f t="shared" si="11"/>
        <v>3184.92</v>
      </c>
      <c r="AA42" s="136">
        <f t="shared" si="12"/>
        <v>3637.6799999999994</v>
      </c>
      <c r="AB42" s="38">
        <f t="shared" si="13"/>
        <v>452.75999999999931</v>
      </c>
    </row>
    <row r="43" spans="1:28" ht="21" customHeight="1" thickBot="1" x14ac:dyDescent="0.3">
      <c r="A43" s="178"/>
      <c r="B43" s="183"/>
      <c r="C43" s="33">
        <v>1.2</v>
      </c>
      <c r="D43" s="35">
        <f>C43*E6</f>
        <v>3163.2</v>
      </c>
      <c r="E43" s="118">
        <v>28</v>
      </c>
      <c r="F43" s="102">
        <v>15</v>
      </c>
      <c r="G43" s="37">
        <v>39</v>
      </c>
      <c r="H43" s="23">
        <f t="shared" si="7"/>
        <v>195946.72680959996</v>
      </c>
      <c r="I43" s="25">
        <f t="shared" si="8"/>
        <v>2351360.7217151998</v>
      </c>
      <c r="J43" s="23">
        <f t="shared" ref="J43:J71" si="14">(1966*C43)*(1+E43/100)*G43*12*1.2409</f>
        <v>1753708.3379712</v>
      </c>
      <c r="K43" s="24">
        <f t="shared" si="10"/>
        <v>114173.71991999997</v>
      </c>
      <c r="L43" s="24">
        <f t="shared" si="3"/>
        <v>597652.38374399976</v>
      </c>
      <c r="M43" s="25">
        <f t="shared" ref="M43:M71" si="15">((D43-1966*C43)*20%)*G43*1.2409</f>
        <v>7781.9320800000005</v>
      </c>
      <c r="Z43" s="23">
        <f t="shared" si="11"/>
        <v>3019.7759999999998</v>
      </c>
      <c r="AA43" s="136">
        <f t="shared" si="12"/>
        <v>3637.6799999999994</v>
      </c>
      <c r="AB43" s="38">
        <f t="shared" si="13"/>
        <v>617.90399999999954</v>
      </c>
    </row>
    <row r="44" spans="1:28" ht="36" customHeight="1" thickBot="1" x14ac:dyDescent="0.3">
      <c r="A44" s="178"/>
      <c r="B44" s="183"/>
      <c r="C44" s="33">
        <v>1.2</v>
      </c>
      <c r="D44" s="35">
        <f>C44*E6</f>
        <v>3163.2</v>
      </c>
      <c r="E44" s="119">
        <v>21</v>
      </c>
      <c r="F44" s="102">
        <v>15</v>
      </c>
      <c r="G44" s="37">
        <v>11</v>
      </c>
      <c r="H44" s="23">
        <f t="shared" si="7"/>
        <v>52244.610052799988</v>
      </c>
      <c r="I44" s="25">
        <f t="shared" si="8"/>
        <v>626935.32063359988</v>
      </c>
      <c r="J44" s="23">
        <f t="shared" si="14"/>
        <v>467585.29604159994</v>
      </c>
      <c r="K44" s="24">
        <f t="shared" si="10"/>
        <v>32202.844079999995</v>
      </c>
      <c r="L44" s="24">
        <f t="shared" si="3"/>
        <v>159350.02459199994</v>
      </c>
      <c r="M44" s="25">
        <f t="shared" si="15"/>
        <v>2194.9039200000002</v>
      </c>
      <c r="T44" s="121" t="s">
        <v>90</v>
      </c>
      <c r="U44" t="s">
        <v>81</v>
      </c>
      <c r="V44" t="s">
        <v>82</v>
      </c>
      <c r="W44" t="s">
        <v>83</v>
      </c>
      <c r="Z44" s="23">
        <f t="shared" si="11"/>
        <v>2854.6319999999996</v>
      </c>
      <c r="AA44" s="136">
        <f t="shared" si="12"/>
        <v>3637.6799999999994</v>
      </c>
      <c r="AB44" s="38">
        <f t="shared" si="13"/>
        <v>783.04799999999977</v>
      </c>
    </row>
    <row r="45" spans="1:28" ht="21" customHeight="1" thickBot="1" x14ac:dyDescent="0.3">
      <c r="A45" s="178"/>
      <c r="B45" s="183"/>
      <c r="C45" s="33">
        <v>1.2</v>
      </c>
      <c r="D45" s="35">
        <f>C45*E6</f>
        <v>3163.2</v>
      </c>
      <c r="E45" s="120">
        <v>14</v>
      </c>
      <c r="F45" s="120">
        <v>10</v>
      </c>
      <c r="G45" s="37">
        <v>13</v>
      </c>
      <c r="H45" s="23">
        <f t="shared" si="7"/>
        <v>58171.6845216</v>
      </c>
      <c r="I45" s="25">
        <f t="shared" si="8"/>
        <v>698060.21425920003</v>
      </c>
      <c r="J45" s="23">
        <f t="shared" si="14"/>
        <v>520632.16283519997</v>
      </c>
      <c r="K45" s="24">
        <f t="shared" si="10"/>
        <v>38057.906639999994</v>
      </c>
      <c r="L45" s="24">
        <f t="shared" si="3"/>
        <v>177428.05142400006</v>
      </c>
      <c r="M45" s="25">
        <f t="shared" si="15"/>
        <v>2593.9773599999999</v>
      </c>
      <c r="T45" s="122">
        <v>35</v>
      </c>
      <c r="U45" s="115" t="s">
        <v>85</v>
      </c>
      <c r="V45" s="115">
        <f>G66+G64</f>
        <v>0</v>
      </c>
      <c r="W45" s="203">
        <v>0.15</v>
      </c>
      <c r="X45" s="115"/>
      <c r="Z45" s="23">
        <f t="shared" si="11"/>
        <v>2689.4880000000003</v>
      </c>
      <c r="AA45" s="136">
        <f t="shared" si="12"/>
        <v>3479.52</v>
      </c>
      <c r="AB45" s="38">
        <f t="shared" si="13"/>
        <v>790.0319999999997</v>
      </c>
    </row>
    <row r="46" spans="1:28" ht="21" customHeight="1" thickBot="1" x14ac:dyDescent="0.3">
      <c r="A46" s="178"/>
      <c r="B46" s="183"/>
      <c r="C46" s="33">
        <v>1.2</v>
      </c>
      <c r="D46" s="35">
        <f>C46*E6</f>
        <v>3163.2</v>
      </c>
      <c r="E46" s="29">
        <v>7</v>
      </c>
      <c r="F46" s="119">
        <v>10</v>
      </c>
      <c r="G46" s="29">
        <v>3</v>
      </c>
      <c r="H46" s="23">
        <f t="shared" si="7"/>
        <v>12599.939764799998</v>
      </c>
      <c r="I46" s="25">
        <f t="shared" si="8"/>
        <v>151199.27717759996</v>
      </c>
      <c r="J46" s="23">
        <f t="shared" si="14"/>
        <v>112768.5049056</v>
      </c>
      <c r="K46" s="24">
        <f t="shared" si="10"/>
        <v>8782.5938399999977</v>
      </c>
      <c r="L46" s="24">
        <f t="shared" si="3"/>
        <v>38430.772271999958</v>
      </c>
      <c r="M46" s="25">
        <f t="shared" si="15"/>
        <v>598.61015999999995</v>
      </c>
      <c r="T46" s="123">
        <v>28</v>
      </c>
      <c r="U46" s="115" t="s">
        <v>86</v>
      </c>
      <c r="V46" s="115">
        <f>G55+G57+G62</f>
        <v>35</v>
      </c>
      <c r="W46" s="204"/>
      <c r="X46" s="115"/>
      <c r="Z46" s="23">
        <f t="shared" si="11"/>
        <v>2524.3440000000001</v>
      </c>
      <c r="AA46" s="136">
        <f t="shared" si="12"/>
        <v>3479.52</v>
      </c>
      <c r="AB46" s="38">
        <f t="shared" si="13"/>
        <v>955.17599999999993</v>
      </c>
    </row>
    <row r="47" spans="1:28" ht="29.25" customHeight="1" thickBot="1" x14ac:dyDescent="0.3">
      <c r="A47" s="178"/>
      <c r="B47" s="184"/>
      <c r="C47" s="33">
        <v>1.2</v>
      </c>
      <c r="D47" s="35">
        <f>C47*E6</f>
        <v>3163.2</v>
      </c>
      <c r="E47" s="28">
        <v>0</v>
      </c>
      <c r="F47" s="28"/>
      <c r="G47" s="29">
        <v>4</v>
      </c>
      <c r="H47" s="23">
        <f t="shared" si="7"/>
        <v>15700.859519999998</v>
      </c>
      <c r="I47" s="25">
        <f t="shared" si="8"/>
        <v>188410.31423999998</v>
      </c>
      <c r="J47" s="23">
        <f t="shared" si="14"/>
        <v>140521.50143999996</v>
      </c>
      <c r="K47" s="24">
        <f t="shared" si="10"/>
        <v>11710.125119999999</v>
      </c>
      <c r="L47" s="24">
        <f t="shared" si="3"/>
        <v>47888.812800000014</v>
      </c>
      <c r="M47" s="25">
        <f t="shared" si="15"/>
        <v>798.14688000000001</v>
      </c>
      <c r="O47" s="185" t="s">
        <v>29</v>
      </c>
      <c r="P47" s="185"/>
      <c r="Q47" s="38">
        <v>3635545</v>
      </c>
      <c r="T47" s="124">
        <v>21</v>
      </c>
      <c r="U47" s="115" t="s">
        <v>87</v>
      </c>
      <c r="V47" s="115">
        <f>G45+G48+G50+G52+G56+G58+G59+G63+G65</f>
        <v>28</v>
      </c>
      <c r="W47" s="205"/>
      <c r="X47" s="115"/>
      <c r="Z47" s="23">
        <f t="shared" si="11"/>
        <v>2359.1999999999998</v>
      </c>
      <c r="AA47" s="136">
        <f t="shared" si="12"/>
        <v>3163.2</v>
      </c>
      <c r="AB47" s="38">
        <f t="shared" si="13"/>
        <v>804</v>
      </c>
    </row>
    <row r="48" spans="1:28" ht="24" customHeight="1" thickBot="1" x14ac:dyDescent="0.3">
      <c r="A48" s="178"/>
      <c r="B48" s="186" t="s">
        <v>30</v>
      </c>
      <c r="C48" s="33">
        <v>1.28</v>
      </c>
      <c r="D48" s="35">
        <f>C48*E6</f>
        <v>3374.08</v>
      </c>
      <c r="E48" s="102">
        <v>35</v>
      </c>
      <c r="F48" s="102">
        <v>15</v>
      </c>
      <c r="G48" s="29">
        <v>7</v>
      </c>
      <c r="H48" s="23">
        <f t="shared" si="7"/>
        <v>39566.16599039999</v>
      </c>
      <c r="I48" s="25">
        <f t="shared" si="8"/>
        <v>474793.99188479991</v>
      </c>
      <c r="J48" s="23">
        <f t="shared" si="14"/>
        <v>354114.18362879998</v>
      </c>
      <c r="K48" s="24">
        <f t="shared" si="10"/>
        <v>21858.900223999997</v>
      </c>
      <c r="L48" s="24">
        <f t="shared" si="3"/>
        <v>120679.80825599993</v>
      </c>
      <c r="M48" s="25">
        <f t="shared" si="15"/>
        <v>1489.8741759999998</v>
      </c>
      <c r="O48" s="185" t="s">
        <v>31</v>
      </c>
      <c r="P48" s="185"/>
      <c r="Q48" s="39">
        <v>2686509</v>
      </c>
      <c r="S48" s="38"/>
      <c r="T48" s="125">
        <v>14</v>
      </c>
      <c r="U48" s="115" t="s">
        <v>88</v>
      </c>
      <c r="V48" s="115">
        <f>G46+G49+G51+G53+G60</f>
        <v>13</v>
      </c>
      <c r="W48" s="203">
        <v>0.1</v>
      </c>
      <c r="X48" s="115"/>
      <c r="Z48" s="23">
        <f t="shared" si="11"/>
        <v>3397.248</v>
      </c>
      <c r="AA48" s="136">
        <f t="shared" si="12"/>
        <v>3880.1919999999996</v>
      </c>
      <c r="AB48" s="38">
        <f t="shared" si="13"/>
        <v>482.94399999999951</v>
      </c>
    </row>
    <row r="49" spans="1:28" ht="25.5" customHeight="1" thickBot="1" x14ac:dyDescent="0.3">
      <c r="A49" s="178"/>
      <c r="B49" s="187"/>
      <c r="C49" s="33">
        <v>1.28</v>
      </c>
      <c r="D49" s="35">
        <f>C49*E6</f>
        <v>3374.08</v>
      </c>
      <c r="E49" s="118">
        <v>28</v>
      </c>
      <c r="F49" s="102">
        <v>15</v>
      </c>
      <c r="G49" s="29">
        <v>4</v>
      </c>
      <c r="H49" s="23">
        <f t="shared" si="7"/>
        <v>21436.906864639997</v>
      </c>
      <c r="I49" s="25">
        <f t="shared" si="8"/>
        <v>257242.88237567997</v>
      </c>
      <c r="J49" s="23">
        <f t="shared" si="14"/>
        <v>191858.68996607998</v>
      </c>
      <c r="K49" s="24">
        <f t="shared" si="10"/>
        <v>12490.800127999999</v>
      </c>
      <c r="L49" s="24">
        <f t="shared" si="3"/>
        <v>65384.192409599986</v>
      </c>
      <c r="M49" s="25">
        <f t="shared" si="15"/>
        <v>851.35667199999989</v>
      </c>
      <c r="T49" s="126">
        <v>7</v>
      </c>
      <c r="U49" s="115" t="s">
        <v>89</v>
      </c>
      <c r="V49" s="115">
        <f>G47+G54+G61</f>
        <v>550</v>
      </c>
      <c r="W49" s="205"/>
      <c r="X49" s="115"/>
      <c r="Z49" s="23">
        <f t="shared" si="11"/>
        <v>3221.0944</v>
      </c>
      <c r="AA49" s="136">
        <f t="shared" si="12"/>
        <v>3880.1919999999996</v>
      </c>
      <c r="AB49" s="38">
        <f t="shared" si="13"/>
        <v>659.0975999999996</v>
      </c>
    </row>
    <row r="50" spans="1:28" ht="31.5" customHeight="1" thickBot="1" x14ac:dyDescent="0.3">
      <c r="A50" s="178"/>
      <c r="B50" s="188"/>
      <c r="C50" s="33">
        <v>1.28</v>
      </c>
      <c r="D50" s="35">
        <f>C50*E6</f>
        <v>3374.08</v>
      </c>
      <c r="E50" s="119">
        <v>21</v>
      </c>
      <c r="F50" s="102">
        <v>15</v>
      </c>
      <c r="G50" s="29">
        <v>2</v>
      </c>
      <c r="H50" s="23">
        <f t="shared" si="7"/>
        <v>10132.288010239998</v>
      </c>
      <c r="I50" s="25">
        <f t="shared" si="8"/>
        <v>121587.45612287997</v>
      </c>
      <c r="J50" s="23">
        <f t="shared" si="14"/>
        <v>90683.208929279979</v>
      </c>
      <c r="K50" s="24">
        <f t="shared" si="10"/>
        <v>6245.4000639999995</v>
      </c>
      <c r="L50" s="24">
        <f t="shared" si="3"/>
        <v>30904.247193599993</v>
      </c>
      <c r="M50" s="25">
        <f t="shared" si="15"/>
        <v>425.67833599999994</v>
      </c>
      <c r="O50" s="189" t="s">
        <v>32</v>
      </c>
      <c r="P50" s="189"/>
      <c r="Q50" s="40">
        <f>SUM(L11:L53)</f>
        <v>7047793.5867252005</v>
      </c>
      <c r="T50" s="127">
        <v>0</v>
      </c>
      <c r="U50" s="115"/>
      <c r="V50" s="115"/>
      <c r="W50" s="128">
        <v>0</v>
      </c>
      <c r="X50" s="115"/>
      <c r="Z50" s="23">
        <f t="shared" si="11"/>
        <v>3044.9407999999999</v>
      </c>
      <c r="AA50" s="136">
        <f t="shared" si="12"/>
        <v>3880.1919999999996</v>
      </c>
      <c r="AB50" s="38">
        <f t="shared" si="13"/>
        <v>835.2511999999997</v>
      </c>
    </row>
    <row r="51" spans="1:28" ht="49.5" customHeight="1" thickBot="1" x14ac:dyDescent="0.3">
      <c r="A51" s="178"/>
      <c r="B51" s="182" t="s">
        <v>33</v>
      </c>
      <c r="C51" s="33">
        <v>1.35</v>
      </c>
      <c r="D51" s="35">
        <f>C51*E6</f>
        <v>3558.6000000000004</v>
      </c>
      <c r="E51" s="102">
        <v>35</v>
      </c>
      <c r="F51" s="102">
        <v>15</v>
      </c>
      <c r="G51" s="29">
        <v>4</v>
      </c>
      <c r="H51" s="23">
        <f t="shared" si="7"/>
        <v>23845.680396</v>
      </c>
      <c r="I51" s="25">
        <f t="shared" si="8"/>
        <v>286148.16475200001</v>
      </c>
      <c r="J51" s="23">
        <f t="shared" si="14"/>
        <v>213417.03031200005</v>
      </c>
      <c r="K51" s="24">
        <f t="shared" si="10"/>
        <v>13173.89076</v>
      </c>
      <c r="L51" s="24">
        <f t="shared" si="3"/>
        <v>72731.134439999965</v>
      </c>
      <c r="M51" s="25">
        <f t="shared" si="15"/>
        <v>897.91523999999993</v>
      </c>
      <c r="O51" s="189" t="s">
        <v>34</v>
      </c>
      <c r="P51" s="189"/>
      <c r="Q51" s="41">
        <f>SUM(M11:M53)</f>
        <v>97064.637443999993</v>
      </c>
      <c r="T51" s="115" t="s">
        <v>84</v>
      </c>
      <c r="U51" s="115"/>
      <c r="V51" s="115">
        <f>SUM(V45:V50)</f>
        <v>626</v>
      </c>
      <c r="W51" s="115"/>
      <c r="X51" s="115"/>
      <c r="Z51" s="23">
        <f t="shared" si="11"/>
        <v>3583.0350000000008</v>
      </c>
      <c r="AA51" s="136">
        <f t="shared" si="12"/>
        <v>4092.3900000000003</v>
      </c>
      <c r="AB51" s="38">
        <f t="shared" si="13"/>
        <v>509.35499999999956</v>
      </c>
    </row>
    <row r="52" spans="1:28" ht="25.5" customHeight="1" thickBot="1" x14ac:dyDescent="0.3">
      <c r="A52" s="178"/>
      <c r="B52" s="184"/>
      <c r="C52" s="33">
        <v>1.35</v>
      </c>
      <c r="D52" s="35">
        <f>C52*E6</f>
        <v>3558.6000000000004</v>
      </c>
      <c r="E52" s="118">
        <v>28</v>
      </c>
      <c r="F52" s="102">
        <v>15</v>
      </c>
      <c r="G52" s="29">
        <v>2</v>
      </c>
      <c r="H52" s="23">
        <f t="shared" si="7"/>
        <v>11304.618854400002</v>
      </c>
      <c r="I52" s="25">
        <f t="shared" si="8"/>
        <v>135655.42625280001</v>
      </c>
      <c r="J52" s="23">
        <f t="shared" si="14"/>
        <v>101175.48103680002</v>
      </c>
      <c r="K52" s="24">
        <f t="shared" si="10"/>
        <v>6586.9453800000001</v>
      </c>
      <c r="L52" s="24">
        <f t="shared" si="3"/>
        <v>34479.945215999993</v>
      </c>
      <c r="M52" s="25">
        <f t="shared" si="15"/>
        <v>448.95761999999996</v>
      </c>
      <c r="Z52" s="23">
        <f t="shared" si="11"/>
        <v>3397.2480000000005</v>
      </c>
      <c r="AA52" s="136">
        <f t="shared" si="12"/>
        <v>4092.3900000000003</v>
      </c>
      <c r="AB52" s="38">
        <f t="shared" si="13"/>
        <v>695.14199999999983</v>
      </c>
    </row>
    <row r="53" spans="1:28" ht="25.5" customHeight="1" thickBot="1" x14ac:dyDescent="0.3">
      <c r="A53" s="178"/>
      <c r="B53" s="42" t="s">
        <v>35</v>
      </c>
      <c r="C53" s="43">
        <v>1.35</v>
      </c>
      <c r="D53" s="44">
        <f>C53*E6</f>
        <v>3558.6000000000004</v>
      </c>
      <c r="E53" s="130">
        <v>35</v>
      </c>
      <c r="F53" s="130">
        <v>15</v>
      </c>
      <c r="G53" s="46">
        <v>0</v>
      </c>
      <c r="H53" s="23">
        <f t="shared" si="7"/>
        <v>0</v>
      </c>
      <c r="I53" s="47">
        <f t="shared" si="8"/>
        <v>0</v>
      </c>
      <c r="J53" s="23">
        <f t="shared" si="14"/>
        <v>0</v>
      </c>
      <c r="K53" s="24">
        <f t="shared" si="10"/>
        <v>0</v>
      </c>
      <c r="L53" s="24">
        <f t="shared" si="3"/>
        <v>0</v>
      </c>
      <c r="M53" s="25">
        <f t="shared" si="15"/>
        <v>0</v>
      </c>
      <c r="N53" s="48" t="s">
        <v>36</v>
      </c>
      <c r="O53" s="49"/>
      <c r="P53" s="49"/>
      <c r="Q53" s="50">
        <f>Q50+Q51</f>
        <v>7144858.2241692003</v>
      </c>
      <c r="Z53" s="23">
        <f t="shared" si="11"/>
        <v>3583.0350000000008</v>
      </c>
      <c r="AA53" s="136">
        <f t="shared" si="12"/>
        <v>4092.3900000000003</v>
      </c>
      <c r="AB53" s="38">
        <f t="shared" si="13"/>
        <v>509.35499999999956</v>
      </c>
    </row>
    <row r="54" spans="1:28" ht="25.5" customHeight="1" thickBot="1" x14ac:dyDescent="0.3">
      <c r="A54" s="51"/>
      <c r="B54" s="52" t="s">
        <v>37</v>
      </c>
      <c r="C54" s="53"/>
      <c r="D54" s="54"/>
      <c r="E54" s="55"/>
      <c r="F54" s="55"/>
      <c r="G54" s="56">
        <f>SUM(G11:G53)</f>
        <v>543</v>
      </c>
      <c r="H54" s="23">
        <f t="shared" si="7"/>
        <v>0</v>
      </c>
      <c r="I54" s="57"/>
      <c r="J54" s="23">
        <f t="shared" si="14"/>
        <v>0</v>
      </c>
      <c r="K54" s="24">
        <f t="shared" si="10"/>
        <v>0</v>
      </c>
      <c r="L54" s="24">
        <f t="shared" si="3"/>
        <v>0</v>
      </c>
      <c r="M54" s="25">
        <f t="shared" si="15"/>
        <v>0</v>
      </c>
      <c r="N54" s="58"/>
      <c r="Q54" s="59"/>
      <c r="Z54" s="23">
        <f t="shared" si="11"/>
        <v>0</v>
      </c>
      <c r="AA54" s="136">
        <f t="shared" si="12"/>
        <v>0</v>
      </c>
      <c r="AB54" s="38">
        <f t="shared" si="13"/>
        <v>0</v>
      </c>
    </row>
    <row r="55" spans="1:28" ht="33" customHeight="1" thickBot="1" x14ac:dyDescent="0.3">
      <c r="A55" s="192" t="s">
        <v>38</v>
      </c>
      <c r="B55" s="193" t="s">
        <v>39</v>
      </c>
      <c r="C55" s="60">
        <v>1.42</v>
      </c>
      <c r="D55" s="61">
        <f>C55*E6</f>
        <v>3743.12</v>
      </c>
      <c r="E55" s="129">
        <v>35</v>
      </c>
      <c r="F55" s="129">
        <v>15</v>
      </c>
      <c r="G55" s="62">
        <v>31</v>
      </c>
      <c r="H55" s="23">
        <f t="shared" si="7"/>
        <v>194386.45389480001</v>
      </c>
      <c r="I55" s="23">
        <f t="shared" si="8"/>
        <v>2332637.4467376</v>
      </c>
      <c r="J55" s="23">
        <f t="shared" si="14"/>
        <v>1739744.0137655998</v>
      </c>
      <c r="K55" s="24">
        <f t="shared" ref="K55:K71" si="16">1966*C55*G55*1.2409</f>
        <v>107391.60578799999</v>
      </c>
      <c r="L55" s="24">
        <f t="shared" si="3"/>
        <v>592893.43297200021</v>
      </c>
      <c r="M55" s="25">
        <f t="shared" si="15"/>
        <v>7319.6720120000009</v>
      </c>
      <c r="N55" s="63"/>
      <c r="T55" s="121" t="s">
        <v>90</v>
      </c>
      <c r="U55" t="s">
        <v>81</v>
      </c>
      <c r="V55" t="s">
        <v>82</v>
      </c>
      <c r="W55" t="s">
        <v>83</v>
      </c>
      <c r="Z55" s="23">
        <f t="shared" si="11"/>
        <v>3768.8220000000001</v>
      </c>
      <c r="AA55" s="136">
        <f t="shared" si="12"/>
        <v>4304.5879999999997</v>
      </c>
      <c r="AB55" s="38">
        <f t="shared" si="13"/>
        <v>535.76599999999962</v>
      </c>
    </row>
    <row r="56" spans="1:28" ht="27" customHeight="1" thickBot="1" x14ac:dyDescent="0.3">
      <c r="A56" s="192"/>
      <c r="B56" s="194"/>
      <c r="C56" s="33">
        <v>1.42</v>
      </c>
      <c r="D56" s="35">
        <f>C56*E6</f>
        <v>3743.12</v>
      </c>
      <c r="E56" s="118">
        <v>28</v>
      </c>
      <c r="F56" s="102">
        <v>15</v>
      </c>
      <c r="G56" s="64">
        <v>4</v>
      </c>
      <c r="H56" s="23">
        <f t="shared" si="7"/>
        <v>23781.568552959998</v>
      </c>
      <c r="I56" s="25">
        <f t="shared" si="8"/>
        <v>285378.82263551996</v>
      </c>
      <c r="J56" s="23">
        <f t="shared" si="14"/>
        <v>212843.23418111997</v>
      </c>
      <c r="K56" s="24">
        <f t="shared" si="16"/>
        <v>13856.981391999998</v>
      </c>
      <c r="L56" s="24">
        <f t="shared" si="3"/>
        <v>72535.588454399985</v>
      </c>
      <c r="M56" s="25">
        <f t="shared" si="15"/>
        <v>944.47380800000008</v>
      </c>
      <c r="T56" s="122">
        <v>35</v>
      </c>
      <c r="U56" s="115" t="s">
        <v>85</v>
      </c>
      <c r="V56" s="115">
        <f>G77+G75</f>
        <v>26</v>
      </c>
      <c r="W56" s="203">
        <v>0.15</v>
      </c>
      <c r="X56" s="115"/>
      <c r="Z56" s="23">
        <f t="shared" ref="Z56:Z97" si="17">(C56*1966)*(1+E56/100)</f>
        <v>3573.4015999999997</v>
      </c>
      <c r="AA56" s="136">
        <f t="shared" ref="AA56:AA97" si="18">(C56*2636)*(1+F56/100)</f>
        <v>4304.5879999999997</v>
      </c>
      <c r="AB56" s="38">
        <f t="shared" ref="AB56:AB97" si="19">AA56-Z56</f>
        <v>731.18640000000005</v>
      </c>
    </row>
    <row r="57" spans="1:28" ht="27" customHeight="1" thickBot="1" x14ac:dyDescent="0.3">
      <c r="A57" s="192"/>
      <c r="B57" s="194"/>
      <c r="C57" s="33">
        <v>1.42</v>
      </c>
      <c r="D57" s="35">
        <f>C57*E6</f>
        <v>3743.12</v>
      </c>
      <c r="E57" s="119">
        <v>21</v>
      </c>
      <c r="F57" s="102">
        <v>15</v>
      </c>
      <c r="G57" s="64">
        <v>3</v>
      </c>
      <c r="H57" s="23">
        <f t="shared" si="7"/>
        <v>16860.760517039998</v>
      </c>
      <c r="I57" s="25">
        <f t="shared" si="8"/>
        <v>202329.12620447998</v>
      </c>
      <c r="J57" s="23">
        <f t="shared" si="14"/>
        <v>150902.52735887998</v>
      </c>
      <c r="K57" s="24">
        <f t="shared" si="16"/>
        <v>10392.736043999999</v>
      </c>
      <c r="L57" s="24">
        <f t="shared" si="3"/>
        <v>51426.598845600005</v>
      </c>
      <c r="M57" s="25">
        <f t="shared" si="15"/>
        <v>708.35535600000014</v>
      </c>
      <c r="T57" s="123">
        <v>28</v>
      </c>
      <c r="U57" s="115" t="s">
        <v>86</v>
      </c>
      <c r="V57" s="115">
        <f>G66+G68+G73</f>
        <v>45</v>
      </c>
      <c r="W57" s="204"/>
      <c r="X57" s="115"/>
      <c r="Z57" s="23">
        <f t="shared" si="17"/>
        <v>3377.9811999999997</v>
      </c>
      <c r="AA57" s="136">
        <f t="shared" si="18"/>
        <v>4304.5879999999997</v>
      </c>
      <c r="AB57" s="38">
        <f t="shared" si="19"/>
        <v>926.60680000000002</v>
      </c>
    </row>
    <row r="58" spans="1:28" ht="27" customHeight="1" thickBot="1" x14ac:dyDescent="0.3">
      <c r="A58" s="192"/>
      <c r="B58" s="194"/>
      <c r="C58" s="33">
        <v>1.42</v>
      </c>
      <c r="D58" s="35">
        <f>C58*E6</f>
        <v>3743.12</v>
      </c>
      <c r="E58" s="120">
        <v>14</v>
      </c>
      <c r="F58" s="119">
        <v>10</v>
      </c>
      <c r="G58" s="64">
        <v>0</v>
      </c>
      <c r="H58" s="23">
        <f t="shared" si="7"/>
        <v>0</v>
      </c>
      <c r="I58" s="25">
        <f t="shared" si="8"/>
        <v>0</v>
      </c>
      <c r="J58" s="23">
        <f t="shared" si="14"/>
        <v>0</v>
      </c>
      <c r="K58" s="24">
        <f t="shared" si="16"/>
        <v>0</v>
      </c>
      <c r="L58" s="24">
        <f t="shared" si="3"/>
        <v>0</v>
      </c>
      <c r="M58" s="25">
        <f t="shared" si="15"/>
        <v>0</v>
      </c>
      <c r="T58" s="124">
        <v>21</v>
      </c>
      <c r="U58" s="115" t="s">
        <v>87</v>
      </c>
      <c r="V58" s="115">
        <f>G56+G59+G61+G63+G67+G69+G70+G74+G76</f>
        <v>718</v>
      </c>
      <c r="W58" s="205"/>
      <c r="X58" s="115"/>
      <c r="Z58" s="23">
        <f t="shared" si="17"/>
        <v>3182.5608000000002</v>
      </c>
      <c r="AA58" s="136">
        <f t="shared" si="18"/>
        <v>4117.4319999999998</v>
      </c>
      <c r="AB58" s="38">
        <f t="shared" si="19"/>
        <v>934.87119999999959</v>
      </c>
    </row>
    <row r="59" spans="1:28" ht="27" customHeight="1" thickBot="1" x14ac:dyDescent="0.3">
      <c r="A59" s="192"/>
      <c r="B59" s="194"/>
      <c r="C59" s="33">
        <v>1.42</v>
      </c>
      <c r="D59" s="35">
        <f>C59*E6</f>
        <v>3743.12</v>
      </c>
      <c r="E59" s="29">
        <v>7</v>
      </c>
      <c r="F59" s="119">
        <v>10</v>
      </c>
      <c r="G59" s="64">
        <v>0</v>
      </c>
      <c r="H59" s="23">
        <f t="shared" si="7"/>
        <v>0</v>
      </c>
      <c r="I59" s="25">
        <f t="shared" si="8"/>
        <v>0</v>
      </c>
      <c r="J59" s="23">
        <f t="shared" si="14"/>
        <v>0</v>
      </c>
      <c r="K59" s="24">
        <f t="shared" si="16"/>
        <v>0</v>
      </c>
      <c r="L59" s="24">
        <f t="shared" si="3"/>
        <v>0</v>
      </c>
      <c r="M59" s="25">
        <f t="shared" si="15"/>
        <v>0</v>
      </c>
      <c r="O59" s="185" t="s">
        <v>29</v>
      </c>
      <c r="P59" s="185"/>
      <c r="Q59" s="38">
        <v>0</v>
      </c>
      <c r="T59" s="125">
        <v>14</v>
      </c>
      <c r="U59" s="115" t="s">
        <v>88</v>
      </c>
      <c r="V59" s="115">
        <f>G57+G60+G62+G64+G71</f>
        <v>7</v>
      </c>
      <c r="W59" s="203">
        <v>0.1</v>
      </c>
      <c r="X59" s="115"/>
      <c r="Z59" s="23">
        <f t="shared" si="17"/>
        <v>2987.1403999999998</v>
      </c>
      <c r="AA59" s="136">
        <f t="shared" si="18"/>
        <v>4117.4319999999998</v>
      </c>
      <c r="AB59" s="38">
        <f t="shared" si="19"/>
        <v>1130.2916</v>
      </c>
    </row>
    <row r="60" spans="1:28" ht="27" customHeight="1" thickBot="1" x14ac:dyDescent="0.3">
      <c r="A60" s="192"/>
      <c r="B60" s="195"/>
      <c r="C60" s="33">
        <v>1.42</v>
      </c>
      <c r="D60" s="35">
        <f>C60*E6</f>
        <v>3743.12</v>
      </c>
      <c r="E60" s="28">
        <v>0</v>
      </c>
      <c r="F60" s="28"/>
      <c r="G60" s="64">
        <v>2</v>
      </c>
      <c r="H60" s="23">
        <f t="shared" si="7"/>
        <v>9289.6752159999996</v>
      </c>
      <c r="I60" s="25">
        <f t="shared" si="8"/>
        <v>111476.102592</v>
      </c>
      <c r="J60" s="23">
        <f t="shared" si="14"/>
        <v>83141.888351999994</v>
      </c>
      <c r="K60" s="24">
        <f t="shared" si="16"/>
        <v>6928.4906959999989</v>
      </c>
      <c r="L60" s="24">
        <f t="shared" si="3"/>
        <v>28334.214240000001</v>
      </c>
      <c r="M60" s="25">
        <f t="shared" si="15"/>
        <v>472.23690400000004</v>
      </c>
      <c r="O60" s="185" t="s">
        <v>40</v>
      </c>
      <c r="P60" s="185"/>
      <c r="Q60" s="38">
        <v>542787</v>
      </c>
      <c r="T60" s="126">
        <v>7</v>
      </c>
      <c r="U60" s="115" t="s">
        <v>89</v>
      </c>
      <c r="V60" s="115">
        <f>G58+G65+G72</f>
        <v>7</v>
      </c>
      <c r="W60" s="205"/>
      <c r="X60" s="115"/>
      <c r="Z60" s="23">
        <f t="shared" si="17"/>
        <v>2791.72</v>
      </c>
      <c r="AA60" s="136">
        <f t="shared" si="18"/>
        <v>3743.12</v>
      </c>
      <c r="AB60" s="38">
        <f t="shared" si="19"/>
        <v>951.40000000000009</v>
      </c>
    </row>
    <row r="61" spans="1:28" ht="41.25" customHeight="1" thickBot="1" x14ac:dyDescent="0.3">
      <c r="A61" s="192"/>
      <c r="B61" s="196" t="s">
        <v>41</v>
      </c>
      <c r="C61" s="33">
        <v>1.55</v>
      </c>
      <c r="D61" s="35">
        <f>C61*E6</f>
        <v>4085.8</v>
      </c>
      <c r="E61" s="102">
        <v>35</v>
      </c>
      <c r="F61" s="102">
        <v>15</v>
      </c>
      <c r="G61" s="64">
        <v>3</v>
      </c>
      <c r="H61" s="23">
        <f t="shared" si="7"/>
        <v>20533.780341000001</v>
      </c>
      <c r="I61" s="25">
        <f t="shared" si="8"/>
        <v>246405.364092</v>
      </c>
      <c r="J61" s="23">
        <f t="shared" si="14"/>
        <v>183775.77610200003</v>
      </c>
      <c r="K61" s="24">
        <f t="shared" si="16"/>
        <v>11344.183710000001</v>
      </c>
      <c r="L61" s="24">
        <f t="shared" si="3"/>
        <v>62629.587989999971</v>
      </c>
      <c r="M61" s="25">
        <f t="shared" si="15"/>
        <v>773.20479</v>
      </c>
      <c r="O61" s="185" t="s">
        <v>31</v>
      </c>
      <c r="P61" s="185"/>
      <c r="Q61" s="65">
        <v>355843.07299999997</v>
      </c>
      <c r="T61" s="127">
        <v>0</v>
      </c>
      <c r="U61" s="115"/>
      <c r="V61" s="115"/>
      <c r="W61" s="128">
        <v>0</v>
      </c>
      <c r="X61" s="115"/>
      <c r="Z61" s="23">
        <f t="shared" si="17"/>
        <v>4113.8550000000005</v>
      </c>
      <c r="AA61" s="136">
        <f t="shared" si="18"/>
        <v>4698.67</v>
      </c>
      <c r="AB61" s="38">
        <f t="shared" si="19"/>
        <v>584.8149999999996</v>
      </c>
    </row>
    <row r="62" spans="1:28" ht="22.5" customHeight="1" thickBot="1" x14ac:dyDescent="0.3">
      <c r="A62" s="192"/>
      <c r="B62" s="194"/>
      <c r="C62" s="33">
        <v>1.55</v>
      </c>
      <c r="D62" s="35">
        <f>C62*E6</f>
        <v>4085.8</v>
      </c>
      <c r="E62" s="118">
        <v>28</v>
      </c>
      <c r="F62" s="102">
        <v>15</v>
      </c>
      <c r="G62" s="64">
        <v>1</v>
      </c>
      <c r="H62" s="23">
        <f t="shared" si="7"/>
        <v>6489.6886015999999</v>
      </c>
      <c r="I62" s="25">
        <f t="shared" si="8"/>
        <v>77876.263219200002</v>
      </c>
      <c r="J62" s="23">
        <f t="shared" si="14"/>
        <v>58082.2205952</v>
      </c>
      <c r="K62" s="24">
        <f t="shared" si="16"/>
        <v>3781.3945699999999</v>
      </c>
      <c r="L62" s="24">
        <f t="shared" si="3"/>
        <v>19794.042624000002</v>
      </c>
      <c r="M62" s="25">
        <f t="shared" si="15"/>
        <v>257.73493000000002</v>
      </c>
      <c r="T62" s="115" t="s">
        <v>84</v>
      </c>
      <c r="U62" s="115"/>
      <c r="V62" s="115">
        <f>SUM(V56:V61)</f>
        <v>803</v>
      </c>
      <c r="W62" s="115"/>
      <c r="X62" s="115"/>
      <c r="Z62" s="23">
        <f t="shared" si="17"/>
        <v>3900.5440000000003</v>
      </c>
      <c r="AA62" s="136">
        <f t="shared" si="18"/>
        <v>4698.67</v>
      </c>
      <c r="AB62" s="38">
        <f t="shared" si="19"/>
        <v>798.12599999999975</v>
      </c>
    </row>
    <row r="63" spans="1:28" ht="30.75" customHeight="1" thickBot="1" x14ac:dyDescent="0.3">
      <c r="A63" s="192"/>
      <c r="B63" s="194"/>
      <c r="C63" s="33">
        <v>1.55</v>
      </c>
      <c r="D63" s="35">
        <f>C63*E6</f>
        <v>4085.8</v>
      </c>
      <c r="E63" s="119">
        <v>21</v>
      </c>
      <c r="F63" s="102">
        <v>15</v>
      </c>
      <c r="G63" s="64">
        <v>0</v>
      </c>
      <c r="H63" s="23">
        <f t="shared" si="7"/>
        <v>0</v>
      </c>
      <c r="I63" s="25">
        <f t="shared" si="8"/>
        <v>0</v>
      </c>
      <c r="J63" s="23">
        <f t="shared" si="14"/>
        <v>0</v>
      </c>
      <c r="K63" s="24">
        <f t="shared" si="16"/>
        <v>0</v>
      </c>
      <c r="L63" s="24">
        <f t="shared" si="3"/>
        <v>0</v>
      </c>
      <c r="M63" s="25">
        <f t="shared" si="15"/>
        <v>0</v>
      </c>
      <c r="O63" s="189" t="s">
        <v>32</v>
      </c>
      <c r="P63" s="189"/>
      <c r="Q63" s="40">
        <f>SUM(L55:L67)</f>
        <v>850510.30374600017</v>
      </c>
      <c r="Z63" s="23">
        <f t="shared" si="17"/>
        <v>3687.2330000000002</v>
      </c>
      <c r="AA63" s="136">
        <f t="shared" si="18"/>
        <v>4698.67</v>
      </c>
      <c r="AB63" s="38">
        <f t="shared" si="19"/>
        <v>1011.4369999999999</v>
      </c>
    </row>
    <row r="64" spans="1:28" ht="47.25" customHeight="1" thickBot="1" x14ac:dyDescent="0.3">
      <c r="A64" s="192"/>
      <c r="B64" s="194"/>
      <c r="C64" s="33">
        <v>1.55</v>
      </c>
      <c r="D64" s="35">
        <f>C64*E6</f>
        <v>4085.8</v>
      </c>
      <c r="E64" s="120">
        <v>14</v>
      </c>
      <c r="F64" s="119">
        <v>10</v>
      </c>
      <c r="G64" s="64">
        <v>0</v>
      </c>
      <c r="H64" s="23">
        <f t="shared" si="7"/>
        <v>0</v>
      </c>
      <c r="I64" s="25">
        <f t="shared" si="8"/>
        <v>0</v>
      </c>
      <c r="J64" s="23">
        <f t="shared" si="14"/>
        <v>0</v>
      </c>
      <c r="K64" s="24">
        <f t="shared" si="16"/>
        <v>0</v>
      </c>
      <c r="L64" s="24">
        <f t="shared" si="3"/>
        <v>0</v>
      </c>
      <c r="M64" s="25">
        <f t="shared" si="15"/>
        <v>0</v>
      </c>
      <c r="O64" s="189" t="s">
        <v>34</v>
      </c>
      <c r="P64" s="189"/>
      <c r="Q64" s="41">
        <f>SUM(M55:M67)</f>
        <v>10758.35482</v>
      </c>
      <c r="Z64" s="23">
        <f t="shared" si="17"/>
        <v>3473.9220000000005</v>
      </c>
      <c r="AA64" s="136">
        <f t="shared" si="18"/>
        <v>4494.38</v>
      </c>
      <c r="AB64" s="38">
        <f t="shared" si="19"/>
        <v>1020.4579999999996</v>
      </c>
    </row>
    <row r="65" spans="1:28" ht="18.75" customHeight="1" thickBot="1" x14ac:dyDescent="0.3">
      <c r="A65" s="192"/>
      <c r="B65" s="194"/>
      <c r="C65" s="33">
        <v>1.55</v>
      </c>
      <c r="D65" s="35">
        <f>C65*E6</f>
        <v>4085.8</v>
      </c>
      <c r="E65" s="29">
        <v>7</v>
      </c>
      <c r="F65" s="119">
        <v>10</v>
      </c>
      <c r="G65" s="64">
        <v>0</v>
      </c>
      <c r="H65" s="23">
        <f t="shared" si="7"/>
        <v>0</v>
      </c>
      <c r="I65" s="25">
        <f t="shared" si="8"/>
        <v>0</v>
      </c>
      <c r="J65" s="23">
        <f t="shared" si="14"/>
        <v>0</v>
      </c>
      <c r="K65" s="24">
        <f t="shared" si="16"/>
        <v>0</v>
      </c>
      <c r="L65" s="24">
        <f t="shared" si="3"/>
        <v>0</v>
      </c>
      <c r="M65" s="25">
        <f t="shared" si="15"/>
        <v>0</v>
      </c>
      <c r="Z65" s="23">
        <f t="shared" si="17"/>
        <v>3260.6110000000003</v>
      </c>
      <c r="AA65" s="136">
        <f t="shared" si="18"/>
        <v>4494.38</v>
      </c>
      <c r="AB65" s="38">
        <f t="shared" si="19"/>
        <v>1233.7689999999998</v>
      </c>
    </row>
    <row r="66" spans="1:28" ht="16.5" customHeight="1" thickBot="1" x14ac:dyDescent="0.3">
      <c r="A66" s="192"/>
      <c r="B66" s="195"/>
      <c r="C66" s="33">
        <v>1.55</v>
      </c>
      <c r="D66" s="35">
        <f>C66*E6</f>
        <v>4085.8</v>
      </c>
      <c r="E66" s="28">
        <v>0</v>
      </c>
      <c r="F66" s="28"/>
      <c r="G66" s="64">
        <v>0</v>
      </c>
      <c r="H66" s="23">
        <f t="shared" si="7"/>
        <v>0</v>
      </c>
      <c r="I66" s="25">
        <f t="shared" si="8"/>
        <v>0</v>
      </c>
      <c r="J66" s="23">
        <f t="shared" si="14"/>
        <v>0</v>
      </c>
      <c r="K66" s="24">
        <f t="shared" si="16"/>
        <v>0</v>
      </c>
      <c r="L66" s="24">
        <f t="shared" si="3"/>
        <v>0</v>
      </c>
      <c r="M66" s="25">
        <f t="shared" si="15"/>
        <v>0</v>
      </c>
      <c r="Z66" s="23">
        <f t="shared" si="17"/>
        <v>3047.3</v>
      </c>
      <c r="AA66" s="136">
        <f t="shared" si="18"/>
        <v>4085.8</v>
      </c>
      <c r="AB66" s="38">
        <f t="shared" si="19"/>
        <v>1038.5</v>
      </c>
    </row>
    <row r="67" spans="1:28" ht="24" customHeight="1" thickBot="1" x14ac:dyDescent="0.3">
      <c r="A67" s="192"/>
      <c r="B67" s="66" t="s">
        <v>42</v>
      </c>
      <c r="C67" s="43">
        <v>1.7</v>
      </c>
      <c r="D67" s="44">
        <f>C67*E6</f>
        <v>4481.2</v>
      </c>
      <c r="E67" s="130">
        <v>35</v>
      </c>
      <c r="F67" s="130">
        <v>15</v>
      </c>
      <c r="G67" s="67">
        <v>1</v>
      </c>
      <c r="H67" s="23">
        <f t="shared" si="7"/>
        <v>7506.9734579999995</v>
      </c>
      <c r="I67" s="47">
        <f t="shared" si="8"/>
        <v>90083.68149599999</v>
      </c>
      <c r="J67" s="23">
        <f t="shared" si="14"/>
        <v>67186.842875999995</v>
      </c>
      <c r="K67" s="24">
        <f t="shared" si="16"/>
        <v>4147.3359799999998</v>
      </c>
      <c r="L67" s="24">
        <f t="shared" si="3"/>
        <v>22896.838619999995</v>
      </c>
      <c r="M67" s="25">
        <f t="shared" si="15"/>
        <v>282.67701999999997</v>
      </c>
      <c r="N67" s="68" t="s">
        <v>43</v>
      </c>
      <c r="O67" s="69"/>
      <c r="P67" s="69"/>
      <c r="Q67" s="70">
        <f>Q63+Q64</f>
        <v>861268.65856600017</v>
      </c>
      <c r="Z67" s="23">
        <f t="shared" si="17"/>
        <v>4511.97</v>
      </c>
      <c r="AA67" s="136">
        <f t="shared" si="18"/>
        <v>5153.3799999999992</v>
      </c>
      <c r="AB67" s="38">
        <f t="shared" si="19"/>
        <v>641.40999999999894</v>
      </c>
    </row>
    <row r="68" spans="1:28" ht="24" customHeight="1" thickBot="1" x14ac:dyDescent="0.3">
      <c r="A68" s="71"/>
      <c r="B68" s="72" t="s">
        <v>44</v>
      </c>
      <c r="C68" s="53"/>
      <c r="D68" s="54"/>
      <c r="E68" s="55"/>
      <c r="F68" s="55"/>
      <c r="G68" s="56">
        <f>SUM(G55:G67)</f>
        <v>45</v>
      </c>
      <c r="H68" s="23">
        <f t="shared" si="7"/>
        <v>0</v>
      </c>
      <c r="I68" s="57"/>
      <c r="J68" s="23">
        <f t="shared" si="14"/>
        <v>0</v>
      </c>
      <c r="K68" s="24">
        <f t="shared" si="16"/>
        <v>0</v>
      </c>
      <c r="L68" s="24">
        <f t="shared" si="3"/>
        <v>0</v>
      </c>
      <c r="M68" s="25">
        <f t="shared" si="15"/>
        <v>0</v>
      </c>
      <c r="N68" s="58"/>
      <c r="Q68" s="59"/>
      <c r="Z68" s="23">
        <f t="shared" si="17"/>
        <v>0</v>
      </c>
      <c r="AA68" s="136">
        <f t="shared" si="18"/>
        <v>0</v>
      </c>
      <c r="AB68" s="38">
        <f t="shared" si="19"/>
        <v>0</v>
      </c>
    </row>
    <row r="69" spans="1:28" ht="24.75" customHeight="1" thickBot="1" x14ac:dyDescent="0.3">
      <c r="A69" s="197" t="s">
        <v>45</v>
      </c>
      <c r="B69" s="73" t="s">
        <v>46</v>
      </c>
      <c r="C69" s="60">
        <v>2.1</v>
      </c>
      <c r="D69" s="61">
        <f>C69*E6</f>
        <v>5535.6</v>
      </c>
      <c r="E69" s="21">
        <v>0</v>
      </c>
      <c r="F69" s="21"/>
      <c r="G69" s="62">
        <v>5</v>
      </c>
      <c r="H69" s="23">
        <f t="shared" si="7"/>
        <v>34345.6302</v>
      </c>
      <c r="I69" s="23">
        <f t="shared" si="8"/>
        <v>412147.5624</v>
      </c>
      <c r="J69" s="23">
        <f t="shared" si="14"/>
        <v>307390.78439999995</v>
      </c>
      <c r="K69" s="24">
        <f t="shared" si="16"/>
        <v>25615.898699999998</v>
      </c>
      <c r="L69" s="24">
        <f t="shared" si="3"/>
        <v>104756.77800000005</v>
      </c>
      <c r="M69" s="25">
        <f t="shared" si="15"/>
        <v>1745.9463000000001</v>
      </c>
      <c r="N69" s="63"/>
      <c r="O69" s="198" t="s">
        <v>29</v>
      </c>
      <c r="P69" s="198"/>
      <c r="Q69" s="74">
        <v>68429</v>
      </c>
      <c r="Z69" s="23">
        <f t="shared" si="17"/>
        <v>4128.6000000000004</v>
      </c>
      <c r="AA69" s="136">
        <f t="shared" si="18"/>
        <v>5535.6</v>
      </c>
      <c r="AB69" s="38">
        <f t="shared" si="19"/>
        <v>1407</v>
      </c>
    </row>
    <row r="70" spans="1:28" ht="37.5" customHeight="1" thickBot="1" x14ac:dyDescent="0.3">
      <c r="A70" s="197"/>
      <c r="B70" s="75" t="s">
        <v>47</v>
      </c>
      <c r="C70" s="33">
        <v>2.2999999999999998</v>
      </c>
      <c r="D70" s="35">
        <f>C70*E6</f>
        <v>6062.7999999999993</v>
      </c>
      <c r="E70" s="28">
        <v>0</v>
      </c>
      <c r="F70" s="28"/>
      <c r="G70" s="64">
        <v>1</v>
      </c>
      <c r="H70" s="23">
        <f t="shared" si="7"/>
        <v>7523.3285199999982</v>
      </c>
      <c r="I70" s="25">
        <f t="shared" si="8"/>
        <v>90279.942239999975</v>
      </c>
      <c r="J70" s="23">
        <f t="shared" si="14"/>
        <v>67333.219439999986</v>
      </c>
      <c r="K70" s="24">
        <f t="shared" si="16"/>
        <v>5611.1016199999985</v>
      </c>
      <c r="L70" s="24">
        <f t="shared" si="3"/>
        <v>22946.722799999989</v>
      </c>
      <c r="M70" s="25">
        <f t="shared" si="15"/>
        <v>382.44538</v>
      </c>
      <c r="O70" s="198" t="s">
        <v>31</v>
      </c>
      <c r="P70" s="198"/>
      <c r="Q70" s="39">
        <v>55093</v>
      </c>
      <c r="S70" s="38"/>
      <c r="Z70" s="23">
        <f t="shared" si="17"/>
        <v>4521.7999999999993</v>
      </c>
      <c r="AA70" s="136">
        <f t="shared" si="18"/>
        <v>6062.7999999999993</v>
      </c>
      <c r="AB70" s="38">
        <f t="shared" si="19"/>
        <v>1541</v>
      </c>
    </row>
    <row r="71" spans="1:28" ht="27" customHeight="1" thickBot="1" x14ac:dyDescent="0.3">
      <c r="A71" s="197"/>
      <c r="B71" s="76" t="s">
        <v>48</v>
      </c>
      <c r="C71" s="43">
        <v>2.62</v>
      </c>
      <c r="D71" s="44">
        <f>C71*E6</f>
        <v>6906.3200000000006</v>
      </c>
      <c r="E71" s="45">
        <v>0</v>
      </c>
      <c r="F71" s="45"/>
      <c r="G71" s="67">
        <v>1</v>
      </c>
      <c r="H71" s="23">
        <f t="shared" si="7"/>
        <v>8570.0524879999994</v>
      </c>
      <c r="I71" s="47">
        <f t="shared" si="8"/>
        <v>102840.62985599999</v>
      </c>
      <c r="J71" s="23">
        <f t="shared" si="14"/>
        <v>76701.319535999995</v>
      </c>
      <c r="K71" s="24">
        <f t="shared" si="16"/>
        <v>6391.7766279999996</v>
      </c>
      <c r="L71" s="24">
        <f t="shared" si="3"/>
        <v>26139.31031999999</v>
      </c>
      <c r="M71" s="25">
        <f t="shared" si="15"/>
        <v>435.65517200000016</v>
      </c>
      <c r="O71" s="189" t="s">
        <v>32</v>
      </c>
      <c r="P71" s="189"/>
      <c r="Q71" s="40">
        <f>SUM(L69:L71)</f>
        <v>153842.81112000003</v>
      </c>
      <c r="Z71" s="23">
        <f t="shared" si="17"/>
        <v>5150.92</v>
      </c>
      <c r="AA71" s="136">
        <f t="shared" si="18"/>
        <v>6906.3200000000006</v>
      </c>
      <c r="AB71" s="38">
        <f t="shared" si="19"/>
        <v>1755.4000000000005</v>
      </c>
    </row>
    <row r="72" spans="1:28" ht="27" customHeight="1" thickBot="1" x14ac:dyDescent="0.3">
      <c r="A72" s="77"/>
      <c r="B72" s="72" t="s">
        <v>49</v>
      </c>
      <c r="C72" s="78"/>
      <c r="D72" s="79"/>
      <c r="E72" s="55"/>
      <c r="F72" s="131"/>
      <c r="G72">
        <f>SUM(G69:G71)</f>
        <v>7</v>
      </c>
      <c r="H72" s="80"/>
      <c r="I72" s="81"/>
      <c r="J72" s="23"/>
      <c r="K72" s="82"/>
      <c r="L72" s="82"/>
      <c r="M72" s="83"/>
      <c r="N72" s="84"/>
      <c r="O72" s="189" t="s">
        <v>34</v>
      </c>
      <c r="P72" s="189"/>
      <c r="Q72" s="41">
        <f>SUM(M69:M71)</f>
        <v>2564.0468520000004</v>
      </c>
      <c r="Z72" s="23">
        <f t="shared" si="17"/>
        <v>0</v>
      </c>
      <c r="AA72" s="136">
        <f t="shared" si="18"/>
        <v>0</v>
      </c>
      <c r="AB72" s="38">
        <f t="shared" si="19"/>
        <v>0</v>
      </c>
    </row>
    <row r="73" spans="1:28" ht="27" customHeight="1" thickBot="1" x14ac:dyDescent="0.3">
      <c r="A73" s="77"/>
      <c r="B73" s="85"/>
      <c r="C73" s="86"/>
      <c r="D73" s="87"/>
      <c r="E73" s="88"/>
      <c r="F73" s="88"/>
      <c r="G73" s="88"/>
      <c r="H73" s="89"/>
      <c r="I73" s="89"/>
      <c r="J73" s="23"/>
      <c r="K73" s="89"/>
      <c r="L73" s="89"/>
      <c r="M73" s="89"/>
      <c r="N73" s="90" t="s">
        <v>49</v>
      </c>
      <c r="O73" s="91"/>
      <c r="P73" s="91"/>
      <c r="Q73" s="92">
        <f>Q71+Q72</f>
        <v>156406.85797200003</v>
      </c>
      <c r="Z73" s="23">
        <f t="shared" si="17"/>
        <v>0</v>
      </c>
      <c r="AA73" s="136">
        <f t="shared" si="18"/>
        <v>0</v>
      </c>
      <c r="AB73" s="38">
        <f t="shared" si="19"/>
        <v>0</v>
      </c>
    </row>
    <row r="74" spans="1:28" ht="16.5" thickBot="1" x14ac:dyDescent="0.3">
      <c r="B74" s="93" t="s">
        <v>50</v>
      </c>
      <c r="C74" s="94"/>
      <c r="D74" s="94"/>
      <c r="E74" s="95"/>
      <c r="F74" s="95"/>
      <c r="G74" s="95">
        <f>SUM(G11:G71)-G54-G68</f>
        <v>595</v>
      </c>
      <c r="H74" s="96">
        <f>(D74*(1+E74/100)*G74)*1.2409</f>
        <v>0</v>
      </c>
      <c r="I74" s="94"/>
      <c r="J74" s="23"/>
      <c r="K74" s="97"/>
      <c r="L74" s="97"/>
      <c r="M74" s="96">
        <f>((D74-1647*C74)*20%)*G74*1.2409</f>
        <v>0</v>
      </c>
      <c r="N74" s="98" t="s">
        <v>51</v>
      </c>
      <c r="O74" s="98"/>
      <c r="P74" s="98"/>
      <c r="Q74" s="99">
        <f>Q73+Q67+Q53</f>
        <v>8162533.7407072</v>
      </c>
      <c r="Z74" s="23">
        <f t="shared" si="17"/>
        <v>0</v>
      </c>
      <c r="AA74" s="136">
        <f t="shared" si="18"/>
        <v>0</v>
      </c>
      <c r="AB74" s="38">
        <f t="shared" si="19"/>
        <v>0</v>
      </c>
    </row>
    <row r="75" spans="1:28" ht="35.25" customHeight="1" thickBot="1" x14ac:dyDescent="0.3">
      <c r="B75" s="100" t="s">
        <v>10</v>
      </c>
      <c r="C75" s="190" t="s">
        <v>11</v>
      </c>
      <c r="D75" s="191"/>
      <c r="E75" s="28"/>
      <c r="F75" s="28"/>
      <c r="G75" s="28"/>
      <c r="H75" s="23">
        <f t="shared" si="7"/>
        <v>0</v>
      </c>
      <c r="I75" s="94"/>
      <c r="J75" s="23"/>
      <c r="K75" s="24"/>
      <c r="L75" s="24"/>
      <c r="M75" s="25"/>
      <c r="T75" s="121" t="s">
        <v>90</v>
      </c>
      <c r="U75" t="s">
        <v>81</v>
      </c>
      <c r="V75" t="s">
        <v>82</v>
      </c>
      <c r="W75" t="s">
        <v>83</v>
      </c>
      <c r="Z75" s="23"/>
      <c r="AA75" s="136"/>
      <c r="AB75" s="38"/>
    </row>
    <row r="76" spans="1:28" ht="15.75" thickBot="1" x14ac:dyDescent="0.3">
      <c r="A76" s="201" t="s">
        <v>52</v>
      </c>
      <c r="B76" s="199" t="s">
        <v>53</v>
      </c>
      <c r="C76" s="33">
        <v>0.98</v>
      </c>
      <c r="D76" s="101">
        <f>C76*E6</f>
        <v>2583.2799999999997</v>
      </c>
      <c r="E76" s="119">
        <v>21</v>
      </c>
      <c r="F76" s="102">
        <v>15</v>
      </c>
      <c r="G76" s="102">
        <v>109</v>
      </c>
      <c r="H76" s="23">
        <f t="shared" si="7"/>
        <v>422785.54892727989</v>
      </c>
      <c r="I76" s="25">
        <f>H76*12</f>
        <v>5073426.5871273587</v>
      </c>
      <c r="J76" s="23">
        <f t="shared" ref="J76:J97" si="20">(1966*C76)*(1+E76/100)*G76*12*1.2409</f>
        <v>3783898.5850881599</v>
      </c>
      <c r="K76" s="24">
        <f t="shared" ref="K76:K97" si="21">1966*C76*G76*1.2409</f>
        <v>260599.07610799998</v>
      </c>
      <c r="L76" s="24">
        <f t="shared" si="3"/>
        <v>1289528.0020391988</v>
      </c>
      <c r="M76" s="25">
        <f t="shared" ref="M76:M97" si="22">((D76-1966*C76)*20%)*G76*1.2409</f>
        <v>17762.093691999991</v>
      </c>
      <c r="T76" s="122">
        <v>35</v>
      </c>
      <c r="U76" s="115" t="s">
        <v>85</v>
      </c>
      <c r="V76" s="115">
        <f>G97+G95</f>
        <v>3</v>
      </c>
      <c r="W76" s="203">
        <v>0.15</v>
      </c>
      <c r="X76" s="115"/>
      <c r="Z76" s="23">
        <f t="shared" si="17"/>
        <v>2331.2828</v>
      </c>
      <c r="AA76" s="136">
        <f t="shared" si="18"/>
        <v>2970.7719999999995</v>
      </c>
      <c r="AB76" s="38">
        <f t="shared" si="19"/>
        <v>639.48919999999953</v>
      </c>
    </row>
    <row r="77" spans="1:28" ht="15.75" thickBot="1" x14ac:dyDescent="0.3">
      <c r="A77" s="201"/>
      <c r="B77" s="202"/>
      <c r="C77" s="33">
        <v>0.98</v>
      </c>
      <c r="D77" s="101">
        <f>C77*E6</f>
        <v>2583.2799999999997</v>
      </c>
      <c r="E77" s="120">
        <v>14</v>
      </c>
      <c r="F77" s="119">
        <v>10</v>
      </c>
      <c r="G77" s="102">
        <v>26</v>
      </c>
      <c r="H77" s="23">
        <f t="shared" ref="H77:H97" si="23">(D77*(1+E77/100)*G77)*1.2409</f>
        <v>95013.751385279989</v>
      </c>
      <c r="I77" s="25">
        <f t="shared" ref="I77:I97" si="24">H77*12</f>
        <v>1140165.0166233599</v>
      </c>
      <c r="J77" s="23">
        <f t="shared" si="20"/>
        <v>850365.86596416007</v>
      </c>
      <c r="K77" s="24">
        <f t="shared" si="21"/>
        <v>62161.247511999994</v>
      </c>
      <c r="L77" s="24">
        <f t="shared" si="3"/>
        <v>289799.1506591998</v>
      </c>
      <c r="M77" s="25">
        <f t="shared" si="22"/>
        <v>4236.829687999998</v>
      </c>
      <c r="T77" s="123">
        <v>28</v>
      </c>
      <c r="U77" s="115" t="s">
        <v>86</v>
      </c>
      <c r="V77" s="115">
        <f>G86+G88+G93</f>
        <v>13</v>
      </c>
      <c r="W77" s="204"/>
      <c r="X77" s="115"/>
      <c r="Z77" s="23">
        <f t="shared" si="17"/>
        <v>2196.4152000000004</v>
      </c>
      <c r="AA77" s="136">
        <f t="shared" si="18"/>
        <v>2841.6080000000002</v>
      </c>
      <c r="AB77" s="38">
        <f t="shared" si="19"/>
        <v>645.19279999999981</v>
      </c>
    </row>
    <row r="78" spans="1:28" ht="15.75" thickBot="1" x14ac:dyDescent="0.3">
      <c r="A78" s="201"/>
      <c r="B78" s="200"/>
      <c r="C78" s="33">
        <v>0.98</v>
      </c>
      <c r="D78" s="101">
        <f>C78*E6</f>
        <v>2583.2799999999997</v>
      </c>
      <c r="E78" s="29">
        <v>7</v>
      </c>
      <c r="F78" s="119">
        <v>10</v>
      </c>
      <c r="G78" s="102">
        <v>138</v>
      </c>
      <c r="H78" s="23">
        <f t="shared" si="23"/>
        <v>473337.73716431996</v>
      </c>
      <c r="I78" s="25">
        <f t="shared" si="24"/>
        <v>5680052.8459718395</v>
      </c>
      <c r="J78" s="23">
        <f t="shared" si="20"/>
        <v>4236336.8342870409</v>
      </c>
      <c r="K78" s="24">
        <f t="shared" si="21"/>
        <v>329932.77525599999</v>
      </c>
      <c r="L78" s="24">
        <f t="shared" ref="L78:L97" si="25">I78-J78</f>
        <v>1443716.0116847986</v>
      </c>
      <c r="M78" s="25">
        <f t="shared" si="22"/>
        <v>22487.78834399999</v>
      </c>
      <c r="T78" s="124">
        <v>21</v>
      </c>
      <c r="U78" s="115" t="s">
        <v>87</v>
      </c>
      <c r="V78" s="115">
        <f>G76+G79+G81+G83+G87+G89+G90+G94+G96</f>
        <v>265</v>
      </c>
      <c r="W78" s="205"/>
      <c r="X78" s="115"/>
      <c r="Z78" s="23">
        <f t="shared" si="17"/>
        <v>2061.5476000000003</v>
      </c>
      <c r="AA78" s="136">
        <f t="shared" si="18"/>
        <v>2841.6080000000002</v>
      </c>
      <c r="AB78" s="38">
        <f t="shared" si="19"/>
        <v>780.06039999999985</v>
      </c>
    </row>
    <row r="79" spans="1:28" ht="15.75" thickBot="1" x14ac:dyDescent="0.3">
      <c r="A79" s="201"/>
      <c r="B79" s="199" t="s">
        <v>54</v>
      </c>
      <c r="C79" s="33">
        <v>1.05</v>
      </c>
      <c r="D79" s="101">
        <f>C79*E6</f>
        <v>2767.8</v>
      </c>
      <c r="E79" s="119">
        <v>21</v>
      </c>
      <c r="F79" s="102">
        <v>15</v>
      </c>
      <c r="G79" s="102">
        <v>5</v>
      </c>
      <c r="H79" s="23">
        <f t="shared" si="23"/>
        <v>20779.106270999997</v>
      </c>
      <c r="I79" s="25">
        <f t="shared" si="24"/>
        <v>249349.27525199996</v>
      </c>
      <c r="J79" s="23">
        <f t="shared" si="20"/>
        <v>185971.424562</v>
      </c>
      <c r="K79" s="24">
        <f t="shared" si="21"/>
        <v>12807.949349999999</v>
      </c>
      <c r="L79" s="24">
        <f t="shared" si="25"/>
        <v>63377.850689999963</v>
      </c>
      <c r="M79" s="25">
        <f t="shared" si="22"/>
        <v>872.97315000000003</v>
      </c>
      <c r="T79" s="125">
        <v>14</v>
      </c>
      <c r="U79" s="115" t="s">
        <v>88</v>
      </c>
      <c r="V79" s="115">
        <f>G77+G80+G82+G84+G91</f>
        <v>56</v>
      </c>
      <c r="W79" s="203">
        <v>0.1</v>
      </c>
      <c r="X79" s="115"/>
      <c r="Z79" s="23">
        <f t="shared" si="17"/>
        <v>2497.8030000000003</v>
      </c>
      <c r="AA79" s="136">
        <f t="shared" si="18"/>
        <v>3182.97</v>
      </c>
      <c r="AB79" s="38">
        <f t="shared" si="19"/>
        <v>685.16699999999946</v>
      </c>
    </row>
    <row r="80" spans="1:28" ht="29.25" customHeight="1" thickBot="1" x14ac:dyDescent="0.3">
      <c r="A80" s="201"/>
      <c r="B80" s="200"/>
      <c r="C80" s="33">
        <v>1.05</v>
      </c>
      <c r="D80" s="101">
        <f>C80*E6</f>
        <v>2767.8</v>
      </c>
      <c r="E80" s="120">
        <v>14</v>
      </c>
      <c r="F80" s="120">
        <v>10</v>
      </c>
      <c r="G80" s="102">
        <v>1</v>
      </c>
      <c r="H80" s="23">
        <f t="shared" si="23"/>
        <v>3915.4018427999999</v>
      </c>
      <c r="I80" s="25">
        <f t="shared" si="24"/>
        <v>46984.822113599999</v>
      </c>
      <c r="J80" s="23">
        <f t="shared" si="20"/>
        <v>35042.549421600008</v>
      </c>
      <c r="K80" s="24">
        <f t="shared" si="21"/>
        <v>2561.5898699999998</v>
      </c>
      <c r="L80" s="24">
        <f t="shared" si="25"/>
        <v>11942.272691999991</v>
      </c>
      <c r="M80" s="25">
        <f t="shared" si="22"/>
        <v>174.59463</v>
      </c>
      <c r="T80" s="126">
        <v>7</v>
      </c>
      <c r="U80" s="115" t="s">
        <v>89</v>
      </c>
      <c r="V80" s="115">
        <f>G78+G85+G92</f>
        <v>162</v>
      </c>
      <c r="W80" s="205"/>
      <c r="X80" s="115"/>
      <c r="Z80" s="23">
        <f t="shared" si="17"/>
        <v>2353.3020000000006</v>
      </c>
      <c r="AA80" s="136">
        <f t="shared" si="18"/>
        <v>3044.5800000000004</v>
      </c>
      <c r="AB80" s="38">
        <f t="shared" si="19"/>
        <v>691.27799999999979</v>
      </c>
    </row>
    <row r="81" spans="1:28" ht="18.75" customHeight="1" thickBot="1" x14ac:dyDescent="0.3">
      <c r="A81" s="201"/>
      <c r="B81" s="199" t="s">
        <v>55</v>
      </c>
      <c r="C81" s="33">
        <v>1.1399999999999999</v>
      </c>
      <c r="D81" s="101">
        <f>C81*E6</f>
        <v>3005.04</v>
      </c>
      <c r="E81" s="119">
        <v>21</v>
      </c>
      <c r="F81" s="102">
        <v>15</v>
      </c>
      <c r="G81" s="102">
        <v>34</v>
      </c>
      <c r="H81" s="23">
        <f t="shared" si="23"/>
        <v>153409.17315503999</v>
      </c>
      <c r="I81" s="25">
        <f t="shared" si="24"/>
        <v>1840910.0778604797</v>
      </c>
      <c r="J81" s="23">
        <f t="shared" si="20"/>
        <v>1373000.4601948797</v>
      </c>
      <c r="K81" s="24">
        <f t="shared" si="21"/>
        <v>94559.26034399998</v>
      </c>
      <c r="L81" s="24">
        <f t="shared" si="25"/>
        <v>467909.61766560003</v>
      </c>
      <c r="M81" s="25">
        <f t="shared" si="22"/>
        <v>6445.0360560000017</v>
      </c>
      <c r="T81" s="127">
        <v>0</v>
      </c>
      <c r="U81" s="115"/>
      <c r="V81" s="115"/>
      <c r="W81" s="128">
        <v>0</v>
      </c>
      <c r="X81" s="115"/>
      <c r="Z81" s="23">
        <f t="shared" si="17"/>
        <v>2711.9003999999995</v>
      </c>
      <c r="AA81" s="136">
        <f t="shared" si="18"/>
        <v>3455.7959999999998</v>
      </c>
      <c r="AB81" s="38">
        <f t="shared" si="19"/>
        <v>743.89560000000029</v>
      </c>
    </row>
    <row r="82" spans="1:28" ht="15.75" thickBot="1" x14ac:dyDescent="0.3">
      <c r="A82" s="201"/>
      <c r="B82" s="200"/>
      <c r="C82" s="33">
        <v>1.1399999999999999</v>
      </c>
      <c r="D82" s="101">
        <f>C82*E6</f>
        <v>3005.04</v>
      </c>
      <c r="E82" s="120">
        <v>14</v>
      </c>
      <c r="F82" s="120">
        <v>10</v>
      </c>
      <c r="G82" s="102">
        <v>3</v>
      </c>
      <c r="H82" s="23">
        <f t="shared" si="23"/>
        <v>12753.02314512</v>
      </c>
      <c r="I82" s="25">
        <f t="shared" si="24"/>
        <v>153036.27774143999</v>
      </c>
      <c r="J82" s="23">
        <f t="shared" si="20"/>
        <v>114138.58954464</v>
      </c>
      <c r="K82" s="24">
        <f t="shared" si="21"/>
        <v>8343.4641479999991</v>
      </c>
      <c r="L82" s="24">
        <f t="shared" si="25"/>
        <v>38897.688196799994</v>
      </c>
      <c r="M82" s="25">
        <f t="shared" si="22"/>
        <v>568.67965200000015</v>
      </c>
      <c r="T82" s="115" t="s">
        <v>84</v>
      </c>
      <c r="U82" s="115"/>
      <c r="V82" s="115">
        <f>SUM(V76:V81)</f>
        <v>499</v>
      </c>
      <c r="W82" s="115"/>
      <c r="X82" s="115"/>
      <c r="Z82" s="23">
        <f t="shared" si="17"/>
        <v>2555.0136000000002</v>
      </c>
      <c r="AA82" s="136">
        <f t="shared" si="18"/>
        <v>3305.5440000000003</v>
      </c>
      <c r="AB82" s="38">
        <f t="shared" si="19"/>
        <v>750.5304000000001</v>
      </c>
    </row>
    <row r="83" spans="1:28" ht="15.75" thickBot="1" x14ac:dyDescent="0.3">
      <c r="A83" s="201"/>
      <c r="B83" s="199" t="s">
        <v>56</v>
      </c>
      <c r="C83" s="33">
        <v>1.08</v>
      </c>
      <c r="D83" s="101">
        <f>C83*E6</f>
        <v>2846.88</v>
      </c>
      <c r="E83" s="119">
        <v>21</v>
      </c>
      <c r="F83" s="102">
        <v>15</v>
      </c>
      <c r="G83" s="102">
        <v>52</v>
      </c>
      <c r="H83" s="23">
        <f t="shared" si="23"/>
        <v>222277.06822463995</v>
      </c>
      <c r="I83" s="25">
        <f t="shared" si="24"/>
        <v>2667324.8186956793</v>
      </c>
      <c r="J83" s="23">
        <f t="shared" si="20"/>
        <v>1989362.8958860803</v>
      </c>
      <c r="K83" s="24">
        <f t="shared" si="21"/>
        <v>137008.463904</v>
      </c>
      <c r="L83" s="24">
        <f t="shared" si="25"/>
        <v>677961.92280959897</v>
      </c>
      <c r="M83" s="25">
        <f t="shared" si="22"/>
        <v>9338.318495999998</v>
      </c>
      <c r="Z83" s="23">
        <f t="shared" si="17"/>
        <v>2569.1688000000004</v>
      </c>
      <c r="AA83" s="136">
        <f t="shared" si="18"/>
        <v>3273.9119999999998</v>
      </c>
      <c r="AB83" s="38">
        <f t="shared" si="19"/>
        <v>704.74319999999943</v>
      </c>
    </row>
    <row r="84" spans="1:28" ht="15.75" thickBot="1" x14ac:dyDescent="0.3">
      <c r="A84" s="201"/>
      <c r="B84" s="202"/>
      <c r="C84" s="33">
        <v>1.08</v>
      </c>
      <c r="D84" s="101">
        <f>C84*E6</f>
        <v>2846.88</v>
      </c>
      <c r="E84" s="120">
        <v>14</v>
      </c>
      <c r="F84" s="119">
        <v>10</v>
      </c>
      <c r="G84" s="102">
        <v>10</v>
      </c>
      <c r="H84" s="23">
        <f t="shared" si="23"/>
        <v>40272.704668800005</v>
      </c>
      <c r="I84" s="25">
        <f t="shared" si="24"/>
        <v>483272.45602560008</v>
      </c>
      <c r="J84" s="23">
        <f t="shared" si="20"/>
        <v>360437.65119360009</v>
      </c>
      <c r="K84" s="24">
        <f t="shared" si="21"/>
        <v>26347.78152</v>
      </c>
      <c r="L84" s="24">
        <f t="shared" si="25"/>
        <v>122834.80483199999</v>
      </c>
      <c r="M84" s="25">
        <f t="shared" si="22"/>
        <v>1795.8304799999999</v>
      </c>
      <c r="Z84" s="23">
        <f t="shared" si="17"/>
        <v>2420.5392000000006</v>
      </c>
      <c r="AA84" s="136">
        <f t="shared" si="18"/>
        <v>3131.5680000000002</v>
      </c>
      <c r="AB84" s="38">
        <f t="shared" si="19"/>
        <v>711.02879999999959</v>
      </c>
    </row>
    <row r="85" spans="1:28" ht="15.75" thickBot="1" x14ac:dyDescent="0.3">
      <c r="A85" s="201"/>
      <c r="B85" s="200"/>
      <c r="C85" s="33">
        <v>1.08</v>
      </c>
      <c r="D85" s="101">
        <f>C85*E6</f>
        <v>2846.88</v>
      </c>
      <c r="E85" s="29">
        <v>7</v>
      </c>
      <c r="F85" s="119">
        <v>10</v>
      </c>
      <c r="G85" s="102">
        <v>23</v>
      </c>
      <c r="H85" s="23">
        <f t="shared" si="23"/>
        <v>86939.584377120002</v>
      </c>
      <c r="I85" s="25">
        <f t="shared" si="24"/>
        <v>1043275.01252544</v>
      </c>
      <c r="J85" s="23">
        <f t="shared" si="20"/>
        <v>778102.68384863995</v>
      </c>
      <c r="K85" s="24">
        <f t="shared" si="21"/>
        <v>60599.897495999998</v>
      </c>
      <c r="L85" s="24">
        <f t="shared" si="25"/>
        <v>265172.32867680001</v>
      </c>
      <c r="M85" s="25">
        <f t="shared" si="22"/>
        <v>4130.4101039999996</v>
      </c>
      <c r="Z85" s="23">
        <f t="shared" si="17"/>
        <v>2271.9096000000004</v>
      </c>
      <c r="AA85" s="136">
        <f t="shared" si="18"/>
        <v>3131.5680000000002</v>
      </c>
      <c r="AB85" s="38">
        <f t="shared" si="19"/>
        <v>859.6583999999998</v>
      </c>
    </row>
    <row r="86" spans="1:28" ht="15.75" thickBot="1" x14ac:dyDescent="0.3">
      <c r="A86" s="201"/>
      <c r="B86" s="199" t="s">
        <v>57</v>
      </c>
      <c r="C86" s="33">
        <v>1.1499999999999999</v>
      </c>
      <c r="D86" s="101">
        <f>C86*E6</f>
        <v>3031.3999999999996</v>
      </c>
      <c r="E86" s="118">
        <v>28</v>
      </c>
      <c r="F86" s="102">
        <v>15</v>
      </c>
      <c r="G86" s="102">
        <v>3</v>
      </c>
      <c r="H86" s="23">
        <f t="shared" si="23"/>
        <v>14444.790758399997</v>
      </c>
      <c r="I86" s="25">
        <f t="shared" si="24"/>
        <v>173337.48910079995</v>
      </c>
      <c r="J86" s="23">
        <f t="shared" si="20"/>
        <v>129279.78132479999</v>
      </c>
      <c r="K86" s="24">
        <f t="shared" si="21"/>
        <v>8416.6524299999983</v>
      </c>
      <c r="L86" s="24">
        <f t="shared" si="25"/>
        <v>44057.707775999967</v>
      </c>
      <c r="M86" s="25">
        <f t="shared" si="22"/>
        <v>573.66807000000006</v>
      </c>
      <c r="O86" s="185" t="s">
        <v>29</v>
      </c>
      <c r="P86" s="185"/>
      <c r="Q86" s="38">
        <v>3204432</v>
      </c>
      <c r="Z86" s="23">
        <f t="shared" si="17"/>
        <v>2893.9519999999998</v>
      </c>
      <c r="AA86" s="136">
        <f t="shared" si="18"/>
        <v>3486.1099999999992</v>
      </c>
      <c r="AB86" s="38">
        <f t="shared" si="19"/>
        <v>592.15799999999945</v>
      </c>
    </row>
    <row r="87" spans="1:28" ht="15.75" thickBot="1" x14ac:dyDescent="0.3">
      <c r="A87" s="201"/>
      <c r="B87" s="200"/>
      <c r="C87" s="33">
        <v>1.1499999999999999</v>
      </c>
      <c r="D87" s="101">
        <f>C87*E6</f>
        <v>3031.3999999999996</v>
      </c>
      <c r="E87" s="119">
        <v>21</v>
      </c>
      <c r="F87" s="102">
        <v>15</v>
      </c>
      <c r="G87" s="102">
        <v>1</v>
      </c>
      <c r="H87" s="23">
        <f t="shared" si="23"/>
        <v>4551.6137545999991</v>
      </c>
      <c r="I87" s="25">
        <f t="shared" si="24"/>
        <v>54619.365055199989</v>
      </c>
      <c r="J87" s="23">
        <f t="shared" si="20"/>
        <v>40736.597761199992</v>
      </c>
      <c r="K87" s="24">
        <f t="shared" si="21"/>
        <v>2805.5508099999993</v>
      </c>
      <c r="L87" s="24">
        <f t="shared" si="25"/>
        <v>13882.767293999997</v>
      </c>
      <c r="M87" s="25">
        <f t="shared" si="22"/>
        <v>191.22269</v>
      </c>
      <c r="O87" s="185" t="s">
        <v>58</v>
      </c>
      <c r="P87" s="185"/>
      <c r="Q87" s="38">
        <v>2335486</v>
      </c>
      <c r="Z87" s="23">
        <f t="shared" si="17"/>
        <v>2735.6889999999994</v>
      </c>
      <c r="AA87" s="136">
        <f t="shared" si="18"/>
        <v>3486.1099999999992</v>
      </c>
      <c r="AB87" s="38">
        <f t="shared" si="19"/>
        <v>750.42099999999982</v>
      </c>
    </row>
    <row r="88" spans="1:28" ht="15.75" thickBot="1" x14ac:dyDescent="0.3">
      <c r="A88" s="201"/>
      <c r="B88" s="199" t="s">
        <v>59</v>
      </c>
      <c r="C88" s="33">
        <v>1.22</v>
      </c>
      <c r="D88" s="101">
        <f>C88*E6</f>
        <v>3215.92</v>
      </c>
      <c r="E88" s="118">
        <v>28</v>
      </c>
      <c r="F88" s="102">
        <v>15</v>
      </c>
      <c r="G88" s="102">
        <v>4</v>
      </c>
      <c r="H88" s="23">
        <f t="shared" si="23"/>
        <v>20432.051855359998</v>
      </c>
      <c r="I88" s="25">
        <f t="shared" si="24"/>
        <v>245184.62226431997</v>
      </c>
      <c r="J88" s="23">
        <f t="shared" si="20"/>
        <v>182865.31387392001</v>
      </c>
      <c r="K88" s="24">
        <f t="shared" si="21"/>
        <v>11905.293871999998</v>
      </c>
      <c r="L88" s="24">
        <f t="shared" si="25"/>
        <v>62319.308390399965</v>
      </c>
      <c r="M88" s="25">
        <f t="shared" si="22"/>
        <v>811.44932800000004</v>
      </c>
      <c r="O88" s="103"/>
      <c r="P88" s="103"/>
      <c r="Q88" s="38"/>
      <c r="Z88" s="23">
        <f t="shared" si="17"/>
        <v>3070.1055999999999</v>
      </c>
      <c r="AA88" s="136">
        <f t="shared" si="18"/>
        <v>3698.308</v>
      </c>
      <c r="AB88" s="38">
        <f t="shared" si="19"/>
        <v>628.20240000000013</v>
      </c>
    </row>
    <row r="89" spans="1:28" ht="15.75" thickBot="1" x14ac:dyDescent="0.3">
      <c r="A89" s="201"/>
      <c r="B89" s="200"/>
      <c r="C89" s="33">
        <v>1.22</v>
      </c>
      <c r="D89" s="101">
        <f>C89*E6</f>
        <v>3215.92</v>
      </c>
      <c r="E89" s="119">
        <v>21</v>
      </c>
      <c r="F89" s="102">
        <v>15</v>
      </c>
      <c r="G89" s="102">
        <v>2</v>
      </c>
      <c r="H89" s="23">
        <f t="shared" si="23"/>
        <v>9657.3370097599982</v>
      </c>
      <c r="I89" s="25">
        <f t="shared" si="24"/>
        <v>115888.04411711998</v>
      </c>
      <c r="J89" s="23">
        <f t="shared" si="20"/>
        <v>86432.433510719988</v>
      </c>
      <c r="K89" s="24">
        <f t="shared" si="21"/>
        <v>5952.6469359999992</v>
      </c>
      <c r="L89" s="24">
        <f t="shared" si="25"/>
        <v>29455.610606399991</v>
      </c>
      <c r="M89" s="25">
        <f t="shared" si="22"/>
        <v>405.72466400000002</v>
      </c>
      <c r="Z89" s="23">
        <f t="shared" si="17"/>
        <v>2902.2091999999998</v>
      </c>
      <c r="AA89" s="136">
        <f t="shared" si="18"/>
        <v>3698.308</v>
      </c>
      <c r="AB89" s="38">
        <f t="shared" si="19"/>
        <v>796.09880000000021</v>
      </c>
    </row>
    <row r="90" spans="1:28" ht="15.75" thickBot="1" x14ac:dyDescent="0.3">
      <c r="A90" s="201"/>
      <c r="B90" s="199" t="s">
        <v>60</v>
      </c>
      <c r="C90" s="33">
        <v>1.22</v>
      </c>
      <c r="D90" s="101">
        <f>C90*E6</f>
        <v>3215.92</v>
      </c>
      <c r="E90" s="119">
        <v>21</v>
      </c>
      <c r="F90" s="102">
        <v>15</v>
      </c>
      <c r="G90" s="102">
        <v>60</v>
      </c>
      <c r="H90" s="23">
        <f t="shared" si="23"/>
        <v>289720.11029279995</v>
      </c>
      <c r="I90" s="25">
        <f t="shared" si="24"/>
        <v>3476641.3235135991</v>
      </c>
      <c r="J90" s="23">
        <f t="shared" si="20"/>
        <v>2592973.0053215995</v>
      </c>
      <c r="K90" s="24">
        <f t="shared" si="21"/>
        <v>178579.40807999999</v>
      </c>
      <c r="L90" s="24">
        <f t="shared" si="25"/>
        <v>883668.31819199957</v>
      </c>
      <c r="M90" s="25">
        <f t="shared" si="22"/>
        <v>12171.73992</v>
      </c>
      <c r="Z90" s="23">
        <f t="shared" si="17"/>
        <v>2902.2091999999998</v>
      </c>
      <c r="AA90" s="136">
        <f t="shared" si="18"/>
        <v>3698.308</v>
      </c>
      <c r="AB90" s="38">
        <f t="shared" si="19"/>
        <v>796.09880000000021</v>
      </c>
    </row>
    <row r="91" spans="1:28" ht="34.5" customHeight="1" thickBot="1" x14ac:dyDescent="0.3">
      <c r="A91" s="201"/>
      <c r="B91" s="202"/>
      <c r="C91" s="33">
        <v>1.22</v>
      </c>
      <c r="D91" s="101">
        <f>C91*E6</f>
        <v>3215.92</v>
      </c>
      <c r="E91" s="120">
        <v>14</v>
      </c>
      <c r="F91" s="119">
        <v>10</v>
      </c>
      <c r="G91" s="102">
        <v>16</v>
      </c>
      <c r="H91" s="23">
        <f t="shared" si="23"/>
        <v>72789.184734719995</v>
      </c>
      <c r="I91" s="25">
        <f t="shared" si="24"/>
        <v>873470.21681663999</v>
      </c>
      <c r="J91" s="23">
        <f t="shared" si="20"/>
        <v>651457.68067584001</v>
      </c>
      <c r="K91" s="24">
        <f t="shared" si="21"/>
        <v>47621.175487999993</v>
      </c>
      <c r="L91" s="24">
        <f t="shared" si="25"/>
        <v>222012.53614079999</v>
      </c>
      <c r="M91" s="25">
        <f t="shared" si="22"/>
        <v>3245.7973120000001</v>
      </c>
      <c r="O91" s="189" t="s">
        <v>32</v>
      </c>
      <c r="P91" s="189"/>
      <c r="Q91" s="40">
        <f>SUM(L76:L97)</f>
        <v>6147292.3508339971</v>
      </c>
      <c r="Z91" s="23">
        <f t="shared" si="17"/>
        <v>2734.3128000000002</v>
      </c>
      <c r="AA91" s="136">
        <f t="shared" si="18"/>
        <v>3537.5120000000002</v>
      </c>
      <c r="AB91" s="38">
        <f t="shared" si="19"/>
        <v>803.19920000000002</v>
      </c>
    </row>
    <row r="92" spans="1:28" ht="26.25" customHeight="1" thickBot="1" x14ac:dyDescent="0.3">
      <c r="A92" s="201"/>
      <c r="B92" s="200"/>
      <c r="C92" s="33">
        <v>1.22</v>
      </c>
      <c r="D92" s="101">
        <f>C92*E6</f>
        <v>3215.92</v>
      </c>
      <c r="E92" s="29">
        <v>7</v>
      </c>
      <c r="F92" s="119">
        <v>10</v>
      </c>
      <c r="G92" s="102">
        <v>1</v>
      </c>
      <c r="H92" s="23">
        <f t="shared" si="23"/>
        <v>4269.9795869600002</v>
      </c>
      <c r="I92" s="25">
        <f t="shared" si="24"/>
        <v>51239.755043520003</v>
      </c>
      <c r="J92" s="23">
        <f t="shared" si="20"/>
        <v>38215.99332912</v>
      </c>
      <c r="K92" s="24">
        <f t="shared" si="21"/>
        <v>2976.3234679999996</v>
      </c>
      <c r="L92" s="24">
        <f t="shared" si="25"/>
        <v>13023.761714400003</v>
      </c>
      <c r="M92" s="25">
        <f t="shared" si="22"/>
        <v>202.86233200000001</v>
      </c>
      <c r="O92" s="104"/>
      <c r="P92" s="104"/>
      <c r="Q92" s="40"/>
      <c r="Z92" s="23">
        <f t="shared" si="17"/>
        <v>2566.4164000000001</v>
      </c>
      <c r="AA92" s="136">
        <f t="shared" si="18"/>
        <v>3537.5120000000002</v>
      </c>
      <c r="AB92" s="38">
        <f t="shared" si="19"/>
        <v>971.0956000000001</v>
      </c>
    </row>
    <row r="93" spans="1:28" ht="25.5" customHeight="1" thickBot="1" x14ac:dyDescent="0.3">
      <c r="A93" s="201"/>
      <c r="B93" s="199" t="s">
        <v>61</v>
      </c>
      <c r="C93" s="33">
        <v>1.42</v>
      </c>
      <c r="D93" s="101">
        <f>C93*E6</f>
        <v>3743.12</v>
      </c>
      <c r="E93" s="118">
        <v>28</v>
      </c>
      <c r="F93" s="102">
        <v>15</v>
      </c>
      <c r="G93" s="102">
        <v>6</v>
      </c>
      <c r="H93" s="23">
        <f t="shared" si="23"/>
        <v>35672.352829439995</v>
      </c>
      <c r="I93" s="25">
        <f t="shared" si="24"/>
        <v>428068.23395327991</v>
      </c>
      <c r="J93" s="23">
        <f t="shared" si="20"/>
        <v>319264.85127167997</v>
      </c>
      <c r="K93" s="24">
        <f t="shared" si="21"/>
        <v>20785.472087999999</v>
      </c>
      <c r="L93" s="24">
        <f t="shared" si="25"/>
        <v>108803.38268159993</v>
      </c>
      <c r="M93" s="25">
        <f t="shared" si="22"/>
        <v>1416.7107120000003</v>
      </c>
      <c r="O93" s="189" t="s">
        <v>34</v>
      </c>
      <c r="P93" s="189"/>
      <c r="Q93" s="41">
        <f>SUM(M76:M97)</f>
        <v>88103.775909999938</v>
      </c>
      <c r="Z93" s="23">
        <f t="shared" si="17"/>
        <v>3573.4015999999997</v>
      </c>
      <c r="AA93" s="136">
        <f t="shared" si="18"/>
        <v>4304.5879999999997</v>
      </c>
      <c r="AB93" s="38">
        <f t="shared" si="19"/>
        <v>731.18640000000005</v>
      </c>
    </row>
    <row r="94" spans="1:28" ht="15.75" thickBot="1" x14ac:dyDescent="0.3">
      <c r="A94" s="201"/>
      <c r="B94" s="200"/>
      <c r="C94" s="33">
        <v>1.42</v>
      </c>
      <c r="D94" s="101">
        <f>C94*E6</f>
        <v>3743.12</v>
      </c>
      <c r="E94" s="119">
        <v>21</v>
      </c>
      <c r="F94" s="102">
        <v>15</v>
      </c>
      <c r="G94" s="102">
        <v>1</v>
      </c>
      <c r="H94" s="23">
        <f t="shared" si="23"/>
        <v>5620.2535056799989</v>
      </c>
      <c r="I94" s="25">
        <f t="shared" si="24"/>
        <v>67443.042068159994</v>
      </c>
      <c r="J94" s="23">
        <f t="shared" si="20"/>
        <v>50300.842452959987</v>
      </c>
      <c r="K94" s="24">
        <f t="shared" si="21"/>
        <v>3464.2453479999995</v>
      </c>
      <c r="L94" s="24">
        <f t="shared" si="25"/>
        <v>17142.199615200007</v>
      </c>
      <c r="M94" s="25">
        <f t="shared" si="22"/>
        <v>236.11845200000002</v>
      </c>
      <c r="Z94" s="23">
        <f t="shared" si="17"/>
        <v>3377.9811999999997</v>
      </c>
      <c r="AA94" s="136">
        <f t="shared" si="18"/>
        <v>4304.5879999999997</v>
      </c>
      <c r="AB94" s="38">
        <f t="shared" si="19"/>
        <v>926.60680000000002</v>
      </c>
    </row>
    <row r="95" spans="1:28" ht="18" customHeight="1" thickBot="1" x14ac:dyDescent="0.3">
      <c r="A95" s="201"/>
      <c r="B95" s="199" t="s">
        <v>62</v>
      </c>
      <c r="C95" s="33">
        <v>1.52</v>
      </c>
      <c r="D95" s="101">
        <f>C95*E6</f>
        <v>4006.7200000000003</v>
      </c>
      <c r="E95" s="102">
        <v>35</v>
      </c>
      <c r="F95" s="102">
        <v>15</v>
      </c>
      <c r="G95" s="102">
        <v>2</v>
      </c>
      <c r="H95" s="23">
        <f t="shared" si="23"/>
        <v>13424.234889600002</v>
      </c>
      <c r="I95" s="25">
        <f t="shared" si="24"/>
        <v>161090.81867520002</v>
      </c>
      <c r="J95" s="23">
        <f t="shared" si="20"/>
        <v>120145.88373120001</v>
      </c>
      <c r="K95" s="24">
        <f t="shared" si="21"/>
        <v>7416.4125759999997</v>
      </c>
      <c r="L95" s="24">
        <f t="shared" si="25"/>
        <v>40944.934944000008</v>
      </c>
      <c r="M95" s="25">
        <f t="shared" si="22"/>
        <v>505.49302400000005</v>
      </c>
      <c r="Z95" s="23">
        <f t="shared" si="17"/>
        <v>4034.2320000000004</v>
      </c>
      <c r="AA95" s="136">
        <f t="shared" si="18"/>
        <v>4607.7280000000001</v>
      </c>
      <c r="AB95" s="38">
        <f t="shared" si="19"/>
        <v>573.49599999999964</v>
      </c>
    </row>
    <row r="96" spans="1:28" ht="15.75" thickBot="1" x14ac:dyDescent="0.3">
      <c r="A96" s="201"/>
      <c r="B96" s="200"/>
      <c r="C96" s="33">
        <v>1.52</v>
      </c>
      <c r="D96" s="101">
        <f>C96*E6</f>
        <v>4006.7200000000003</v>
      </c>
      <c r="E96" s="119">
        <v>21</v>
      </c>
      <c r="F96" s="102">
        <v>15</v>
      </c>
      <c r="G96" s="102">
        <v>1</v>
      </c>
      <c r="H96" s="23">
        <f t="shared" si="23"/>
        <v>6016.0460060799996</v>
      </c>
      <c r="I96" s="25">
        <f t="shared" si="24"/>
        <v>72192.552072959996</v>
      </c>
      <c r="J96" s="23">
        <f t="shared" si="20"/>
        <v>53843.155301759994</v>
      </c>
      <c r="K96" s="24">
        <f t="shared" si="21"/>
        <v>3708.2062879999999</v>
      </c>
      <c r="L96" s="24">
        <f t="shared" si="25"/>
        <v>18349.396771200001</v>
      </c>
      <c r="M96" s="25">
        <f t="shared" si="22"/>
        <v>252.74651200000002</v>
      </c>
      <c r="Z96" s="23">
        <f t="shared" si="17"/>
        <v>3615.8672000000001</v>
      </c>
      <c r="AA96" s="136">
        <f t="shared" si="18"/>
        <v>4607.7280000000001</v>
      </c>
      <c r="AB96" s="38">
        <f t="shared" si="19"/>
        <v>991.86079999999993</v>
      </c>
    </row>
    <row r="97" spans="1:28" ht="15.75" x14ac:dyDescent="0.25">
      <c r="A97" s="201"/>
      <c r="B97" s="105" t="s">
        <v>63</v>
      </c>
      <c r="C97" s="33">
        <v>1.67</v>
      </c>
      <c r="D97" s="101">
        <f>C97*E6</f>
        <v>4402.12</v>
      </c>
      <c r="E97" s="102">
        <v>35</v>
      </c>
      <c r="F97" s="102">
        <v>15</v>
      </c>
      <c r="G97" s="102">
        <v>1</v>
      </c>
      <c r="H97" s="23">
        <f t="shared" si="23"/>
        <v>7374.4974557999994</v>
      </c>
      <c r="I97" s="25">
        <f t="shared" si="24"/>
        <v>88493.969469599993</v>
      </c>
      <c r="J97" s="23">
        <f t="shared" si="20"/>
        <v>66001.192707599985</v>
      </c>
      <c r="K97" s="24">
        <f t="shared" si="21"/>
        <v>4074.1476979999993</v>
      </c>
      <c r="L97" s="24">
        <f t="shared" si="25"/>
        <v>22492.776762000009</v>
      </c>
      <c r="M97" s="25">
        <f t="shared" si="22"/>
        <v>277.688602</v>
      </c>
      <c r="N97" s="106" t="s">
        <v>64</v>
      </c>
      <c r="O97" s="107"/>
      <c r="P97" s="107"/>
      <c r="Q97" s="108">
        <f>Q91+Q93</f>
        <v>6235396.1267439974</v>
      </c>
      <c r="Z97" s="23">
        <f t="shared" si="17"/>
        <v>4432.3469999999998</v>
      </c>
      <c r="AA97" s="136">
        <f t="shared" si="18"/>
        <v>5062.4379999999992</v>
      </c>
      <c r="AB97" s="38">
        <f t="shared" si="19"/>
        <v>630.09099999999944</v>
      </c>
    </row>
    <row r="98" spans="1:28" ht="15.75" x14ac:dyDescent="0.25">
      <c r="B98" s="109"/>
      <c r="G98" s="110">
        <f>SUM(G76:G97)</f>
        <v>499</v>
      </c>
    </row>
    <row r="99" spans="1:28" ht="15.75" x14ac:dyDescent="0.25">
      <c r="B99" t="s">
        <v>65</v>
      </c>
      <c r="N99" s="111" t="s">
        <v>66</v>
      </c>
      <c r="O99" s="111"/>
      <c r="Q99" s="112">
        <f>Q74+Q97</f>
        <v>14397929.867451198</v>
      </c>
    </row>
    <row r="100" spans="1:28" x14ac:dyDescent="0.25">
      <c r="B100" t="s">
        <v>67</v>
      </c>
      <c r="C100" t="s">
        <v>68</v>
      </c>
    </row>
    <row r="102" spans="1:28" x14ac:dyDescent="0.25">
      <c r="B102" t="s">
        <v>69</v>
      </c>
    </row>
    <row r="103" spans="1:28" ht="15.75" x14ac:dyDescent="0.25">
      <c r="B103" s="113" t="s">
        <v>70</v>
      </c>
    </row>
    <row r="104" spans="1:28" ht="63" x14ac:dyDescent="0.25">
      <c r="B104" s="114" t="s">
        <v>71</v>
      </c>
    </row>
    <row r="105" spans="1:28" x14ac:dyDescent="0.25">
      <c r="B105" t="s">
        <v>72</v>
      </c>
    </row>
    <row r="107" spans="1:28" x14ac:dyDescent="0.25">
      <c r="B107" t="s">
        <v>73</v>
      </c>
    </row>
    <row r="108" spans="1:28" x14ac:dyDescent="0.25">
      <c r="B108" s="115" t="s">
        <v>74</v>
      </c>
      <c r="C108" s="115">
        <v>2018</v>
      </c>
      <c r="D108" s="115">
        <v>2019</v>
      </c>
      <c r="E108" s="115">
        <v>2020</v>
      </c>
      <c r="F108" s="132"/>
    </row>
    <row r="109" spans="1:28" ht="15.75" x14ac:dyDescent="0.25">
      <c r="B109" s="115" t="s">
        <v>75</v>
      </c>
      <c r="C109" s="74">
        <v>3635545</v>
      </c>
      <c r="D109" s="74">
        <v>3635545</v>
      </c>
      <c r="E109" s="65">
        <v>2690868.8597999997</v>
      </c>
      <c r="F109" s="133"/>
    </row>
    <row r="110" spans="1:28" ht="15.75" x14ac:dyDescent="0.25">
      <c r="B110" s="115" t="s">
        <v>76</v>
      </c>
      <c r="C110" s="74">
        <v>0</v>
      </c>
      <c r="D110" s="74">
        <v>542787</v>
      </c>
      <c r="E110" s="65">
        <v>355843.07299999997</v>
      </c>
      <c r="F110" s="133"/>
    </row>
    <row r="111" spans="1:28" ht="15.75" x14ac:dyDescent="0.25">
      <c r="B111" s="115" t="s">
        <v>77</v>
      </c>
      <c r="C111" s="74">
        <v>68429</v>
      </c>
      <c r="D111" s="74">
        <v>68429</v>
      </c>
      <c r="E111" s="65">
        <v>50732.503799999999</v>
      </c>
      <c r="F111" s="133"/>
    </row>
    <row r="112" spans="1:28" ht="15.75" x14ac:dyDescent="0.25">
      <c r="B112" s="115" t="s">
        <v>78</v>
      </c>
      <c r="C112" s="74">
        <v>3204432</v>
      </c>
      <c r="D112" s="74">
        <v>3204432</v>
      </c>
      <c r="E112" s="65">
        <v>2335485.5634000003</v>
      </c>
      <c r="F112" s="133"/>
    </row>
    <row r="113" spans="2:6" x14ac:dyDescent="0.25">
      <c r="B113" s="115" t="s">
        <v>79</v>
      </c>
      <c r="C113" s="74">
        <f>SUM(C109:C112)</f>
        <v>6908406</v>
      </c>
      <c r="D113" s="74">
        <f t="shared" ref="D113:E113" si="26">SUM(D109:D112)</f>
        <v>7451193</v>
      </c>
      <c r="E113" s="74">
        <f t="shared" si="26"/>
        <v>5432930</v>
      </c>
      <c r="F113" s="134"/>
    </row>
    <row r="114" spans="2:6" ht="15.75" x14ac:dyDescent="0.25">
      <c r="B114" s="116" t="s">
        <v>80</v>
      </c>
      <c r="C114" s="117">
        <v>1966</v>
      </c>
      <c r="D114" s="117">
        <v>1966</v>
      </c>
      <c r="E114" s="117">
        <v>2202</v>
      </c>
      <c r="F114" s="135"/>
    </row>
  </sheetData>
  <mergeCells count="52">
    <mergeCell ref="W76:W78"/>
    <mergeCell ref="W79:W80"/>
    <mergeCell ref="W56:W58"/>
    <mergeCell ref="W59:W60"/>
    <mergeCell ref="W45:W47"/>
    <mergeCell ref="W48:W49"/>
    <mergeCell ref="B93:B94"/>
    <mergeCell ref="O93:P93"/>
    <mergeCell ref="A76:A97"/>
    <mergeCell ref="B76:B78"/>
    <mergeCell ref="B79:B80"/>
    <mergeCell ref="B81:B82"/>
    <mergeCell ref="B83:B85"/>
    <mergeCell ref="B86:B87"/>
    <mergeCell ref="B95:B96"/>
    <mergeCell ref="O86:P86"/>
    <mergeCell ref="O87:P87"/>
    <mergeCell ref="B88:B89"/>
    <mergeCell ref="B90:B92"/>
    <mergeCell ref="O91:P91"/>
    <mergeCell ref="A69:A71"/>
    <mergeCell ref="O69:P69"/>
    <mergeCell ref="O70:P70"/>
    <mergeCell ref="O71:P71"/>
    <mergeCell ref="O72:P72"/>
    <mergeCell ref="A55:A67"/>
    <mergeCell ref="B55:B60"/>
    <mergeCell ref="O59:P59"/>
    <mergeCell ref="O60:P60"/>
    <mergeCell ref="B61:B66"/>
    <mergeCell ref="O61:P61"/>
    <mergeCell ref="O63:P63"/>
    <mergeCell ref="O64:P64"/>
    <mergeCell ref="O47:P47"/>
    <mergeCell ref="B48:B50"/>
    <mergeCell ref="O48:P48"/>
    <mergeCell ref="O50:P50"/>
    <mergeCell ref="C75:D75"/>
    <mergeCell ref="B51:B52"/>
    <mergeCell ref="O51:P51"/>
    <mergeCell ref="C8:D8"/>
    <mergeCell ref="H8:I8"/>
    <mergeCell ref="J8:K8"/>
    <mergeCell ref="C9:D9"/>
    <mergeCell ref="A11:A53"/>
    <mergeCell ref="B11:B17"/>
    <mergeCell ref="B19:B24"/>
    <mergeCell ref="B25:B29"/>
    <mergeCell ref="B30:B35"/>
    <mergeCell ref="B36:B37"/>
    <mergeCell ref="B38:B41"/>
    <mergeCell ref="B42:B47"/>
  </mergeCells>
  <hyperlinks>
    <hyperlink ref="B10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topLeftCell="A5" zoomScale="70" zoomScaleNormal="70" workbookViewId="0">
      <selection activeCell="N6" sqref="N6"/>
    </sheetView>
  </sheetViews>
  <sheetFormatPr defaultRowHeight="15" x14ac:dyDescent="0.25"/>
  <cols>
    <col min="1" max="1" width="4.28515625" customWidth="1"/>
    <col min="2" max="2" width="33.7109375" customWidth="1"/>
    <col min="3" max="3" width="14.42578125" customWidth="1"/>
    <col min="4" max="4" width="11.85546875" customWidth="1"/>
    <col min="5" max="6" width="13.42578125" customWidth="1"/>
    <col min="7" max="8" width="13.7109375" customWidth="1"/>
    <col min="9" max="10" width="20.5703125" customWidth="1"/>
    <col min="11" max="11" width="21.140625" customWidth="1"/>
    <col min="12" max="12" width="19.28515625" style="138" customWidth="1"/>
    <col min="13" max="13" width="17.42578125" customWidth="1"/>
    <col min="14" max="14" width="19.42578125" customWidth="1"/>
    <col min="15" max="15" width="19.85546875" customWidth="1"/>
    <col min="16" max="16" width="13.140625" customWidth="1"/>
  </cols>
  <sheetData>
    <row r="1" spans="1:16" ht="15.75" hidden="1" x14ac:dyDescent="0.25">
      <c r="I1" s="1" t="s">
        <v>0</v>
      </c>
    </row>
    <row r="2" spans="1:16" ht="15.75" hidden="1" x14ac:dyDescent="0.25">
      <c r="I2" s="1" t="s">
        <v>1</v>
      </c>
    </row>
    <row r="3" spans="1:16" ht="15.75" hidden="1" x14ac:dyDescent="0.25">
      <c r="I3" s="1" t="s">
        <v>2</v>
      </c>
    </row>
    <row r="4" spans="1:16" ht="15.75" hidden="1" x14ac:dyDescent="0.25">
      <c r="F4">
        <v>2695</v>
      </c>
      <c r="I4" s="1" t="s">
        <v>3</v>
      </c>
    </row>
    <row r="5" spans="1:16" ht="15.75" x14ac:dyDescent="0.25">
      <c r="I5" s="1"/>
      <c r="L5" s="63"/>
      <c r="N5" t="s">
        <v>118</v>
      </c>
    </row>
    <row r="6" spans="1:16" ht="15.75" x14ac:dyDescent="0.25">
      <c r="I6" s="1"/>
      <c r="L6" s="63"/>
    </row>
    <row r="7" spans="1:16" ht="15.75" customHeight="1" x14ac:dyDescent="0.25">
      <c r="B7" s="206" t="s">
        <v>117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</row>
    <row r="8" spans="1:16" x14ac:dyDescent="0.25">
      <c r="B8" t="s">
        <v>4</v>
      </c>
      <c r="L8" s="63"/>
      <c r="M8" s="2"/>
    </row>
    <row r="9" spans="1:16" x14ac:dyDescent="0.25">
      <c r="B9" t="s">
        <v>116</v>
      </c>
      <c r="L9" s="63"/>
      <c r="M9" s="169"/>
    </row>
    <row r="10" spans="1:16" ht="18.75" x14ac:dyDescent="0.3">
      <c r="E10" s="146"/>
      <c r="F10" s="3">
        <v>2963</v>
      </c>
      <c r="G10">
        <v>1966</v>
      </c>
      <c r="I10" s="1" t="s">
        <v>5</v>
      </c>
      <c r="J10">
        <f>F10-G10</f>
        <v>997</v>
      </c>
      <c r="K10" s="4">
        <f>F10/G10-1</f>
        <v>0.50712105798575791</v>
      </c>
      <c r="L10" s="221"/>
    </row>
    <row r="11" spans="1:16" x14ac:dyDescent="0.25">
      <c r="L11" s="63"/>
    </row>
    <row r="12" spans="1:16" s="5" customFormat="1" ht="29.25" customHeight="1" x14ac:dyDescent="0.25">
      <c r="C12" s="170" t="s">
        <v>6</v>
      </c>
      <c r="D12" s="171"/>
      <c r="G12" s="6" t="s">
        <v>7</v>
      </c>
      <c r="H12" s="6"/>
      <c r="I12" s="172" t="s">
        <v>8</v>
      </c>
      <c r="J12" s="173"/>
      <c r="K12" s="144" t="s">
        <v>9</v>
      </c>
      <c r="L12" s="145"/>
    </row>
    <row r="13" spans="1:16" ht="62.25" customHeight="1" x14ac:dyDescent="0.25">
      <c r="B13" s="207" t="s">
        <v>111</v>
      </c>
      <c r="C13" s="176" t="s">
        <v>103</v>
      </c>
      <c r="D13" s="177"/>
      <c r="E13" s="207" t="s">
        <v>109</v>
      </c>
      <c r="F13" s="207" t="s">
        <v>102</v>
      </c>
      <c r="G13" s="209" t="s">
        <v>13</v>
      </c>
      <c r="H13" s="209" t="s">
        <v>113</v>
      </c>
      <c r="I13" s="212" t="s">
        <v>14</v>
      </c>
      <c r="J13" s="214" t="s">
        <v>98</v>
      </c>
      <c r="K13" s="216" t="s">
        <v>99</v>
      </c>
      <c r="L13" s="219" t="s">
        <v>17</v>
      </c>
      <c r="M13" s="218" t="s">
        <v>100</v>
      </c>
      <c r="N13" s="218" t="s">
        <v>101</v>
      </c>
      <c r="O13" s="216" t="s">
        <v>114</v>
      </c>
      <c r="P13" s="158"/>
    </row>
    <row r="14" spans="1:16" ht="62.25" customHeight="1" x14ac:dyDescent="0.25">
      <c r="B14" s="208"/>
      <c r="C14" s="147" t="s">
        <v>95</v>
      </c>
      <c r="D14" s="147" t="s">
        <v>96</v>
      </c>
      <c r="E14" s="208"/>
      <c r="F14" s="208"/>
      <c r="G14" s="211"/>
      <c r="H14" s="210"/>
      <c r="I14" s="213"/>
      <c r="J14" s="215"/>
      <c r="K14" s="217"/>
      <c r="L14" s="220"/>
      <c r="M14" s="218"/>
      <c r="N14" s="218"/>
      <c r="O14" s="217"/>
      <c r="P14" s="158"/>
    </row>
    <row r="15" spans="1:16" s="12" customFormat="1" ht="45.75" customHeight="1" thickBot="1" x14ac:dyDescent="0.25">
      <c r="A15" s="12">
        <v>1</v>
      </c>
      <c r="B15" s="13">
        <v>2</v>
      </c>
      <c r="C15" s="150">
        <v>3</v>
      </c>
      <c r="D15" s="148" t="s">
        <v>97</v>
      </c>
      <c r="E15" s="13">
        <v>5</v>
      </c>
      <c r="F15" s="13">
        <v>6</v>
      </c>
      <c r="G15" s="16">
        <v>7</v>
      </c>
      <c r="H15" s="18" t="s">
        <v>112</v>
      </c>
      <c r="I15" s="17" t="s">
        <v>106</v>
      </c>
      <c r="J15" s="12" t="s">
        <v>104</v>
      </c>
      <c r="K15" s="13" t="s">
        <v>105</v>
      </c>
      <c r="L15" s="139"/>
      <c r="M15" s="150" t="s">
        <v>107</v>
      </c>
      <c r="N15" s="159" t="s">
        <v>108</v>
      </c>
      <c r="O15" s="148" t="s">
        <v>115</v>
      </c>
      <c r="P15" s="149"/>
    </row>
    <row r="16" spans="1:16" ht="22.5" customHeight="1" thickBot="1" x14ac:dyDescent="0.3">
      <c r="A16" s="178" t="s">
        <v>20</v>
      </c>
      <c r="B16" s="179" t="s">
        <v>21</v>
      </c>
      <c r="C16" s="151">
        <v>1</v>
      </c>
      <c r="D16" s="152">
        <f>C16*F10</f>
        <v>2963</v>
      </c>
      <c r="E16" s="21">
        <v>35</v>
      </c>
      <c r="F16" s="129">
        <v>21</v>
      </c>
      <c r="G16" s="22">
        <v>69</v>
      </c>
      <c r="H16" s="154">
        <f>D16*(1+F16/100)</f>
        <v>3585.23</v>
      </c>
      <c r="I16" s="23">
        <f>(D16*(1+F16/100)*G16)*1.2409</f>
        <v>306974.92158299999</v>
      </c>
      <c r="J16" s="23">
        <f>I16*12</f>
        <v>3683699.0589959999</v>
      </c>
      <c r="K16" s="23">
        <f>(1966*C16)*(1+E16/100)*G16*12*1.2409</f>
        <v>2726995.3873200002</v>
      </c>
      <c r="L16" s="140">
        <f>1966*C16*G16*1.2409</f>
        <v>168333.04859999998</v>
      </c>
      <c r="M16" s="97">
        <f>J16-K16</f>
        <v>956703.67167599965</v>
      </c>
      <c r="N16" s="97">
        <f t="shared" ref="N16:N45" si="0">((D16-1966*C16)*20%)*G16*1.2409</f>
        <v>17073.046739999998</v>
      </c>
      <c r="O16" s="25">
        <f>K16+M16+N16</f>
        <v>3700772.105736</v>
      </c>
      <c r="P16" s="81"/>
    </row>
    <row r="17" spans="1:16" ht="22.5" customHeight="1" thickBot="1" x14ac:dyDescent="0.3">
      <c r="A17" s="178"/>
      <c r="B17" s="180"/>
      <c r="C17" s="26">
        <v>1</v>
      </c>
      <c r="D17" s="27">
        <f>C17*F10</f>
        <v>2963</v>
      </c>
      <c r="E17" s="28">
        <v>28</v>
      </c>
      <c r="F17" s="102">
        <v>18</v>
      </c>
      <c r="G17" s="29">
        <v>29</v>
      </c>
      <c r="H17" s="154">
        <f t="shared" ref="H17:H68" si="1">D17*(1+F17/100)</f>
        <v>3496.3399999999997</v>
      </c>
      <c r="I17" s="23">
        <f t="shared" ref="I17:I45" si="2">(D17*(1+F17/100)*G17)*1.2409</f>
        <v>125819.64087399998</v>
      </c>
      <c r="J17" s="25">
        <f>I17*12</f>
        <v>1509835.6904879997</v>
      </c>
      <c r="K17" s="23">
        <f t="shared" ref="K17:K56" si="3">(1966*C17)*(1+E17/100)*G17*12*1.2409</f>
        <v>1086699.6111359999</v>
      </c>
      <c r="L17" s="140">
        <f t="shared" ref="L17:L24" si="4">1966*C17*G17*1.2409</f>
        <v>70748.672599999991</v>
      </c>
      <c r="M17" s="24">
        <f t="shared" ref="M17:M74" si="5">J17-K17</f>
        <v>423136.0793519998</v>
      </c>
      <c r="N17" s="160">
        <f t="shared" si="0"/>
        <v>7175.6283400000002</v>
      </c>
      <c r="O17" s="25">
        <f t="shared" ref="O17:O68" si="6">K17+M17+N17</f>
        <v>1517011.3188279998</v>
      </c>
      <c r="P17" s="81"/>
    </row>
    <row r="18" spans="1:16" ht="22.5" customHeight="1" thickBot="1" x14ac:dyDescent="0.3">
      <c r="A18" s="178"/>
      <c r="B18" s="180"/>
      <c r="C18" s="30">
        <v>1</v>
      </c>
      <c r="D18" s="27">
        <f>C18*F10</f>
        <v>2963</v>
      </c>
      <c r="E18" s="28">
        <v>21</v>
      </c>
      <c r="F18" s="102">
        <v>13</v>
      </c>
      <c r="G18" s="29">
        <v>81</v>
      </c>
      <c r="H18" s="154">
        <f t="shared" si="1"/>
        <v>3348.1899999999996</v>
      </c>
      <c r="I18" s="23">
        <f t="shared" si="2"/>
        <v>336536.28665099991</v>
      </c>
      <c r="J18" s="25">
        <f t="shared" ref="J18:J68" si="7">I18*12</f>
        <v>4038435.439811999</v>
      </c>
      <c r="K18" s="23">
        <f t="shared" si="3"/>
        <v>2869273.4075279995</v>
      </c>
      <c r="L18" s="140">
        <f t="shared" si="4"/>
        <v>197608.36139999999</v>
      </c>
      <c r="M18" s="24">
        <f t="shared" si="5"/>
        <v>1169162.0322839995</v>
      </c>
      <c r="N18" s="160">
        <f t="shared" si="0"/>
        <v>20042.272259999998</v>
      </c>
      <c r="O18" s="25">
        <f t="shared" si="6"/>
        <v>4058477.712071999</v>
      </c>
      <c r="P18" s="81"/>
    </row>
    <row r="19" spans="1:16" ht="22.5" customHeight="1" thickBot="1" x14ac:dyDescent="0.3">
      <c r="A19" s="178"/>
      <c r="B19" s="180"/>
      <c r="C19" s="30">
        <v>1</v>
      </c>
      <c r="D19" s="27">
        <f>C19*F10</f>
        <v>2963</v>
      </c>
      <c r="E19" s="28">
        <v>14</v>
      </c>
      <c r="F19" s="120">
        <v>10</v>
      </c>
      <c r="G19" s="29">
        <v>46</v>
      </c>
      <c r="H19" s="154">
        <f t="shared" si="1"/>
        <v>3259.3</v>
      </c>
      <c r="I19" s="23">
        <f t="shared" si="2"/>
        <v>186045.40702000001</v>
      </c>
      <c r="J19" s="25">
        <f t="shared" si="7"/>
        <v>2232544.88424</v>
      </c>
      <c r="K19" s="23">
        <f t="shared" si="3"/>
        <v>1535197.4032319998</v>
      </c>
      <c r="L19" s="140">
        <f t="shared" si="4"/>
        <v>112222.0324</v>
      </c>
      <c r="M19" s="24">
        <f t="shared" si="5"/>
        <v>697347.48100800021</v>
      </c>
      <c r="N19" s="160">
        <f t="shared" si="0"/>
        <v>11382.031159999999</v>
      </c>
      <c r="O19" s="25">
        <f t="shared" si="6"/>
        <v>2243926.9153999998</v>
      </c>
      <c r="P19" s="81"/>
    </row>
    <row r="20" spans="1:16" ht="22.5" customHeight="1" thickBot="1" x14ac:dyDescent="0.3">
      <c r="A20" s="178"/>
      <c r="B20" s="180"/>
      <c r="C20" s="30">
        <v>1</v>
      </c>
      <c r="D20" s="27">
        <f>C20*F10</f>
        <v>2963</v>
      </c>
      <c r="E20" s="28">
        <v>7</v>
      </c>
      <c r="F20" s="153">
        <v>5</v>
      </c>
      <c r="G20" s="29">
        <v>32</v>
      </c>
      <c r="H20" s="154">
        <f t="shared" si="1"/>
        <v>3111.15</v>
      </c>
      <c r="I20" s="23">
        <f t="shared" si="2"/>
        <v>123540.03311999999</v>
      </c>
      <c r="J20" s="25">
        <f t="shared" si="7"/>
        <v>1482480.39744</v>
      </c>
      <c r="K20" s="23">
        <f t="shared" si="3"/>
        <v>1002386.7102720001</v>
      </c>
      <c r="L20" s="140">
        <f t="shared" si="4"/>
        <v>78067.500799999994</v>
      </c>
      <c r="M20" s="24">
        <f t="shared" si="5"/>
        <v>480093.68716799992</v>
      </c>
      <c r="N20" s="160">
        <f t="shared" si="0"/>
        <v>7917.9347199999993</v>
      </c>
      <c r="O20" s="25">
        <f t="shared" si="6"/>
        <v>1490398.33216</v>
      </c>
      <c r="P20" s="81"/>
    </row>
    <row r="21" spans="1:16" ht="22.5" customHeight="1" thickBot="1" x14ac:dyDescent="0.3">
      <c r="A21" s="178"/>
      <c r="B21" s="181"/>
      <c r="C21" s="30">
        <v>1</v>
      </c>
      <c r="D21" s="27">
        <f>C21*F10</f>
        <v>2963</v>
      </c>
      <c r="E21" s="28">
        <v>0</v>
      </c>
      <c r="F21" s="28">
        <v>0</v>
      </c>
      <c r="G21" s="29">
        <v>44</v>
      </c>
      <c r="H21" s="154">
        <f t="shared" si="1"/>
        <v>2963</v>
      </c>
      <c r="I21" s="23">
        <f t="shared" si="2"/>
        <v>161778.61479999998</v>
      </c>
      <c r="J21" s="25">
        <f t="shared" si="7"/>
        <v>1941343.3775999998</v>
      </c>
      <c r="K21" s="23">
        <f t="shared" si="3"/>
        <v>1288113.7631999999</v>
      </c>
      <c r="L21" s="140">
        <f t="shared" si="4"/>
        <v>107342.81359999999</v>
      </c>
      <c r="M21" s="24">
        <f t="shared" si="5"/>
        <v>653229.61439999985</v>
      </c>
      <c r="N21" s="160">
        <f t="shared" si="0"/>
        <v>10887.160239999999</v>
      </c>
      <c r="O21" s="25">
        <f t="shared" si="6"/>
        <v>1952230.5378399999</v>
      </c>
      <c r="P21" s="81"/>
    </row>
    <row r="22" spans="1:16" ht="27.75" customHeight="1" thickBot="1" x14ac:dyDescent="0.3">
      <c r="A22" s="178"/>
      <c r="B22" s="182" t="s">
        <v>23</v>
      </c>
      <c r="C22" s="33">
        <v>1.1000000000000001</v>
      </c>
      <c r="D22" s="27">
        <f>C22*F10</f>
        <v>3259.3</v>
      </c>
      <c r="E22" s="28">
        <v>35</v>
      </c>
      <c r="F22" s="102">
        <v>21</v>
      </c>
      <c r="G22" s="29">
        <v>5</v>
      </c>
      <c r="H22" s="154">
        <f t="shared" si="1"/>
        <v>3943.7530000000002</v>
      </c>
      <c r="I22" s="23">
        <f t="shared" si="2"/>
        <v>24469.015488499997</v>
      </c>
      <c r="J22" s="25">
        <f t="shared" si="7"/>
        <v>293628.18586199998</v>
      </c>
      <c r="K22" s="23">
        <f t="shared" si="3"/>
        <v>217369.19754000002</v>
      </c>
      <c r="L22" s="140">
        <f t="shared" si="4"/>
        <v>13417.851700000001</v>
      </c>
      <c r="M22" s="24">
        <f t="shared" si="5"/>
        <v>76258.988321999961</v>
      </c>
      <c r="N22" s="160">
        <f t="shared" si="0"/>
        <v>1360.8950299999997</v>
      </c>
      <c r="O22" s="25">
        <f t="shared" si="6"/>
        <v>294989.080892</v>
      </c>
      <c r="P22" s="81"/>
    </row>
    <row r="23" spans="1:16" ht="25.5" customHeight="1" thickBot="1" x14ac:dyDescent="0.3">
      <c r="A23" s="178"/>
      <c r="B23" s="183"/>
      <c r="C23" s="33">
        <v>1.1000000000000001</v>
      </c>
      <c r="D23" s="27">
        <f>C23*F10</f>
        <v>3259.3</v>
      </c>
      <c r="E23" s="28">
        <v>28</v>
      </c>
      <c r="F23" s="102">
        <v>18</v>
      </c>
      <c r="G23" s="29">
        <v>2</v>
      </c>
      <c r="H23" s="154">
        <f t="shared" si="1"/>
        <v>3845.9740000000002</v>
      </c>
      <c r="I23" s="23">
        <f t="shared" si="2"/>
        <v>9544.9382731999995</v>
      </c>
      <c r="J23" s="25">
        <f t="shared" si="7"/>
        <v>114539.25927839999</v>
      </c>
      <c r="K23" s="23">
        <f t="shared" si="3"/>
        <v>82439.280844800014</v>
      </c>
      <c r="L23" s="140">
        <f t="shared" si="4"/>
        <v>5367.1406800000004</v>
      </c>
      <c r="M23" s="24">
        <f t="shared" si="5"/>
        <v>32099.978433599972</v>
      </c>
      <c r="N23" s="160">
        <f t="shared" si="0"/>
        <v>544.35801199999992</v>
      </c>
      <c r="O23" s="25">
        <f t="shared" si="6"/>
        <v>115083.61729039998</v>
      </c>
      <c r="P23" s="81"/>
    </row>
    <row r="24" spans="1:16" ht="24.75" customHeight="1" thickBot="1" x14ac:dyDescent="0.3">
      <c r="A24" s="178"/>
      <c r="B24" s="183"/>
      <c r="C24" s="33">
        <v>1.1000000000000001</v>
      </c>
      <c r="D24" s="35">
        <f>C24*F10</f>
        <v>3259.3</v>
      </c>
      <c r="E24" s="28">
        <v>21</v>
      </c>
      <c r="F24" s="102">
        <v>13</v>
      </c>
      <c r="G24" s="29">
        <v>3</v>
      </c>
      <c r="H24" s="154">
        <f t="shared" si="1"/>
        <v>3683.009</v>
      </c>
      <c r="I24" s="23">
        <f t="shared" si="2"/>
        <v>13710.737604299999</v>
      </c>
      <c r="J24" s="25">
        <f t="shared" si="7"/>
        <v>164528.85125159999</v>
      </c>
      <c r="K24" s="23">
        <f t="shared" si="3"/>
        <v>116896.32401040001</v>
      </c>
      <c r="L24" s="140">
        <f t="shared" si="4"/>
        <v>8050.7110200000006</v>
      </c>
      <c r="M24" s="24">
        <f t="shared" si="5"/>
        <v>47632.527241199976</v>
      </c>
      <c r="N24" s="160">
        <f t="shared" si="0"/>
        <v>816.53701799999988</v>
      </c>
      <c r="O24" s="25">
        <f t="shared" si="6"/>
        <v>165345.38826959999</v>
      </c>
      <c r="P24" s="81"/>
    </row>
    <row r="25" spans="1:16" ht="24.75" customHeight="1" thickBot="1" x14ac:dyDescent="0.3">
      <c r="A25" s="178"/>
      <c r="B25" s="183"/>
      <c r="C25" s="33">
        <v>1.1000000000000001</v>
      </c>
      <c r="D25" s="35">
        <f>C25*F10</f>
        <v>3259.3</v>
      </c>
      <c r="E25" s="28">
        <v>14</v>
      </c>
      <c r="F25" s="120">
        <v>10</v>
      </c>
      <c r="G25" s="29">
        <v>5</v>
      </c>
      <c r="H25" s="154">
        <f t="shared" si="1"/>
        <v>3585.2300000000005</v>
      </c>
      <c r="I25" s="23">
        <f t="shared" si="2"/>
        <v>22244.559535</v>
      </c>
      <c r="J25" s="25">
        <f t="shared" si="7"/>
        <v>266934.71441999997</v>
      </c>
      <c r="K25" s="23">
        <f t="shared" si="3"/>
        <v>183556.21125600001</v>
      </c>
      <c r="L25" s="140">
        <f>1647*C25*G25*1.2409</f>
        <v>11240.692649999999</v>
      </c>
      <c r="M25" s="24">
        <f t="shared" si="5"/>
        <v>83378.503163999965</v>
      </c>
      <c r="N25" s="160">
        <f t="shared" si="0"/>
        <v>1360.8950299999997</v>
      </c>
      <c r="O25" s="25">
        <f t="shared" si="6"/>
        <v>268295.60944999999</v>
      </c>
      <c r="P25" s="81"/>
    </row>
    <row r="26" spans="1:16" ht="21" customHeight="1" thickBot="1" x14ac:dyDescent="0.3">
      <c r="A26" s="178"/>
      <c r="B26" s="183"/>
      <c r="C26" s="33">
        <v>1.1000000000000001</v>
      </c>
      <c r="D26" s="35">
        <f>C26*F10</f>
        <v>3259.3</v>
      </c>
      <c r="E26" s="28">
        <v>7</v>
      </c>
      <c r="F26" s="153">
        <v>5</v>
      </c>
      <c r="G26" s="29">
        <v>2</v>
      </c>
      <c r="H26" s="154">
        <f t="shared" si="1"/>
        <v>3422.2650000000003</v>
      </c>
      <c r="I26" s="23">
        <f t="shared" si="2"/>
        <v>8493.3772769999996</v>
      </c>
      <c r="J26" s="25">
        <f t="shared" si="7"/>
        <v>101920.527324</v>
      </c>
      <c r="K26" s="23">
        <f t="shared" si="3"/>
        <v>68914.086331200015</v>
      </c>
      <c r="L26" s="140">
        <f t="shared" ref="L26:L56" si="8">1966*C26*G26*1.2409</f>
        <v>5367.1406800000004</v>
      </c>
      <c r="M26" s="24">
        <f t="shared" si="5"/>
        <v>33006.44099279998</v>
      </c>
      <c r="N26" s="160">
        <f t="shared" si="0"/>
        <v>544.35801199999992</v>
      </c>
      <c r="O26" s="25">
        <f t="shared" si="6"/>
        <v>102464.88533599999</v>
      </c>
      <c r="P26" s="81"/>
    </row>
    <row r="27" spans="1:16" ht="21" customHeight="1" thickBot="1" x14ac:dyDescent="0.3">
      <c r="A27" s="178"/>
      <c r="B27" s="184"/>
      <c r="C27" s="36">
        <v>1.1000000000000001</v>
      </c>
      <c r="D27" s="35">
        <f>C27*F10</f>
        <v>3259.3</v>
      </c>
      <c r="E27" s="28">
        <v>0</v>
      </c>
      <c r="F27" s="28">
        <v>0</v>
      </c>
      <c r="G27" s="29">
        <v>0</v>
      </c>
      <c r="H27" s="154">
        <f t="shared" si="1"/>
        <v>3259.3</v>
      </c>
      <c r="I27" s="23">
        <f t="shared" si="2"/>
        <v>0</v>
      </c>
      <c r="J27" s="25">
        <f t="shared" si="7"/>
        <v>0</v>
      </c>
      <c r="K27" s="23">
        <f t="shared" si="3"/>
        <v>0</v>
      </c>
      <c r="L27" s="140">
        <f t="shared" si="8"/>
        <v>0</v>
      </c>
      <c r="M27" s="24">
        <f t="shared" si="5"/>
        <v>0</v>
      </c>
      <c r="N27" s="160">
        <f t="shared" si="0"/>
        <v>0</v>
      </c>
      <c r="O27" s="25">
        <f t="shared" si="6"/>
        <v>0</v>
      </c>
      <c r="P27" s="81"/>
    </row>
    <row r="28" spans="1:16" ht="28.5" customHeight="1" thickBot="1" x14ac:dyDescent="0.3">
      <c r="A28" s="178"/>
      <c r="B28" s="182" t="s">
        <v>24</v>
      </c>
      <c r="C28" s="33">
        <v>1.2</v>
      </c>
      <c r="D28" s="35">
        <f>C28*F10</f>
        <v>3555.6</v>
      </c>
      <c r="E28" s="28">
        <v>35</v>
      </c>
      <c r="F28" s="102">
        <v>21</v>
      </c>
      <c r="G28" s="29">
        <v>3</v>
      </c>
      <c r="H28" s="154">
        <f t="shared" si="1"/>
        <v>4302.2759999999998</v>
      </c>
      <c r="I28" s="23">
        <f t="shared" si="2"/>
        <v>16016.082865199998</v>
      </c>
      <c r="J28" s="25">
        <f t="shared" si="7"/>
        <v>192192.99438239998</v>
      </c>
      <c r="K28" s="23">
        <f t="shared" si="3"/>
        <v>142278.02020799997</v>
      </c>
      <c r="L28" s="140">
        <f t="shared" si="8"/>
        <v>8782.5938399999977</v>
      </c>
      <c r="M28" s="24">
        <f t="shared" si="5"/>
        <v>49914.974174400006</v>
      </c>
      <c r="N28" s="160">
        <f t="shared" si="0"/>
        <v>890.7676560000001</v>
      </c>
      <c r="O28" s="25">
        <f t="shared" si="6"/>
        <v>193083.76203839999</v>
      </c>
      <c r="P28" s="81"/>
    </row>
    <row r="29" spans="1:16" ht="21.75" customHeight="1" thickBot="1" x14ac:dyDescent="0.3">
      <c r="A29" s="178"/>
      <c r="B29" s="183"/>
      <c r="C29" s="33">
        <v>1.2</v>
      </c>
      <c r="D29" s="35">
        <f>C29*F10</f>
        <v>3555.6</v>
      </c>
      <c r="E29" s="28">
        <v>28</v>
      </c>
      <c r="F29" s="102">
        <v>18</v>
      </c>
      <c r="G29" s="29">
        <v>5</v>
      </c>
      <c r="H29" s="154">
        <f t="shared" si="1"/>
        <v>4195.6079999999993</v>
      </c>
      <c r="I29" s="23">
        <f t="shared" si="2"/>
        <v>26031.649835999993</v>
      </c>
      <c r="J29" s="25">
        <f t="shared" si="7"/>
        <v>312379.7980319999</v>
      </c>
      <c r="K29" s="23">
        <f t="shared" si="3"/>
        <v>224834.40230399999</v>
      </c>
      <c r="L29" s="140">
        <f t="shared" si="8"/>
        <v>14637.656399999998</v>
      </c>
      <c r="M29" s="24">
        <f t="shared" si="5"/>
        <v>87545.395727999916</v>
      </c>
      <c r="N29" s="160">
        <f t="shared" si="0"/>
        <v>1484.61276</v>
      </c>
      <c r="O29" s="25">
        <f t="shared" si="6"/>
        <v>313864.41079199989</v>
      </c>
      <c r="P29" s="81"/>
    </row>
    <row r="30" spans="1:16" ht="19.5" customHeight="1" thickBot="1" x14ac:dyDescent="0.3">
      <c r="A30" s="178"/>
      <c r="B30" s="183"/>
      <c r="C30" s="33">
        <v>1.2</v>
      </c>
      <c r="D30" s="35">
        <f>C30*F10</f>
        <v>3555.6</v>
      </c>
      <c r="E30" s="28">
        <v>21</v>
      </c>
      <c r="F30" s="102">
        <v>13</v>
      </c>
      <c r="G30" s="29">
        <v>1</v>
      </c>
      <c r="H30" s="154">
        <f t="shared" si="1"/>
        <v>4017.8279999999995</v>
      </c>
      <c r="I30" s="23">
        <f t="shared" si="2"/>
        <v>4985.7227651999992</v>
      </c>
      <c r="J30" s="25">
        <f t="shared" si="7"/>
        <v>59828.673182399987</v>
      </c>
      <c r="K30" s="23">
        <f t="shared" si="3"/>
        <v>42507.754185599988</v>
      </c>
      <c r="L30" s="140">
        <f t="shared" si="8"/>
        <v>2927.5312799999997</v>
      </c>
      <c r="M30" s="24">
        <f t="shared" si="5"/>
        <v>17320.918996799999</v>
      </c>
      <c r="N30" s="160">
        <f t="shared" si="0"/>
        <v>296.922552</v>
      </c>
      <c r="O30" s="25">
        <f t="shared" si="6"/>
        <v>60125.595734399991</v>
      </c>
      <c r="P30" s="81"/>
    </row>
    <row r="31" spans="1:16" ht="19.5" customHeight="1" thickBot="1" x14ac:dyDescent="0.3">
      <c r="A31" s="178"/>
      <c r="B31" s="183"/>
      <c r="C31" s="33">
        <v>1.2</v>
      </c>
      <c r="D31" s="35">
        <f>C31*F10</f>
        <v>3555.6</v>
      </c>
      <c r="E31" s="28">
        <v>7</v>
      </c>
      <c r="F31" s="153">
        <v>5</v>
      </c>
      <c r="G31" s="29">
        <v>1</v>
      </c>
      <c r="H31" s="154">
        <f t="shared" si="1"/>
        <v>3733.38</v>
      </c>
      <c r="I31" s="23">
        <f t="shared" si="2"/>
        <v>4632.7512419999994</v>
      </c>
      <c r="J31" s="25">
        <f t="shared" si="7"/>
        <v>55593.014903999996</v>
      </c>
      <c r="K31" s="23">
        <f t="shared" si="3"/>
        <v>37589.501635199995</v>
      </c>
      <c r="L31" s="140">
        <f t="shared" si="8"/>
        <v>2927.5312799999997</v>
      </c>
      <c r="M31" s="24">
        <f t="shared" si="5"/>
        <v>18003.513268800001</v>
      </c>
      <c r="N31" s="160">
        <f t="shared" si="0"/>
        <v>296.922552</v>
      </c>
      <c r="O31" s="25">
        <f t="shared" si="6"/>
        <v>55889.937456</v>
      </c>
      <c r="P31" s="81"/>
    </row>
    <row r="32" spans="1:16" ht="22.5" customHeight="1" thickBot="1" x14ac:dyDescent="0.3">
      <c r="A32" s="178"/>
      <c r="B32" s="182" t="s">
        <v>25</v>
      </c>
      <c r="C32" s="33">
        <v>1</v>
      </c>
      <c r="D32" s="35">
        <f>C32*F10</f>
        <v>2963</v>
      </c>
      <c r="E32" s="28">
        <v>35</v>
      </c>
      <c r="F32" s="102">
        <v>21</v>
      </c>
      <c r="G32" s="29">
        <v>25</v>
      </c>
      <c r="H32" s="154">
        <f t="shared" si="1"/>
        <v>3585.23</v>
      </c>
      <c r="I32" s="23">
        <f t="shared" si="2"/>
        <v>111222.79767499999</v>
      </c>
      <c r="J32" s="25">
        <f t="shared" si="7"/>
        <v>1334673.5721</v>
      </c>
      <c r="K32" s="23">
        <f t="shared" si="3"/>
        <v>988041.80700000015</v>
      </c>
      <c r="L32" s="140">
        <f t="shared" si="8"/>
        <v>60990.234999999993</v>
      </c>
      <c r="M32" s="24">
        <f t="shared" si="5"/>
        <v>346631.76509999984</v>
      </c>
      <c r="N32" s="160">
        <f t="shared" si="0"/>
        <v>6185.8864999999996</v>
      </c>
      <c r="O32" s="25">
        <f t="shared" si="6"/>
        <v>1340859.4586</v>
      </c>
      <c r="P32" s="81"/>
    </row>
    <row r="33" spans="1:16" ht="22.5" customHeight="1" thickBot="1" x14ac:dyDescent="0.3">
      <c r="A33" s="178"/>
      <c r="B33" s="183"/>
      <c r="C33" s="33">
        <v>1</v>
      </c>
      <c r="D33" s="35">
        <f>C33*F10</f>
        <v>2963</v>
      </c>
      <c r="E33" s="28">
        <v>28</v>
      </c>
      <c r="F33" s="102">
        <v>18</v>
      </c>
      <c r="G33" s="29">
        <v>1</v>
      </c>
      <c r="H33" s="154">
        <f t="shared" si="1"/>
        <v>3496.3399999999997</v>
      </c>
      <c r="I33" s="23">
        <f t="shared" si="2"/>
        <v>4338.6083059999992</v>
      </c>
      <c r="J33" s="25">
        <f t="shared" si="7"/>
        <v>52063.299671999994</v>
      </c>
      <c r="K33" s="23">
        <f t="shared" si="3"/>
        <v>37472.400384</v>
      </c>
      <c r="L33" s="140">
        <f t="shared" si="8"/>
        <v>2439.6093999999998</v>
      </c>
      <c r="M33" s="24">
        <f t="shared" si="5"/>
        <v>14590.899287999993</v>
      </c>
      <c r="N33" s="160">
        <f t="shared" si="0"/>
        <v>247.43545999999998</v>
      </c>
      <c r="O33" s="25">
        <f t="shared" si="6"/>
        <v>52310.735131999994</v>
      </c>
      <c r="P33" s="81"/>
    </row>
    <row r="34" spans="1:16" ht="22.5" customHeight="1" thickBot="1" x14ac:dyDescent="0.3">
      <c r="A34" s="178"/>
      <c r="B34" s="183"/>
      <c r="C34" s="33">
        <v>1</v>
      </c>
      <c r="D34" s="35">
        <f>C34*F10</f>
        <v>2963</v>
      </c>
      <c r="E34" s="28">
        <v>21</v>
      </c>
      <c r="F34" s="102">
        <v>13</v>
      </c>
      <c r="G34" s="29">
        <v>22</v>
      </c>
      <c r="H34" s="154">
        <f t="shared" si="1"/>
        <v>3348.1899999999996</v>
      </c>
      <c r="I34" s="23">
        <f t="shared" si="2"/>
        <v>91404.917361999978</v>
      </c>
      <c r="J34" s="25">
        <f t="shared" si="7"/>
        <v>1096859.0083439997</v>
      </c>
      <c r="K34" s="23">
        <f t="shared" si="3"/>
        <v>779308.82673600002</v>
      </c>
      <c r="L34" s="140">
        <f t="shared" si="8"/>
        <v>53671.406799999997</v>
      </c>
      <c r="M34" s="24">
        <f t="shared" si="5"/>
        <v>317550.18160799972</v>
      </c>
      <c r="N34" s="160">
        <f t="shared" si="0"/>
        <v>5443.5801199999996</v>
      </c>
      <c r="O34" s="25">
        <f t="shared" si="6"/>
        <v>1102302.5884639998</v>
      </c>
      <c r="P34" s="81"/>
    </row>
    <row r="35" spans="1:16" ht="22.5" customHeight="1" thickBot="1" x14ac:dyDescent="0.3">
      <c r="A35" s="178"/>
      <c r="B35" s="183"/>
      <c r="C35" s="33">
        <v>1</v>
      </c>
      <c r="D35" s="35">
        <f>C35*F10</f>
        <v>2963</v>
      </c>
      <c r="E35" s="28">
        <v>14</v>
      </c>
      <c r="F35" s="102">
        <v>10</v>
      </c>
      <c r="G35" s="29">
        <v>11</v>
      </c>
      <c r="H35" s="154">
        <f t="shared" si="1"/>
        <v>3259.3</v>
      </c>
      <c r="I35" s="23">
        <f t="shared" si="2"/>
        <v>44489.119070000001</v>
      </c>
      <c r="J35" s="25">
        <f t="shared" si="7"/>
        <v>533869.42883999995</v>
      </c>
      <c r="K35" s="23">
        <f t="shared" si="3"/>
        <v>367112.42251200002</v>
      </c>
      <c r="L35" s="140">
        <f t="shared" si="8"/>
        <v>26835.703399999999</v>
      </c>
      <c r="M35" s="24">
        <f t="shared" si="5"/>
        <v>166757.00632799993</v>
      </c>
      <c r="N35" s="160">
        <f t="shared" si="0"/>
        <v>2721.7900599999998</v>
      </c>
      <c r="O35" s="25">
        <f t="shared" si="6"/>
        <v>536591.21889999998</v>
      </c>
      <c r="P35" s="81"/>
    </row>
    <row r="36" spans="1:16" ht="22.5" customHeight="1" thickBot="1" x14ac:dyDescent="0.3">
      <c r="A36" s="178"/>
      <c r="B36" s="183"/>
      <c r="C36" s="33">
        <v>1</v>
      </c>
      <c r="D36" s="35">
        <f>C36*F10</f>
        <v>2963</v>
      </c>
      <c r="E36" s="28">
        <v>7</v>
      </c>
      <c r="F36" s="153">
        <v>5</v>
      </c>
      <c r="G36" s="29">
        <v>2</v>
      </c>
      <c r="H36" s="154">
        <f t="shared" si="1"/>
        <v>3111.15</v>
      </c>
      <c r="I36" s="23">
        <f t="shared" si="2"/>
        <v>7721.2520699999995</v>
      </c>
      <c r="J36" s="25">
        <f t="shared" si="7"/>
        <v>92655.024839999998</v>
      </c>
      <c r="K36" s="23">
        <f t="shared" si="3"/>
        <v>62649.169392000003</v>
      </c>
      <c r="L36" s="140">
        <f t="shared" si="8"/>
        <v>4879.2187999999996</v>
      </c>
      <c r="M36" s="24">
        <f t="shared" si="5"/>
        <v>30005.855447999995</v>
      </c>
      <c r="N36" s="160">
        <f t="shared" si="0"/>
        <v>494.87091999999996</v>
      </c>
      <c r="O36" s="25">
        <f t="shared" si="6"/>
        <v>93149.895759999999</v>
      </c>
      <c r="P36" s="81"/>
    </row>
    <row r="37" spans="1:16" ht="22.5" customHeight="1" thickBot="1" x14ac:dyDescent="0.3">
      <c r="A37" s="178"/>
      <c r="B37" s="184"/>
      <c r="C37" s="33">
        <v>1</v>
      </c>
      <c r="D37" s="35">
        <f>C37*F10</f>
        <v>2963</v>
      </c>
      <c r="E37" s="28">
        <v>0</v>
      </c>
      <c r="F37" s="28">
        <v>0</v>
      </c>
      <c r="G37" s="29">
        <v>7</v>
      </c>
      <c r="H37" s="154">
        <f t="shared" si="1"/>
        <v>2963</v>
      </c>
      <c r="I37" s="23">
        <f t="shared" si="2"/>
        <v>25737.506899999997</v>
      </c>
      <c r="J37" s="25">
        <f t="shared" si="7"/>
        <v>308850.08279999997</v>
      </c>
      <c r="K37" s="23">
        <f t="shared" si="3"/>
        <v>204927.18959999998</v>
      </c>
      <c r="L37" s="140">
        <f t="shared" si="8"/>
        <v>17077.265799999997</v>
      </c>
      <c r="M37" s="24">
        <f t="shared" si="5"/>
        <v>103922.89319999999</v>
      </c>
      <c r="N37" s="160">
        <f t="shared" si="0"/>
        <v>1732.0482199999999</v>
      </c>
      <c r="O37" s="25">
        <f t="shared" si="6"/>
        <v>310582.13101999997</v>
      </c>
      <c r="P37" s="81"/>
    </row>
    <row r="38" spans="1:16" ht="18.75" customHeight="1" thickBot="1" x14ac:dyDescent="0.3">
      <c r="A38" s="178"/>
      <c r="B38" s="182" t="s">
        <v>26</v>
      </c>
      <c r="C38" s="33">
        <v>1.05</v>
      </c>
      <c r="D38" s="35">
        <f>C38*F10</f>
        <v>3111.15</v>
      </c>
      <c r="E38" s="28">
        <v>35</v>
      </c>
      <c r="F38" s="102">
        <v>21</v>
      </c>
      <c r="G38" s="29">
        <v>1</v>
      </c>
      <c r="H38" s="154">
        <f t="shared" si="1"/>
        <v>3764.4915000000001</v>
      </c>
      <c r="I38" s="23">
        <f t="shared" si="2"/>
        <v>4671.3575023499998</v>
      </c>
      <c r="J38" s="25">
        <f t="shared" si="7"/>
        <v>56056.290028199997</v>
      </c>
      <c r="K38" s="23">
        <f t="shared" si="3"/>
        <v>41497.755894000002</v>
      </c>
      <c r="L38" s="140">
        <f t="shared" si="8"/>
        <v>2561.5898699999998</v>
      </c>
      <c r="M38" s="24">
        <f t="shared" si="5"/>
        <v>14558.534134199996</v>
      </c>
      <c r="N38" s="160">
        <f t="shared" si="0"/>
        <v>259.807233</v>
      </c>
      <c r="O38" s="25">
        <f t="shared" si="6"/>
        <v>56316.097261199997</v>
      </c>
      <c r="P38" s="81"/>
    </row>
    <row r="39" spans="1:16" ht="33.75" customHeight="1" thickBot="1" x14ac:dyDescent="0.3">
      <c r="A39" s="178"/>
      <c r="B39" s="184"/>
      <c r="C39" s="33">
        <v>1.05</v>
      </c>
      <c r="D39" s="35">
        <f>C39*F10</f>
        <v>3111.15</v>
      </c>
      <c r="E39" s="28">
        <v>14</v>
      </c>
      <c r="F39" s="120">
        <v>10</v>
      </c>
      <c r="G39" s="29">
        <v>1</v>
      </c>
      <c r="H39" s="154">
        <f t="shared" si="1"/>
        <v>3422.2650000000003</v>
      </c>
      <c r="I39" s="23">
        <f t="shared" si="2"/>
        <v>4246.6886384999998</v>
      </c>
      <c r="J39" s="25">
        <f t="shared" si="7"/>
        <v>50960.263661999998</v>
      </c>
      <c r="K39" s="23">
        <f t="shared" si="3"/>
        <v>35042.549421600008</v>
      </c>
      <c r="L39" s="140">
        <f t="shared" si="8"/>
        <v>2561.5898699999998</v>
      </c>
      <c r="M39" s="24">
        <f t="shared" si="5"/>
        <v>15917.71424039999</v>
      </c>
      <c r="N39" s="160">
        <f t="shared" si="0"/>
        <v>259.807233</v>
      </c>
      <c r="O39" s="25">
        <f t="shared" si="6"/>
        <v>51220.070894999997</v>
      </c>
      <c r="P39" s="81"/>
    </row>
    <row r="40" spans="1:16" ht="27.75" customHeight="1" thickBot="1" x14ac:dyDescent="0.3">
      <c r="A40" s="178"/>
      <c r="B40" s="182" t="s">
        <v>27</v>
      </c>
      <c r="C40" s="33">
        <v>1.1000000000000001</v>
      </c>
      <c r="D40" s="35">
        <f>C40*F10</f>
        <v>3259.3</v>
      </c>
      <c r="E40" s="28">
        <v>35</v>
      </c>
      <c r="F40" s="102">
        <v>21</v>
      </c>
      <c r="G40" s="29">
        <v>3</v>
      </c>
      <c r="H40" s="154">
        <f t="shared" si="1"/>
        <v>3943.7530000000002</v>
      </c>
      <c r="I40" s="23">
        <f t="shared" si="2"/>
        <v>14681.4092931</v>
      </c>
      <c r="J40" s="25">
        <f t="shared" si="7"/>
        <v>176176.9115172</v>
      </c>
      <c r="K40" s="23">
        <f t="shared" si="3"/>
        <v>130421.51852400003</v>
      </c>
      <c r="L40" s="140">
        <f t="shared" si="8"/>
        <v>8050.7110200000006</v>
      </c>
      <c r="M40" s="24">
        <f t="shared" si="5"/>
        <v>45755.392993199974</v>
      </c>
      <c r="N40" s="160">
        <f t="shared" si="0"/>
        <v>816.53701799999988</v>
      </c>
      <c r="O40" s="25">
        <f t="shared" si="6"/>
        <v>176993.4485352</v>
      </c>
      <c r="P40" s="81"/>
    </row>
    <row r="41" spans="1:16" ht="20.25" customHeight="1" thickBot="1" x14ac:dyDescent="0.3">
      <c r="A41" s="178"/>
      <c r="B41" s="183"/>
      <c r="C41" s="33">
        <v>1.1000000000000001</v>
      </c>
      <c r="D41" s="35">
        <f>C41*F10</f>
        <v>3259.3</v>
      </c>
      <c r="E41" s="28">
        <v>28</v>
      </c>
      <c r="F41" s="102">
        <v>18</v>
      </c>
      <c r="G41" s="29">
        <v>0</v>
      </c>
      <c r="H41" s="154">
        <f t="shared" si="1"/>
        <v>3845.9740000000002</v>
      </c>
      <c r="I41" s="23">
        <f t="shared" si="2"/>
        <v>0</v>
      </c>
      <c r="J41" s="25">
        <f t="shared" si="7"/>
        <v>0</v>
      </c>
      <c r="K41" s="23">
        <f t="shared" si="3"/>
        <v>0</v>
      </c>
      <c r="L41" s="140">
        <f t="shared" si="8"/>
        <v>0</v>
      </c>
      <c r="M41" s="24">
        <f t="shared" si="5"/>
        <v>0</v>
      </c>
      <c r="N41" s="160">
        <f t="shared" si="0"/>
        <v>0</v>
      </c>
      <c r="O41" s="25">
        <f t="shared" si="6"/>
        <v>0</v>
      </c>
      <c r="P41" s="81"/>
    </row>
    <row r="42" spans="1:16" ht="17.25" customHeight="1" thickBot="1" x14ac:dyDescent="0.3">
      <c r="A42" s="178"/>
      <c r="B42" s="183"/>
      <c r="C42" s="33">
        <v>1.1000000000000001</v>
      </c>
      <c r="D42" s="35">
        <f>C42*F10</f>
        <v>3259.3</v>
      </c>
      <c r="E42" s="28">
        <v>21</v>
      </c>
      <c r="F42" s="102">
        <v>13</v>
      </c>
      <c r="G42" s="29">
        <v>3</v>
      </c>
      <c r="H42" s="154">
        <f t="shared" si="1"/>
        <v>3683.009</v>
      </c>
      <c r="I42" s="23">
        <f t="shared" si="2"/>
        <v>13710.737604299999</v>
      </c>
      <c r="J42" s="25">
        <f t="shared" si="7"/>
        <v>164528.85125159999</v>
      </c>
      <c r="K42" s="23">
        <f t="shared" si="3"/>
        <v>116896.32401040001</v>
      </c>
      <c r="L42" s="140">
        <f t="shared" si="8"/>
        <v>8050.7110200000006</v>
      </c>
      <c r="M42" s="24">
        <f t="shared" si="5"/>
        <v>47632.527241199976</v>
      </c>
      <c r="N42" s="160">
        <f t="shared" si="0"/>
        <v>816.53701799999988</v>
      </c>
      <c r="O42" s="25">
        <f t="shared" si="6"/>
        <v>165345.38826959999</v>
      </c>
      <c r="P42" s="81"/>
    </row>
    <row r="43" spans="1:16" ht="17.25" customHeight="1" thickBot="1" x14ac:dyDescent="0.3">
      <c r="A43" s="178"/>
      <c r="B43" s="184"/>
      <c r="C43" s="33">
        <v>1.1000000000000001</v>
      </c>
      <c r="D43" s="35">
        <f>C43*F10</f>
        <v>3259.3</v>
      </c>
      <c r="E43" s="28">
        <v>14</v>
      </c>
      <c r="F43" s="120">
        <v>10</v>
      </c>
      <c r="G43" s="29">
        <v>1</v>
      </c>
      <c r="H43" s="154">
        <f t="shared" si="1"/>
        <v>3585.2300000000005</v>
      </c>
      <c r="I43" s="23">
        <f t="shared" si="2"/>
        <v>4448.9119070000006</v>
      </c>
      <c r="J43" s="25">
        <f t="shared" si="7"/>
        <v>53386.942884000004</v>
      </c>
      <c r="K43" s="23">
        <f t="shared" si="3"/>
        <v>36711.242251200005</v>
      </c>
      <c r="L43" s="140">
        <f t="shared" si="8"/>
        <v>2683.5703400000002</v>
      </c>
      <c r="M43" s="24">
        <f t="shared" si="5"/>
        <v>16675.700632799999</v>
      </c>
      <c r="N43" s="160">
        <f t="shared" si="0"/>
        <v>272.17900599999996</v>
      </c>
      <c r="O43" s="25">
        <f t="shared" si="6"/>
        <v>53659.121890000002</v>
      </c>
      <c r="P43" s="81"/>
    </row>
    <row r="44" spans="1:16" ht="21" customHeight="1" thickBot="1" x14ac:dyDescent="0.3">
      <c r="A44" s="178"/>
      <c r="B44" s="182" t="s">
        <v>28</v>
      </c>
      <c r="C44" s="33">
        <v>1.2</v>
      </c>
      <c r="D44" s="35">
        <f>C44*F10</f>
        <v>3555.6</v>
      </c>
      <c r="E44" s="28">
        <v>35</v>
      </c>
      <c r="F44" s="102">
        <v>21</v>
      </c>
      <c r="G44" s="37">
        <v>65</v>
      </c>
      <c r="H44" s="154">
        <f t="shared" si="1"/>
        <v>4302.2759999999998</v>
      </c>
      <c r="I44" s="23">
        <f t="shared" si="2"/>
        <v>347015.12874599994</v>
      </c>
      <c r="J44" s="25">
        <f t="shared" si="7"/>
        <v>4164181.5449519996</v>
      </c>
      <c r="K44" s="23">
        <f t="shared" si="3"/>
        <v>3082690.4378399998</v>
      </c>
      <c r="L44" s="140">
        <f t="shared" si="8"/>
        <v>190289.53319999998</v>
      </c>
      <c r="M44" s="24">
        <f t="shared" si="5"/>
        <v>1081491.1071119998</v>
      </c>
      <c r="N44" s="160">
        <f t="shared" si="0"/>
        <v>19299.96588</v>
      </c>
      <c r="O44" s="25">
        <f t="shared" si="6"/>
        <v>4183481.5108319996</v>
      </c>
      <c r="P44" s="81"/>
    </row>
    <row r="45" spans="1:16" ht="21" customHeight="1" thickBot="1" x14ac:dyDescent="0.3">
      <c r="A45" s="178"/>
      <c r="B45" s="183"/>
      <c r="C45" s="33">
        <v>1.35</v>
      </c>
      <c r="D45" s="35">
        <f>C45*F10</f>
        <v>4000.05</v>
      </c>
      <c r="E45" s="28">
        <v>35</v>
      </c>
      <c r="F45" s="102">
        <v>21</v>
      </c>
      <c r="G45" s="37">
        <v>4</v>
      </c>
      <c r="H45" s="154">
        <f t="shared" si="1"/>
        <v>4840.0605000000005</v>
      </c>
      <c r="I45" s="23">
        <f t="shared" si="2"/>
        <v>24024.124297800001</v>
      </c>
      <c r="J45" s="25">
        <f t="shared" si="7"/>
        <v>288289.49157359998</v>
      </c>
      <c r="K45" s="23">
        <f>(1966*C45)*(1+E45/100)*G45*12*1.2409</f>
        <v>213417.03031200005</v>
      </c>
      <c r="L45" s="140">
        <f>1966*C45*G45*1.2409</f>
        <v>13173.89076</v>
      </c>
      <c r="M45" s="24">
        <f>J45-K45</f>
        <v>74872.461261599936</v>
      </c>
      <c r="N45" s="160">
        <f t="shared" si="0"/>
        <v>1336.151484</v>
      </c>
      <c r="O45" s="25">
        <f>K45+M45+N45</f>
        <v>289625.64305759995</v>
      </c>
      <c r="P45" s="81"/>
    </row>
    <row r="46" spans="1:16" ht="21" customHeight="1" thickBot="1" x14ac:dyDescent="0.3">
      <c r="A46" s="178"/>
      <c r="B46" s="183"/>
      <c r="C46" s="33">
        <v>1.2</v>
      </c>
      <c r="D46" s="35">
        <f>C46*F10</f>
        <v>3555.6</v>
      </c>
      <c r="E46" s="28">
        <v>28</v>
      </c>
      <c r="F46" s="102">
        <v>18</v>
      </c>
      <c r="G46" s="37">
        <v>25</v>
      </c>
      <c r="H46" s="154">
        <f t="shared" si="1"/>
        <v>4195.6079999999993</v>
      </c>
      <c r="I46" s="23">
        <f t="shared" ref="I46:I68" si="9">(D46*(1+F46/100)*G46)*1.2409</f>
        <v>130158.24917999997</v>
      </c>
      <c r="J46" s="25">
        <f t="shared" si="7"/>
        <v>1561898.9901599996</v>
      </c>
      <c r="K46" s="23">
        <f t="shared" si="3"/>
        <v>1124172.0115199997</v>
      </c>
      <c r="L46" s="140">
        <f t="shared" si="8"/>
        <v>73188.281999999977</v>
      </c>
      <c r="M46" s="24">
        <f t="shared" si="5"/>
        <v>437726.97863999987</v>
      </c>
      <c r="N46" s="160">
        <f t="shared" ref="N46:N68" si="10">((D46-1966*C46)*20%)*G46*1.2409</f>
        <v>7423.0638000000008</v>
      </c>
      <c r="O46" s="25">
        <f t="shared" si="6"/>
        <v>1569322.0539599995</v>
      </c>
      <c r="P46" s="81"/>
    </row>
    <row r="47" spans="1:16" ht="21" customHeight="1" thickBot="1" x14ac:dyDescent="0.3">
      <c r="A47" s="178"/>
      <c r="B47" s="183"/>
      <c r="C47" s="33">
        <v>1.35</v>
      </c>
      <c r="D47" s="35">
        <f>C47*F10</f>
        <v>4000.05</v>
      </c>
      <c r="E47" s="28">
        <v>28</v>
      </c>
      <c r="F47" s="102">
        <v>18</v>
      </c>
      <c r="G47" s="37">
        <v>1</v>
      </c>
      <c r="H47" s="154">
        <f t="shared" si="1"/>
        <v>4720.0590000000002</v>
      </c>
      <c r="I47" s="23">
        <f t="shared" si="9"/>
        <v>5857.1212130999993</v>
      </c>
      <c r="J47" s="25">
        <f t="shared" si="7"/>
        <v>70285.454557199992</v>
      </c>
      <c r="K47" s="23">
        <f t="shared" si="3"/>
        <v>50587.740518400009</v>
      </c>
      <c r="L47" s="140">
        <f t="shared" si="8"/>
        <v>3293.4726900000001</v>
      </c>
      <c r="M47" s="24">
        <f t="shared" si="5"/>
        <v>19697.714038799983</v>
      </c>
      <c r="N47" s="160">
        <f t="shared" si="10"/>
        <v>334.037871</v>
      </c>
      <c r="O47" s="25">
        <f t="shared" si="6"/>
        <v>70619.492428199985</v>
      </c>
      <c r="P47" s="81"/>
    </row>
    <row r="48" spans="1:16" ht="36" customHeight="1" thickBot="1" x14ac:dyDescent="0.3">
      <c r="A48" s="178"/>
      <c r="B48" s="183"/>
      <c r="C48" s="33">
        <v>1.2</v>
      </c>
      <c r="D48" s="35">
        <f>C48*F10</f>
        <v>3555.6</v>
      </c>
      <c r="E48" s="28">
        <v>21</v>
      </c>
      <c r="F48" s="102">
        <v>13</v>
      </c>
      <c r="G48" s="37">
        <v>18</v>
      </c>
      <c r="H48" s="154">
        <f t="shared" si="1"/>
        <v>4017.8279999999995</v>
      </c>
      <c r="I48" s="23">
        <f t="shared" si="9"/>
        <v>89743.009773599988</v>
      </c>
      <c r="J48" s="25">
        <f t="shared" si="7"/>
        <v>1076916.1172831999</v>
      </c>
      <c r="K48" s="23">
        <f t="shared" si="3"/>
        <v>765139.57534079975</v>
      </c>
      <c r="L48" s="140">
        <f t="shared" si="8"/>
        <v>52695.563039999994</v>
      </c>
      <c r="M48" s="24">
        <f t="shared" si="5"/>
        <v>311776.54194240016</v>
      </c>
      <c r="N48" s="160">
        <f t="shared" si="10"/>
        <v>5344.6059360000008</v>
      </c>
      <c r="O48" s="25">
        <f t="shared" si="6"/>
        <v>1082260.7232191998</v>
      </c>
      <c r="P48" s="81"/>
    </row>
    <row r="49" spans="1:16" ht="21" customHeight="1" thickBot="1" x14ac:dyDescent="0.3">
      <c r="A49" s="178"/>
      <c r="B49" s="183"/>
      <c r="C49" s="33">
        <v>1.2</v>
      </c>
      <c r="D49" s="35">
        <f>C49*F10</f>
        <v>3555.6</v>
      </c>
      <c r="E49" s="28">
        <v>14</v>
      </c>
      <c r="F49" s="120">
        <v>10</v>
      </c>
      <c r="G49" s="37">
        <v>9</v>
      </c>
      <c r="H49" s="154">
        <f t="shared" si="1"/>
        <v>3911.1600000000003</v>
      </c>
      <c r="I49" s="23">
        <f t="shared" si="9"/>
        <v>43680.225996000001</v>
      </c>
      <c r="J49" s="25">
        <f t="shared" si="7"/>
        <v>524162.71195200004</v>
      </c>
      <c r="K49" s="23">
        <f t="shared" si="3"/>
        <v>360437.65119359997</v>
      </c>
      <c r="L49" s="140">
        <f t="shared" si="8"/>
        <v>26347.781519999997</v>
      </c>
      <c r="M49" s="24">
        <f t="shared" si="5"/>
        <v>163725.06075840007</v>
      </c>
      <c r="N49" s="160">
        <f t="shared" si="10"/>
        <v>2672.3029680000004</v>
      </c>
      <c r="O49" s="25">
        <f t="shared" si="6"/>
        <v>526835.01491999999</v>
      </c>
      <c r="P49" s="81"/>
    </row>
    <row r="50" spans="1:16" ht="21" customHeight="1" thickBot="1" x14ac:dyDescent="0.3">
      <c r="A50" s="178"/>
      <c r="B50" s="183"/>
      <c r="C50" s="33">
        <v>1.2</v>
      </c>
      <c r="D50" s="35">
        <f>C50*F10</f>
        <v>3555.6</v>
      </c>
      <c r="E50" s="28">
        <v>7</v>
      </c>
      <c r="F50" s="153">
        <v>5</v>
      </c>
      <c r="G50" s="29">
        <v>0</v>
      </c>
      <c r="H50" s="154">
        <f t="shared" si="1"/>
        <v>3733.38</v>
      </c>
      <c r="I50" s="23">
        <f t="shared" si="9"/>
        <v>0</v>
      </c>
      <c r="J50" s="25">
        <f t="shared" si="7"/>
        <v>0</v>
      </c>
      <c r="K50" s="23">
        <f t="shared" si="3"/>
        <v>0</v>
      </c>
      <c r="L50" s="140">
        <f t="shared" si="8"/>
        <v>0</v>
      </c>
      <c r="M50" s="24">
        <f t="shared" si="5"/>
        <v>0</v>
      </c>
      <c r="N50" s="160">
        <f t="shared" si="10"/>
        <v>0</v>
      </c>
      <c r="O50" s="25">
        <f t="shared" si="6"/>
        <v>0</v>
      </c>
    </row>
    <row r="51" spans="1:16" ht="29.25" customHeight="1" thickBot="1" x14ac:dyDescent="0.3">
      <c r="A51" s="178"/>
      <c r="B51" s="184"/>
      <c r="C51" s="33">
        <v>1.2</v>
      </c>
      <c r="D51" s="35">
        <f>C51*F10</f>
        <v>3555.6</v>
      </c>
      <c r="E51" s="28">
        <v>0</v>
      </c>
      <c r="F51" s="28">
        <v>0</v>
      </c>
      <c r="G51" s="29">
        <v>0</v>
      </c>
      <c r="H51" s="154">
        <f t="shared" si="1"/>
        <v>3555.6</v>
      </c>
      <c r="I51" s="23">
        <f t="shared" si="9"/>
        <v>0</v>
      </c>
      <c r="J51" s="25">
        <f t="shared" si="7"/>
        <v>0</v>
      </c>
      <c r="K51" s="23">
        <f t="shared" si="3"/>
        <v>0</v>
      </c>
      <c r="L51" s="140">
        <f t="shared" si="8"/>
        <v>0</v>
      </c>
      <c r="M51" s="24">
        <f t="shared" si="5"/>
        <v>0</v>
      </c>
      <c r="N51" s="160">
        <f t="shared" si="10"/>
        <v>0</v>
      </c>
      <c r="O51" s="25">
        <f t="shared" si="6"/>
        <v>0</v>
      </c>
      <c r="P51" s="81"/>
    </row>
    <row r="52" spans="1:16" ht="24" customHeight="1" thickBot="1" x14ac:dyDescent="0.3">
      <c r="A52" s="178"/>
      <c r="B52" s="186" t="s">
        <v>30</v>
      </c>
      <c r="C52" s="33">
        <v>1.28</v>
      </c>
      <c r="D52" s="35">
        <f>C52*F10</f>
        <v>3792.64</v>
      </c>
      <c r="E52" s="28">
        <v>35</v>
      </c>
      <c r="F52" s="102">
        <v>21</v>
      </c>
      <c r="G52" s="29">
        <v>7</v>
      </c>
      <c r="H52" s="154">
        <f t="shared" si="1"/>
        <v>4589.0944</v>
      </c>
      <c r="I52" s="23">
        <f t="shared" si="9"/>
        <v>39862.250686719992</v>
      </c>
      <c r="J52" s="25">
        <f t="shared" si="7"/>
        <v>478347.00824063993</v>
      </c>
      <c r="K52" s="23">
        <f t="shared" si="3"/>
        <v>354114.18362879998</v>
      </c>
      <c r="L52" s="140">
        <f t="shared" si="8"/>
        <v>21858.900223999997</v>
      </c>
      <c r="M52" s="24">
        <f t="shared" si="5"/>
        <v>124232.82461183995</v>
      </c>
      <c r="N52" s="160">
        <f t="shared" si="10"/>
        <v>2217.0217215999996</v>
      </c>
      <c r="O52" s="25">
        <f t="shared" si="6"/>
        <v>480564.0299622399</v>
      </c>
      <c r="P52" s="81"/>
    </row>
    <row r="53" spans="1:16" ht="40.5" customHeight="1" thickBot="1" x14ac:dyDescent="0.3">
      <c r="A53" s="178"/>
      <c r="B53" s="187"/>
      <c r="C53" s="33">
        <v>1.28</v>
      </c>
      <c r="D53" s="35">
        <f>C53*F10</f>
        <v>3792.64</v>
      </c>
      <c r="E53" s="28">
        <v>28</v>
      </c>
      <c r="F53" s="102">
        <v>18</v>
      </c>
      <c r="G53" s="29">
        <v>5</v>
      </c>
      <c r="H53" s="154">
        <f t="shared" si="1"/>
        <v>4475.3152</v>
      </c>
      <c r="I53" s="23">
        <f t="shared" si="9"/>
        <v>27767.093158399999</v>
      </c>
      <c r="J53" s="25">
        <f t="shared" si="7"/>
        <v>333205.11790079996</v>
      </c>
      <c r="K53" s="23">
        <f t="shared" si="3"/>
        <v>239823.36245759996</v>
      </c>
      <c r="L53" s="140">
        <f t="shared" si="8"/>
        <v>15613.500159999998</v>
      </c>
      <c r="M53" s="24">
        <f t="shared" si="5"/>
        <v>93381.755443200003</v>
      </c>
      <c r="N53" s="160">
        <f t="shared" si="10"/>
        <v>1583.5869439999997</v>
      </c>
      <c r="O53" s="25">
        <f t="shared" si="6"/>
        <v>334788.70484479994</v>
      </c>
      <c r="P53" s="81"/>
    </row>
    <row r="54" spans="1:16" ht="31.5" customHeight="1" thickBot="1" x14ac:dyDescent="0.3">
      <c r="A54" s="178"/>
      <c r="B54" s="188"/>
      <c r="C54" s="33">
        <v>1.28</v>
      </c>
      <c r="D54" s="35">
        <f>C54*F10</f>
        <v>3792.64</v>
      </c>
      <c r="E54" s="28">
        <v>21</v>
      </c>
      <c r="F54" s="102">
        <v>13</v>
      </c>
      <c r="G54" s="29">
        <v>1</v>
      </c>
      <c r="H54" s="154">
        <f t="shared" si="1"/>
        <v>4285.6831999999995</v>
      </c>
      <c r="I54" s="23">
        <f t="shared" si="9"/>
        <v>5318.1042828799991</v>
      </c>
      <c r="J54" s="25">
        <f t="shared" si="7"/>
        <v>63817.251394559993</v>
      </c>
      <c r="K54" s="23">
        <f t="shared" si="3"/>
        <v>45341.60446463999</v>
      </c>
      <c r="L54" s="140">
        <f t="shared" si="8"/>
        <v>3122.7000319999997</v>
      </c>
      <c r="M54" s="24">
        <f t="shared" si="5"/>
        <v>18475.646929920003</v>
      </c>
      <c r="N54" s="160">
        <f t="shared" si="10"/>
        <v>316.71738879999992</v>
      </c>
      <c r="O54" s="25">
        <f t="shared" si="6"/>
        <v>64133.968783359996</v>
      </c>
      <c r="P54" s="81"/>
    </row>
    <row r="55" spans="1:16" ht="49.5" customHeight="1" thickBot="1" x14ac:dyDescent="0.3">
      <c r="A55" s="178"/>
      <c r="B55" s="182" t="s">
        <v>33</v>
      </c>
      <c r="C55" s="33">
        <v>1.35</v>
      </c>
      <c r="D55" s="35">
        <f>C55*F10</f>
        <v>4000.05</v>
      </c>
      <c r="E55" s="28">
        <v>35</v>
      </c>
      <c r="F55" s="102">
        <v>21</v>
      </c>
      <c r="G55" s="29">
        <v>5</v>
      </c>
      <c r="H55" s="154">
        <f t="shared" si="1"/>
        <v>4840.0605000000005</v>
      </c>
      <c r="I55" s="23">
        <f t="shared" si="9"/>
        <v>30030.155372249999</v>
      </c>
      <c r="J55" s="25">
        <f t="shared" si="7"/>
        <v>360361.86446700001</v>
      </c>
      <c r="K55" s="23">
        <f t="shared" si="3"/>
        <v>266771.28789000004</v>
      </c>
      <c r="L55" s="140">
        <f t="shared" si="8"/>
        <v>16467.363450000001</v>
      </c>
      <c r="M55" s="24">
        <f t="shared" si="5"/>
        <v>93590.576576999971</v>
      </c>
      <c r="N55" s="160">
        <f t="shared" si="10"/>
        <v>1670.189355</v>
      </c>
      <c r="O55" s="25">
        <f t="shared" si="6"/>
        <v>362032.05382199999</v>
      </c>
      <c r="P55" s="81"/>
    </row>
    <row r="56" spans="1:16" ht="25.5" customHeight="1" thickBot="1" x14ac:dyDescent="0.3">
      <c r="A56" s="178"/>
      <c r="B56" s="184"/>
      <c r="C56" s="33">
        <v>1.35</v>
      </c>
      <c r="D56" s="35">
        <f>C56*F10</f>
        <v>4000.05</v>
      </c>
      <c r="E56" s="28">
        <v>28</v>
      </c>
      <c r="F56" s="102">
        <v>18</v>
      </c>
      <c r="G56" s="29">
        <v>1</v>
      </c>
      <c r="H56" s="154">
        <f t="shared" si="1"/>
        <v>4720.0590000000002</v>
      </c>
      <c r="I56" s="23">
        <f t="shared" si="9"/>
        <v>5857.1212130999993</v>
      </c>
      <c r="J56" s="25">
        <f t="shared" si="7"/>
        <v>70285.454557199992</v>
      </c>
      <c r="K56" s="23">
        <f t="shared" si="3"/>
        <v>50587.740518400009</v>
      </c>
      <c r="L56" s="140">
        <f t="shared" si="8"/>
        <v>3293.4726900000001</v>
      </c>
      <c r="M56" s="24">
        <f t="shared" si="5"/>
        <v>19697.714038799983</v>
      </c>
      <c r="N56" s="160">
        <f t="shared" si="10"/>
        <v>334.037871</v>
      </c>
      <c r="O56" s="25">
        <f t="shared" si="6"/>
        <v>70619.492428199985</v>
      </c>
      <c r="P56" s="81"/>
    </row>
    <row r="57" spans="1:16" ht="25.5" customHeight="1" thickBot="1" x14ac:dyDescent="0.3">
      <c r="A57" s="51"/>
      <c r="B57" s="164" t="s">
        <v>37</v>
      </c>
      <c r="C57" s="53"/>
      <c r="D57" s="54"/>
      <c r="E57" s="55"/>
      <c r="F57" s="55"/>
      <c r="G57" s="56">
        <f>SUM(G16:G56)</f>
        <v>546</v>
      </c>
      <c r="H57" s="154"/>
      <c r="I57" s="23"/>
      <c r="J57" s="57"/>
      <c r="K57" s="167">
        <f>SUM(K16:K56)</f>
        <v>20978214.892412633</v>
      </c>
      <c r="L57" s="140"/>
      <c r="M57" s="167">
        <f>SUM(M16:M56)</f>
        <v>8383500.657777356</v>
      </c>
      <c r="N57" s="167">
        <f>SUM(N16:N56)</f>
        <v>143856.50208940002</v>
      </c>
      <c r="O57" s="165">
        <f>SUM(O16:O56)</f>
        <v>29505572.052279402</v>
      </c>
      <c r="P57" s="81">
        <f>M57+N57</f>
        <v>8527357.1598667558</v>
      </c>
    </row>
    <row r="58" spans="1:16" ht="33" customHeight="1" thickBot="1" x14ac:dyDescent="0.3">
      <c r="A58" s="192" t="s">
        <v>38</v>
      </c>
      <c r="B58" s="193" t="s">
        <v>39</v>
      </c>
      <c r="C58" s="60">
        <v>1.42</v>
      </c>
      <c r="D58" s="61">
        <f>C58*F10</f>
        <v>4207.46</v>
      </c>
      <c r="E58" s="21">
        <v>35</v>
      </c>
      <c r="F58" s="129">
        <v>21</v>
      </c>
      <c r="G58" s="62">
        <v>31</v>
      </c>
      <c r="H58" s="154">
        <f t="shared" si="1"/>
        <v>5091.0266000000001</v>
      </c>
      <c r="I58" s="23">
        <f t="shared" si="9"/>
        <v>195841.10214613998</v>
      </c>
      <c r="J58" s="23">
        <f t="shared" si="7"/>
        <v>2350093.2257536799</v>
      </c>
      <c r="K58" s="23">
        <f t="shared" ref="K58:K64" si="11">(1966*C58)*(1+E58/100)*G58*12*1.2409</f>
        <v>1739744.0137655998</v>
      </c>
      <c r="L58" s="140">
        <f t="shared" ref="L58:L68" si="12">1966*C58*G58*1.2409</f>
        <v>107391.60578799999</v>
      </c>
      <c r="M58" s="24">
        <f t="shared" si="5"/>
        <v>610349.21198808006</v>
      </c>
      <c r="N58" s="160">
        <f t="shared" si="10"/>
        <v>10892.108949200003</v>
      </c>
      <c r="O58" s="25">
        <f t="shared" si="6"/>
        <v>2360985.3347028797</v>
      </c>
      <c r="P58" s="81"/>
    </row>
    <row r="59" spans="1:16" ht="27" customHeight="1" thickBot="1" x14ac:dyDescent="0.3">
      <c r="A59" s="192"/>
      <c r="B59" s="194"/>
      <c r="C59" s="33">
        <v>1.42</v>
      </c>
      <c r="D59" s="35">
        <f>C59*F10</f>
        <v>4207.46</v>
      </c>
      <c r="E59" s="28">
        <v>28</v>
      </c>
      <c r="F59" s="102">
        <v>18</v>
      </c>
      <c r="G59" s="64">
        <v>4</v>
      </c>
      <c r="H59" s="154">
        <f t="shared" si="1"/>
        <v>4964.8027999999995</v>
      </c>
      <c r="I59" s="23">
        <f t="shared" si="9"/>
        <v>24643.295178079996</v>
      </c>
      <c r="J59" s="25">
        <f t="shared" si="7"/>
        <v>295719.54213695996</v>
      </c>
      <c r="K59" s="23">
        <f t="shared" si="11"/>
        <v>212843.23418111997</v>
      </c>
      <c r="L59" s="140">
        <f t="shared" si="12"/>
        <v>13856.981391999998</v>
      </c>
      <c r="M59" s="24">
        <f t="shared" si="5"/>
        <v>82876.307955839991</v>
      </c>
      <c r="N59" s="160">
        <f t="shared" si="10"/>
        <v>1405.4334128000003</v>
      </c>
      <c r="O59" s="25">
        <f t="shared" si="6"/>
        <v>297124.97554975998</v>
      </c>
      <c r="P59" s="81"/>
    </row>
    <row r="60" spans="1:16" ht="27" customHeight="1" thickBot="1" x14ac:dyDescent="0.3">
      <c r="A60" s="192"/>
      <c r="B60" s="194"/>
      <c r="C60" s="33">
        <v>1.42</v>
      </c>
      <c r="D60" s="35">
        <f>C60*F10</f>
        <v>4207.46</v>
      </c>
      <c r="E60" s="28">
        <v>21</v>
      </c>
      <c r="F60" s="102">
        <v>13</v>
      </c>
      <c r="G60" s="64">
        <v>3</v>
      </c>
      <c r="H60" s="154">
        <f t="shared" si="1"/>
        <v>4754.4297999999999</v>
      </c>
      <c r="I60" s="23">
        <f t="shared" si="9"/>
        <v>17699.315816459999</v>
      </c>
      <c r="J60" s="25">
        <f t="shared" si="7"/>
        <v>212391.78979751997</v>
      </c>
      <c r="K60" s="23">
        <f t="shared" si="11"/>
        <v>150902.52735887998</v>
      </c>
      <c r="L60" s="140">
        <f t="shared" si="12"/>
        <v>10392.736043999999</v>
      </c>
      <c r="M60" s="24">
        <f t="shared" si="5"/>
        <v>61489.262438639998</v>
      </c>
      <c r="N60" s="160">
        <f t="shared" si="10"/>
        <v>1054.0750596</v>
      </c>
      <c r="O60" s="25">
        <f t="shared" si="6"/>
        <v>213445.86485711997</v>
      </c>
      <c r="P60" s="81"/>
    </row>
    <row r="61" spans="1:16" ht="27" customHeight="1" thickBot="1" x14ac:dyDescent="0.3">
      <c r="A61" s="192"/>
      <c r="B61" s="195"/>
      <c r="C61" s="33">
        <v>1.42</v>
      </c>
      <c r="D61" s="35">
        <f>C61*F10</f>
        <v>4207.46</v>
      </c>
      <c r="E61" s="28">
        <v>0</v>
      </c>
      <c r="F61" s="28">
        <v>0</v>
      </c>
      <c r="G61" s="64">
        <v>2</v>
      </c>
      <c r="H61" s="154">
        <f t="shared" si="1"/>
        <v>4207.46</v>
      </c>
      <c r="I61" s="23">
        <f t="shared" si="9"/>
        <v>10442.074227999999</v>
      </c>
      <c r="J61" s="25">
        <f t="shared" si="7"/>
        <v>125304.890736</v>
      </c>
      <c r="K61" s="23">
        <f t="shared" si="11"/>
        <v>83141.888351999994</v>
      </c>
      <c r="L61" s="140">
        <f t="shared" si="12"/>
        <v>6928.4906959999989</v>
      </c>
      <c r="M61" s="24">
        <f t="shared" si="5"/>
        <v>42163.002384000007</v>
      </c>
      <c r="N61" s="160">
        <f t="shared" si="10"/>
        <v>702.71670640000013</v>
      </c>
      <c r="O61" s="25">
        <f t="shared" si="6"/>
        <v>126007.6074424</v>
      </c>
      <c r="P61" s="81"/>
    </row>
    <row r="62" spans="1:16" ht="41.25" customHeight="1" thickBot="1" x14ac:dyDescent="0.3">
      <c r="A62" s="192"/>
      <c r="B62" s="196" t="s">
        <v>41</v>
      </c>
      <c r="C62" s="33">
        <v>1.55</v>
      </c>
      <c r="D62" s="35">
        <f>C62*F10</f>
        <v>4592.6500000000005</v>
      </c>
      <c r="E62" s="28">
        <v>35</v>
      </c>
      <c r="F62" s="102">
        <v>21</v>
      </c>
      <c r="G62" s="64">
        <v>3</v>
      </c>
      <c r="H62" s="154">
        <f t="shared" si="1"/>
        <v>5557.1065000000008</v>
      </c>
      <c r="I62" s="23">
        <f t="shared" si="9"/>
        <v>20687.44036755</v>
      </c>
      <c r="J62" s="25">
        <f t="shared" si="7"/>
        <v>248249.2844106</v>
      </c>
      <c r="K62" s="23">
        <f t="shared" si="11"/>
        <v>183775.77610200003</v>
      </c>
      <c r="L62" s="140">
        <f t="shared" si="12"/>
        <v>11344.183710000001</v>
      </c>
      <c r="M62" s="24">
        <f t="shared" si="5"/>
        <v>64473.508308599965</v>
      </c>
      <c r="N62" s="160">
        <f t="shared" si="10"/>
        <v>1150.5748890000002</v>
      </c>
      <c r="O62" s="25">
        <f t="shared" si="6"/>
        <v>249399.85929960001</v>
      </c>
      <c r="P62" s="81"/>
    </row>
    <row r="63" spans="1:16" ht="22.5" customHeight="1" thickBot="1" x14ac:dyDescent="0.3">
      <c r="A63" s="192"/>
      <c r="B63" s="194"/>
      <c r="C63" s="33">
        <v>1.55</v>
      </c>
      <c r="D63" s="35">
        <f>C63*F10</f>
        <v>4592.6500000000005</v>
      </c>
      <c r="E63" s="28">
        <v>28</v>
      </c>
      <c r="F63" s="102">
        <v>18</v>
      </c>
      <c r="G63" s="64">
        <v>1</v>
      </c>
      <c r="H63" s="154">
        <f t="shared" si="1"/>
        <v>5419.3270000000002</v>
      </c>
      <c r="I63" s="23">
        <f t="shared" si="9"/>
        <v>6724.8428742999995</v>
      </c>
      <c r="J63" s="25">
        <f t="shared" si="7"/>
        <v>80698.11449159999</v>
      </c>
      <c r="K63" s="23">
        <f t="shared" si="11"/>
        <v>58082.2205952</v>
      </c>
      <c r="L63" s="140">
        <f t="shared" si="12"/>
        <v>3781.3945699999999</v>
      </c>
      <c r="M63" s="24">
        <f t="shared" si="5"/>
        <v>22615.89389639999</v>
      </c>
      <c r="N63" s="160">
        <f t="shared" si="10"/>
        <v>383.52496300000013</v>
      </c>
      <c r="O63" s="25">
        <f t="shared" si="6"/>
        <v>81081.639454599994</v>
      </c>
      <c r="P63" s="81"/>
    </row>
    <row r="64" spans="1:16" ht="24" customHeight="1" thickBot="1" x14ac:dyDescent="0.3">
      <c r="A64" s="192"/>
      <c r="B64" s="66" t="s">
        <v>42</v>
      </c>
      <c r="C64" s="157">
        <v>1.77</v>
      </c>
      <c r="D64" s="44">
        <f>C64*F10</f>
        <v>5244.51</v>
      </c>
      <c r="E64" s="45">
        <v>35</v>
      </c>
      <c r="F64" s="130">
        <v>21</v>
      </c>
      <c r="G64" s="67">
        <v>1</v>
      </c>
      <c r="H64" s="154">
        <f t="shared" si="1"/>
        <v>6345.8571000000002</v>
      </c>
      <c r="I64" s="23">
        <f t="shared" si="9"/>
        <v>7874.57407539</v>
      </c>
      <c r="J64" s="47">
        <f t="shared" si="7"/>
        <v>94494.888904680003</v>
      </c>
      <c r="K64" s="23">
        <f t="shared" si="11"/>
        <v>69953.35993559999</v>
      </c>
      <c r="L64" s="140">
        <f t="shared" si="12"/>
        <v>4318.1086379999997</v>
      </c>
      <c r="M64" s="24">
        <f t="shared" si="5"/>
        <v>24541.528969080013</v>
      </c>
      <c r="N64" s="160">
        <f t="shared" si="10"/>
        <v>437.96076420000003</v>
      </c>
      <c r="O64" s="25">
        <f t="shared" si="6"/>
        <v>94932.849668880008</v>
      </c>
      <c r="P64" s="81"/>
    </row>
    <row r="65" spans="1:16" ht="24" customHeight="1" thickBot="1" x14ac:dyDescent="0.3">
      <c r="A65" s="71"/>
      <c r="B65" s="72" t="s">
        <v>44</v>
      </c>
      <c r="C65" s="53"/>
      <c r="D65" s="54"/>
      <c r="E65" s="55"/>
      <c r="F65" s="55"/>
      <c r="G65" s="56">
        <f>SUM(G58:G64)</f>
        <v>45</v>
      </c>
      <c r="H65" s="154"/>
      <c r="I65" s="23"/>
      <c r="J65" s="57"/>
      <c r="K65" s="167">
        <f>SUM(K58:K64)</f>
        <v>2498443.0202903999</v>
      </c>
      <c r="L65" s="140"/>
      <c r="M65" s="167">
        <f>SUM(M58:M64)</f>
        <v>908508.71594064008</v>
      </c>
      <c r="N65" s="167">
        <f>SUM(N58:N64)</f>
        <v>16026.394744200003</v>
      </c>
      <c r="O65" s="165">
        <f>SUM(O58:O64)</f>
        <v>3422978.1309752394</v>
      </c>
      <c r="P65" s="81">
        <f>M65+N65</f>
        <v>924535.11068484013</v>
      </c>
    </row>
    <row r="66" spans="1:16" ht="24.75" customHeight="1" thickBot="1" x14ac:dyDescent="0.3">
      <c r="A66" s="197" t="s">
        <v>45</v>
      </c>
      <c r="B66" s="73" t="s">
        <v>46</v>
      </c>
      <c r="C66" s="155">
        <v>1.8</v>
      </c>
      <c r="D66" s="61">
        <f>C66*F10</f>
        <v>5333.4000000000005</v>
      </c>
      <c r="E66" s="21">
        <v>0</v>
      </c>
      <c r="F66" s="21">
        <v>0</v>
      </c>
      <c r="G66" s="62">
        <v>5</v>
      </c>
      <c r="H66" s="154">
        <f t="shared" si="1"/>
        <v>5333.4000000000005</v>
      </c>
      <c r="I66" s="23">
        <f t="shared" si="9"/>
        <v>33091.080300000001</v>
      </c>
      <c r="J66" s="23">
        <f t="shared" si="7"/>
        <v>397092.96360000002</v>
      </c>
      <c r="K66" s="23">
        <f>(1966*C66)*(1+E66/100)*G66*12*1.2409</f>
        <v>263477.81519999995</v>
      </c>
      <c r="L66" s="140">
        <f t="shared" si="12"/>
        <v>21956.4846</v>
      </c>
      <c r="M66" s="24">
        <f t="shared" si="5"/>
        <v>133615.14840000006</v>
      </c>
      <c r="N66" s="160">
        <f t="shared" si="10"/>
        <v>2226.9191400000004</v>
      </c>
      <c r="O66" s="25">
        <f t="shared" si="6"/>
        <v>399319.88274000003</v>
      </c>
      <c r="P66" s="81"/>
    </row>
    <row r="67" spans="1:16" ht="37.5" customHeight="1" thickBot="1" x14ac:dyDescent="0.3">
      <c r="A67" s="197"/>
      <c r="B67" s="75" t="s">
        <v>47</v>
      </c>
      <c r="C67" s="156">
        <v>1.98</v>
      </c>
      <c r="D67" s="35">
        <f>C67*F10</f>
        <v>5866.74</v>
      </c>
      <c r="E67" s="28">
        <v>0</v>
      </c>
      <c r="F67" s="28">
        <v>0</v>
      </c>
      <c r="G67" s="64">
        <v>1</v>
      </c>
      <c r="H67" s="154">
        <f t="shared" si="1"/>
        <v>5866.74</v>
      </c>
      <c r="I67" s="23">
        <f t="shared" si="9"/>
        <v>7280.0376659999993</v>
      </c>
      <c r="J67" s="25">
        <f t="shared" si="7"/>
        <v>87360.451991999988</v>
      </c>
      <c r="K67" s="23">
        <f>(1966*C67)*(1+E67/100)*G67*12*1.2409</f>
        <v>57965.119343999992</v>
      </c>
      <c r="L67" s="140">
        <f t="shared" si="12"/>
        <v>4830.4266119999993</v>
      </c>
      <c r="M67" s="24">
        <f t="shared" si="5"/>
        <v>29395.332647999996</v>
      </c>
      <c r="N67" s="160">
        <f t="shared" si="10"/>
        <v>489.92221079999996</v>
      </c>
      <c r="O67" s="25">
        <f t="shared" si="6"/>
        <v>87850.374202799983</v>
      </c>
      <c r="P67" s="81"/>
    </row>
    <row r="68" spans="1:16" ht="27" customHeight="1" thickBot="1" x14ac:dyDescent="0.3">
      <c r="A68" s="197"/>
      <c r="B68" s="76" t="s">
        <v>48</v>
      </c>
      <c r="C68" s="157">
        <v>2.25</v>
      </c>
      <c r="D68" s="44">
        <f>C68*F10</f>
        <v>6666.75</v>
      </c>
      <c r="E68" s="45">
        <v>0</v>
      </c>
      <c r="F68" s="45">
        <v>0</v>
      </c>
      <c r="G68" s="67">
        <v>1</v>
      </c>
      <c r="H68" s="154">
        <f t="shared" si="1"/>
        <v>6666.75</v>
      </c>
      <c r="I68" s="23">
        <f t="shared" si="9"/>
        <v>8272.7700749999985</v>
      </c>
      <c r="J68" s="47">
        <f t="shared" si="7"/>
        <v>99273.240899999975</v>
      </c>
      <c r="K68" s="23">
        <f>(1966*C68)*(1+E68/100)*G68*12*1.2409</f>
        <v>65869.453799999988</v>
      </c>
      <c r="L68" s="140">
        <f t="shared" si="12"/>
        <v>5489.1211499999999</v>
      </c>
      <c r="M68" s="24">
        <f t="shared" si="5"/>
        <v>33403.787099999987</v>
      </c>
      <c r="N68" s="160">
        <f t="shared" si="10"/>
        <v>556.72978499999999</v>
      </c>
      <c r="O68" s="25">
        <f t="shared" si="6"/>
        <v>99829.970684999978</v>
      </c>
      <c r="P68" s="81"/>
    </row>
    <row r="69" spans="1:16" ht="27" customHeight="1" thickBot="1" x14ac:dyDescent="0.3">
      <c r="A69" s="77"/>
      <c r="B69" s="72" t="s">
        <v>49</v>
      </c>
      <c r="C69" s="78"/>
      <c r="D69" s="79"/>
      <c r="E69" s="55"/>
      <c r="F69" s="55"/>
      <c r="G69">
        <f>SUM(G66:G68)</f>
        <v>7</v>
      </c>
      <c r="H69" s="154"/>
      <c r="I69" s="80"/>
      <c r="J69" s="81"/>
      <c r="K69" s="167">
        <f>SUM(K66:K68)</f>
        <v>387312.38834399998</v>
      </c>
      <c r="L69" s="141"/>
      <c r="M69" s="167">
        <f>SUM(M66:M68)</f>
        <v>196414.26814800003</v>
      </c>
      <c r="N69" s="167">
        <f>SUM(N66:N68)</f>
        <v>3273.5711358000003</v>
      </c>
      <c r="O69" s="166">
        <f>SUM(O66:O68)</f>
        <v>587000.22762779996</v>
      </c>
      <c r="P69" s="161">
        <f>M69+N69</f>
        <v>199687.83928380004</v>
      </c>
    </row>
    <row r="70" spans="1:16" ht="27" customHeight="1" thickBot="1" x14ac:dyDescent="0.3">
      <c r="A70" s="77"/>
      <c r="B70" s="85"/>
      <c r="C70" s="86"/>
      <c r="D70" s="87"/>
      <c r="E70" s="88"/>
      <c r="F70" s="88"/>
      <c r="G70" s="88"/>
      <c r="H70" s="154"/>
      <c r="I70" s="89"/>
      <c r="J70" s="89"/>
      <c r="K70" s="23"/>
      <c r="L70" s="142"/>
      <c r="M70" s="89"/>
      <c r="N70" s="89"/>
      <c r="O70" s="162"/>
      <c r="P70" s="89"/>
    </row>
    <row r="71" spans="1:16" ht="15.75" thickBot="1" x14ac:dyDescent="0.3">
      <c r="B71" s="93" t="s">
        <v>50</v>
      </c>
      <c r="C71" s="94"/>
      <c r="D71" s="94"/>
      <c r="E71" s="95"/>
      <c r="F71" s="95"/>
      <c r="G71" s="95">
        <f>SUM(G16:G68)-G57-G65</f>
        <v>598</v>
      </c>
      <c r="H71" s="154"/>
      <c r="I71" s="96"/>
      <c r="J71" s="94"/>
      <c r="K71" s="23"/>
      <c r="L71" s="143"/>
      <c r="M71" s="97"/>
      <c r="N71" s="97">
        <f>((D71-1647*C71)*20%)*G71*1.2409</f>
        <v>0</v>
      </c>
      <c r="O71" s="25"/>
      <c r="P71" s="81">
        <f>P69+P65+P57</f>
        <v>9651580.1098353956</v>
      </c>
    </row>
    <row r="72" spans="1:16" ht="35.25" customHeight="1" thickBot="1" x14ac:dyDescent="0.3">
      <c r="B72" s="100" t="s">
        <v>10</v>
      </c>
      <c r="C72" s="190" t="s">
        <v>11</v>
      </c>
      <c r="D72" s="191"/>
      <c r="E72" s="28"/>
      <c r="F72" s="28"/>
      <c r="G72" s="28"/>
      <c r="H72" s="154"/>
      <c r="I72" s="23"/>
      <c r="J72" s="94"/>
      <c r="K72" s="23"/>
      <c r="L72" s="140"/>
      <c r="M72" s="24"/>
      <c r="N72" s="160"/>
      <c r="O72" s="25"/>
      <c r="P72" s="81"/>
    </row>
    <row r="73" spans="1:16" ht="15.75" thickBot="1" x14ac:dyDescent="0.3">
      <c r="A73" s="201" t="s">
        <v>52</v>
      </c>
      <c r="B73" s="199" t="s">
        <v>53</v>
      </c>
      <c r="C73" s="33">
        <v>0.98</v>
      </c>
      <c r="D73" s="101">
        <f>C73*F10</f>
        <v>2903.74</v>
      </c>
      <c r="E73" s="28">
        <v>21</v>
      </c>
      <c r="F73" s="102">
        <v>13</v>
      </c>
      <c r="G73" s="102">
        <v>109</v>
      </c>
      <c r="H73" s="154">
        <f t="shared" ref="H73:H94" si="13">D73*(1+F73/100)</f>
        <v>3281.2261999999996</v>
      </c>
      <c r="I73" s="23">
        <f t="shared" ref="I73:I94" si="14">(D73*(1+F73/100)*G73)*1.2409</f>
        <v>443812.42148221988</v>
      </c>
      <c r="J73" s="25">
        <f>I73*12</f>
        <v>5325749.0577866388</v>
      </c>
      <c r="K73" s="23">
        <f t="shared" ref="K73:K94" si="15">(1966*C73)*(1+E73/100)*G73*12*1.2409</f>
        <v>3783898.5850881599</v>
      </c>
      <c r="L73" s="140">
        <f t="shared" ref="L73:L94" si="16">1966*C73*G73*1.2409</f>
        <v>260599.07610799998</v>
      </c>
      <c r="M73" s="24">
        <f t="shared" si="5"/>
        <v>1541850.472698479</v>
      </c>
      <c r="N73" s="160">
        <f t="shared" ref="N73:N94" si="17">((D73-1966*C73)*20%)*G73*1.2409</f>
        <v>26431.055837199994</v>
      </c>
      <c r="O73" s="25">
        <f t="shared" ref="O73:O94" si="18">K73+M73+N73</f>
        <v>5352180.1136238389</v>
      </c>
      <c r="P73" s="81"/>
    </row>
    <row r="74" spans="1:16" ht="15.75" thickBot="1" x14ac:dyDescent="0.3">
      <c r="A74" s="201"/>
      <c r="B74" s="202"/>
      <c r="C74" s="33">
        <v>0.98</v>
      </c>
      <c r="D74" s="101">
        <f>C74*F10</f>
        <v>2903.74</v>
      </c>
      <c r="E74" s="28">
        <v>14</v>
      </c>
      <c r="F74" s="120">
        <v>10</v>
      </c>
      <c r="G74" s="102">
        <v>26</v>
      </c>
      <c r="H74" s="154">
        <f t="shared" si="13"/>
        <v>3194.114</v>
      </c>
      <c r="I74" s="23">
        <f t="shared" si="14"/>
        <v>103052.9776276</v>
      </c>
      <c r="J74" s="25">
        <f t="shared" ref="J74:J94" si="19">I74*12</f>
        <v>1236635.7315312</v>
      </c>
      <c r="K74" s="23">
        <f t="shared" si="15"/>
        <v>850365.86596416007</v>
      </c>
      <c r="L74" s="140">
        <f t="shared" si="16"/>
        <v>62161.247511999994</v>
      </c>
      <c r="M74" s="24">
        <f t="shared" si="5"/>
        <v>386269.86556703993</v>
      </c>
      <c r="N74" s="160">
        <f t="shared" si="17"/>
        <v>6304.6555207999982</v>
      </c>
      <c r="O74" s="25">
        <f t="shared" si="18"/>
        <v>1242940.387052</v>
      </c>
      <c r="P74" s="81"/>
    </row>
    <row r="75" spans="1:16" ht="15.75" thickBot="1" x14ac:dyDescent="0.3">
      <c r="A75" s="201"/>
      <c r="B75" s="200"/>
      <c r="C75" s="33">
        <v>0.98</v>
      </c>
      <c r="D75" s="101">
        <f>C75*F10</f>
        <v>2903.74</v>
      </c>
      <c r="E75" s="28">
        <v>7</v>
      </c>
      <c r="F75" s="153">
        <v>5</v>
      </c>
      <c r="G75" s="102">
        <v>138</v>
      </c>
      <c r="H75" s="154">
        <f t="shared" si="13"/>
        <v>3048.9269999999997</v>
      </c>
      <c r="I75" s="23">
        <f t="shared" si="14"/>
        <v>522111.06497339992</v>
      </c>
      <c r="J75" s="25">
        <f t="shared" si="19"/>
        <v>6265332.7796807988</v>
      </c>
      <c r="K75" s="23">
        <f t="shared" si="15"/>
        <v>4236336.8342870409</v>
      </c>
      <c r="L75" s="140">
        <f t="shared" si="16"/>
        <v>329932.77525599999</v>
      </c>
      <c r="M75" s="24">
        <f t="shared" ref="M75:M94" si="20">J75-K75</f>
        <v>2028995.9453937579</v>
      </c>
      <c r="N75" s="160">
        <f t="shared" si="17"/>
        <v>33463.171610399986</v>
      </c>
      <c r="O75" s="25">
        <f t="shared" si="18"/>
        <v>6298795.9512911988</v>
      </c>
      <c r="P75" s="81"/>
    </row>
    <row r="76" spans="1:16" ht="15.75" thickBot="1" x14ac:dyDescent="0.3">
      <c r="A76" s="201"/>
      <c r="B76" s="199" t="s">
        <v>54</v>
      </c>
      <c r="C76" s="33">
        <v>1.05</v>
      </c>
      <c r="D76" s="101">
        <f>C76*F10</f>
        <v>3111.15</v>
      </c>
      <c r="E76" s="28">
        <v>21</v>
      </c>
      <c r="F76" s="102">
        <v>13</v>
      </c>
      <c r="G76" s="102">
        <v>5</v>
      </c>
      <c r="H76" s="154">
        <f t="shared" si="13"/>
        <v>3515.5994999999998</v>
      </c>
      <c r="I76" s="23">
        <f t="shared" si="14"/>
        <v>21812.537097749995</v>
      </c>
      <c r="J76" s="25">
        <f t="shared" si="19"/>
        <v>261750.44517299993</v>
      </c>
      <c r="K76" s="23">
        <f t="shared" si="15"/>
        <v>185971.424562</v>
      </c>
      <c r="L76" s="140">
        <f t="shared" si="16"/>
        <v>12807.949349999999</v>
      </c>
      <c r="M76" s="24">
        <f t="shared" si="20"/>
        <v>75779.020610999927</v>
      </c>
      <c r="N76" s="160">
        <f t="shared" si="17"/>
        <v>1299.0361649999998</v>
      </c>
      <c r="O76" s="25">
        <f t="shared" si="18"/>
        <v>263049.48133799993</v>
      </c>
      <c r="P76" s="81"/>
    </row>
    <row r="77" spans="1:16" ht="15.75" thickBot="1" x14ac:dyDescent="0.3">
      <c r="A77" s="201"/>
      <c r="B77" s="200"/>
      <c r="C77" s="33">
        <v>1.05</v>
      </c>
      <c r="D77" s="101">
        <f>C77*F10</f>
        <v>3111.15</v>
      </c>
      <c r="E77" s="28">
        <v>14</v>
      </c>
      <c r="F77" s="120">
        <v>10</v>
      </c>
      <c r="G77" s="102">
        <v>1</v>
      </c>
      <c r="H77" s="154">
        <f t="shared" si="13"/>
        <v>3422.2650000000003</v>
      </c>
      <c r="I77" s="23">
        <f t="shared" si="14"/>
        <v>4246.6886384999998</v>
      </c>
      <c r="J77" s="25">
        <f t="shared" si="19"/>
        <v>50960.263661999998</v>
      </c>
      <c r="K77" s="23">
        <f t="shared" si="15"/>
        <v>35042.549421600008</v>
      </c>
      <c r="L77" s="140">
        <f t="shared" si="16"/>
        <v>2561.5898699999998</v>
      </c>
      <c r="M77" s="24">
        <f t="shared" si="20"/>
        <v>15917.71424039999</v>
      </c>
      <c r="N77" s="160">
        <f t="shared" si="17"/>
        <v>259.807233</v>
      </c>
      <c r="O77" s="25">
        <f t="shared" si="18"/>
        <v>51220.070894999997</v>
      </c>
      <c r="P77" s="81"/>
    </row>
    <row r="78" spans="1:16" ht="18.75" customHeight="1" thickBot="1" x14ac:dyDescent="0.3">
      <c r="A78" s="201"/>
      <c r="B78" s="199" t="s">
        <v>55</v>
      </c>
      <c r="C78" s="33">
        <v>1.1399999999999999</v>
      </c>
      <c r="D78" s="101">
        <f>C78*F10</f>
        <v>3377.8199999999997</v>
      </c>
      <c r="E78" s="28">
        <v>21</v>
      </c>
      <c r="F78" s="102">
        <v>13</v>
      </c>
      <c r="G78" s="102">
        <v>34</v>
      </c>
      <c r="H78" s="154">
        <f t="shared" si="13"/>
        <v>3816.9365999999991</v>
      </c>
      <c r="I78" s="23">
        <f t="shared" si="14"/>
        <v>161038.84531595994</v>
      </c>
      <c r="J78" s="25">
        <f t="shared" si="19"/>
        <v>1932466.1437915193</v>
      </c>
      <c r="K78" s="23">
        <f t="shared" si="15"/>
        <v>1373000.4601948797</v>
      </c>
      <c r="L78" s="140">
        <f t="shared" si="16"/>
        <v>94559.26034399998</v>
      </c>
      <c r="M78" s="24">
        <f t="shared" si="20"/>
        <v>559465.68359663966</v>
      </c>
      <c r="N78" s="160">
        <f t="shared" si="17"/>
        <v>9590.5984295999988</v>
      </c>
      <c r="O78" s="25">
        <f t="shared" si="18"/>
        <v>1942056.7422211193</v>
      </c>
      <c r="P78" s="81"/>
    </row>
    <row r="79" spans="1:16" ht="15.75" thickBot="1" x14ac:dyDescent="0.3">
      <c r="A79" s="201"/>
      <c r="B79" s="200"/>
      <c r="C79" s="33">
        <v>1.1399999999999999</v>
      </c>
      <c r="D79" s="101">
        <f>C79*F10</f>
        <v>3377.8199999999997</v>
      </c>
      <c r="E79" s="28">
        <v>14</v>
      </c>
      <c r="F79" s="120">
        <v>10</v>
      </c>
      <c r="G79" s="102">
        <v>3</v>
      </c>
      <c r="H79" s="154">
        <f t="shared" si="13"/>
        <v>3715.6019999999999</v>
      </c>
      <c r="I79" s="23">
        <f t="shared" si="14"/>
        <v>13832.0715654</v>
      </c>
      <c r="J79" s="25">
        <f t="shared" si="19"/>
        <v>165984.85878479999</v>
      </c>
      <c r="K79" s="23">
        <f t="shared" si="15"/>
        <v>114138.58954464</v>
      </c>
      <c r="L79" s="140">
        <f t="shared" si="16"/>
        <v>8343.4641479999991</v>
      </c>
      <c r="M79" s="24">
        <f t="shared" si="20"/>
        <v>51846.269240159992</v>
      </c>
      <c r="N79" s="160">
        <f t="shared" si="17"/>
        <v>846.22927319999985</v>
      </c>
      <c r="O79" s="25">
        <f t="shared" si="18"/>
        <v>166831.08805799999</v>
      </c>
      <c r="P79" s="81"/>
    </row>
    <row r="80" spans="1:16" ht="15.75" thickBot="1" x14ac:dyDescent="0.3">
      <c r="A80" s="201"/>
      <c r="B80" s="199" t="s">
        <v>56</v>
      </c>
      <c r="C80" s="33">
        <v>1.08</v>
      </c>
      <c r="D80" s="101">
        <f>C80*F10</f>
        <v>3200.0400000000004</v>
      </c>
      <c r="E80" s="28">
        <v>21</v>
      </c>
      <c r="F80" s="102">
        <v>13</v>
      </c>
      <c r="G80" s="102">
        <v>52</v>
      </c>
      <c r="H80" s="154">
        <f t="shared" si="13"/>
        <v>3616.0452</v>
      </c>
      <c r="I80" s="23">
        <f t="shared" si="14"/>
        <v>233331.82541135998</v>
      </c>
      <c r="J80" s="25">
        <f t="shared" si="19"/>
        <v>2799981.9049363197</v>
      </c>
      <c r="K80" s="23">
        <f t="shared" si="15"/>
        <v>1989362.8958860803</v>
      </c>
      <c r="L80" s="140">
        <f t="shared" si="16"/>
        <v>137008.463904</v>
      </c>
      <c r="M80" s="24">
        <f t="shared" si="20"/>
        <v>810619.00905023934</v>
      </c>
      <c r="N80" s="160">
        <f t="shared" si="17"/>
        <v>13895.975433600004</v>
      </c>
      <c r="O80" s="25">
        <f t="shared" si="18"/>
        <v>2813877.8803699198</v>
      </c>
      <c r="P80" s="81"/>
    </row>
    <row r="81" spans="1:16" ht="15.75" thickBot="1" x14ac:dyDescent="0.3">
      <c r="A81" s="201"/>
      <c r="B81" s="202"/>
      <c r="C81" s="33">
        <v>1.08</v>
      </c>
      <c r="D81" s="101">
        <f>C81*F10</f>
        <v>3200.0400000000004</v>
      </c>
      <c r="E81" s="28">
        <v>14</v>
      </c>
      <c r="F81" s="120">
        <v>10</v>
      </c>
      <c r="G81" s="102">
        <v>10</v>
      </c>
      <c r="H81" s="154">
        <f t="shared" si="13"/>
        <v>3520.0440000000008</v>
      </c>
      <c r="I81" s="23">
        <f t="shared" si="14"/>
        <v>43680.225996000008</v>
      </c>
      <c r="J81" s="25">
        <f t="shared" si="19"/>
        <v>524162.7119520001</v>
      </c>
      <c r="K81" s="23">
        <f t="shared" si="15"/>
        <v>360437.65119360009</v>
      </c>
      <c r="L81" s="140">
        <f t="shared" si="16"/>
        <v>26347.78152</v>
      </c>
      <c r="M81" s="24">
        <f t="shared" si="20"/>
        <v>163725.06075840001</v>
      </c>
      <c r="N81" s="160">
        <f t="shared" si="17"/>
        <v>2672.3029680000004</v>
      </c>
      <c r="O81" s="25">
        <f t="shared" si="18"/>
        <v>526835.0149200001</v>
      </c>
      <c r="P81" s="81"/>
    </row>
    <row r="82" spans="1:16" ht="15.75" thickBot="1" x14ac:dyDescent="0.3">
      <c r="A82" s="201"/>
      <c r="B82" s="200"/>
      <c r="C82" s="33">
        <v>1.08</v>
      </c>
      <c r="D82" s="101">
        <f>C82*F10</f>
        <v>3200.0400000000004</v>
      </c>
      <c r="E82" s="28">
        <v>7</v>
      </c>
      <c r="F82" s="153">
        <v>5</v>
      </c>
      <c r="G82" s="102">
        <v>23</v>
      </c>
      <c r="H82" s="154">
        <f t="shared" si="13"/>
        <v>3360.0420000000004</v>
      </c>
      <c r="I82" s="23">
        <f t="shared" si="14"/>
        <v>95897.950709400015</v>
      </c>
      <c r="J82" s="25">
        <f t="shared" si="19"/>
        <v>1150775.4085128002</v>
      </c>
      <c r="K82" s="23">
        <f t="shared" si="15"/>
        <v>778102.68384863995</v>
      </c>
      <c r="L82" s="140">
        <f t="shared" si="16"/>
        <v>60599.897495999998</v>
      </c>
      <c r="M82" s="24">
        <f t="shared" si="20"/>
        <v>372672.72466416028</v>
      </c>
      <c r="N82" s="160">
        <f t="shared" si="17"/>
        <v>6146.296826400001</v>
      </c>
      <c r="O82" s="25">
        <f t="shared" si="18"/>
        <v>1156921.7053392003</v>
      </c>
      <c r="P82" s="81"/>
    </row>
    <row r="83" spans="1:16" ht="15.75" thickBot="1" x14ac:dyDescent="0.3">
      <c r="A83" s="201"/>
      <c r="B83" s="199" t="s">
        <v>57</v>
      </c>
      <c r="C83" s="33">
        <v>1.1499999999999999</v>
      </c>
      <c r="D83" s="101">
        <f>C83*F10</f>
        <v>3407.45</v>
      </c>
      <c r="E83" s="28">
        <v>28</v>
      </c>
      <c r="F83" s="102">
        <v>18</v>
      </c>
      <c r="G83" s="102">
        <v>3</v>
      </c>
      <c r="H83" s="154">
        <f t="shared" si="13"/>
        <v>4020.7909999999997</v>
      </c>
      <c r="I83" s="23">
        <f t="shared" si="14"/>
        <v>14968.198655699998</v>
      </c>
      <c r="J83" s="25">
        <f t="shared" si="19"/>
        <v>179618.38386839998</v>
      </c>
      <c r="K83" s="23">
        <f t="shared" si="15"/>
        <v>129279.78132479999</v>
      </c>
      <c r="L83" s="140">
        <f t="shared" si="16"/>
        <v>8416.6524299999983</v>
      </c>
      <c r="M83" s="24">
        <f t="shared" si="20"/>
        <v>50338.602543599991</v>
      </c>
      <c r="N83" s="160">
        <f t="shared" si="17"/>
        <v>853.6523370000001</v>
      </c>
      <c r="O83" s="25">
        <f t="shared" si="18"/>
        <v>180472.03620539999</v>
      </c>
      <c r="P83" s="81"/>
    </row>
    <row r="84" spans="1:16" ht="15.75" thickBot="1" x14ac:dyDescent="0.3">
      <c r="A84" s="201"/>
      <c r="B84" s="200"/>
      <c r="C84" s="33">
        <v>1.1499999999999999</v>
      </c>
      <c r="D84" s="101">
        <f>C84*F10</f>
        <v>3407.45</v>
      </c>
      <c r="E84" s="28">
        <v>21</v>
      </c>
      <c r="F84" s="102">
        <v>13</v>
      </c>
      <c r="G84" s="102">
        <v>1</v>
      </c>
      <c r="H84" s="154">
        <f t="shared" si="13"/>
        <v>3850.4184999999993</v>
      </c>
      <c r="I84" s="23">
        <f t="shared" si="14"/>
        <v>4777.9843166499986</v>
      </c>
      <c r="J84" s="25">
        <f t="shared" si="19"/>
        <v>57335.81179979998</v>
      </c>
      <c r="K84" s="23">
        <f t="shared" si="15"/>
        <v>40736.597761199992</v>
      </c>
      <c r="L84" s="140">
        <f t="shared" si="16"/>
        <v>2805.5508099999993</v>
      </c>
      <c r="M84" s="24">
        <f t="shared" si="20"/>
        <v>16599.214038599988</v>
      </c>
      <c r="N84" s="160">
        <f t="shared" si="17"/>
        <v>284.55077900000003</v>
      </c>
      <c r="O84" s="25">
        <f t="shared" si="18"/>
        <v>57620.362578799977</v>
      </c>
      <c r="P84" s="81"/>
    </row>
    <row r="85" spans="1:16" ht="15.75" thickBot="1" x14ac:dyDescent="0.3">
      <c r="A85" s="201"/>
      <c r="B85" s="199" t="s">
        <v>59</v>
      </c>
      <c r="C85" s="33">
        <v>1.22</v>
      </c>
      <c r="D85" s="101">
        <f>C85*F10</f>
        <v>3614.86</v>
      </c>
      <c r="E85" s="28">
        <v>28</v>
      </c>
      <c r="F85" s="102">
        <v>18</v>
      </c>
      <c r="G85" s="102">
        <v>4</v>
      </c>
      <c r="H85" s="154">
        <f t="shared" si="13"/>
        <v>4265.5348000000004</v>
      </c>
      <c r="I85" s="23">
        <f t="shared" si="14"/>
        <v>21172.408533279999</v>
      </c>
      <c r="J85" s="25">
        <f t="shared" si="19"/>
        <v>254068.90239935997</v>
      </c>
      <c r="K85" s="23">
        <f t="shared" si="15"/>
        <v>182865.31387392001</v>
      </c>
      <c r="L85" s="140">
        <f t="shared" si="16"/>
        <v>11905.293871999998</v>
      </c>
      <c r="M85" s="24">
        <f t="shared" si="20"/>
        <v>71203.588525439962</v>
      </c>
      <c r="N85" s="160">
        <f t="shared" si="17"/>
        <v>1207.4850448</v>
      </c>
      <c r="O85" s="25">
        <f t="shared" si="18"/>
        <v>255276.38744415998</v>
      </c>
      <c r="P85" s="81"/>
    </row>
    <row r="86" spans="1:16" ht="15.75" thickBot="1" x14ac:dyDescent="0.3">
      <c r="A86" s="201"/>
      <c r="B86" s="200"/>
      <c r="C86" s="33">
        <v>1.22</v>
      </c>
      <c r="D86" s="101">
        <f>C86*F10</f>
        <v>3614.86</v>
      </c>
      <c r="E86" s="28">
        <v>21</v>
      </c>
      <c r="F86" s="102">
        <v>13</v>
      </c>
      <c r="G86" s="102">
        <v>2</v>
      </c>
      <c r="H86" s="154">
        <f t="shared" si="13"/>
        <v>4084.7918</v>
      </c>
      <c r="I86" s="23">
        <f t="shared" si="14"/>
        <v>10137.636289239999</v>
      </c>
      <c r="J86" s="25">
        <f t="shared" si="19"/>
        <v>121651.63547087999</v>
      </c>
      <c r="K86" s="23">
        <f t="shared" si="15"/>
        <v>86432.433510719988</v>
      </c>
      <c r="L86" s="140">
        <f t="shared" si="16"/>
        <v>5952.6469359999992</v>
      </c>
      <c r="M86" s="24">
        <f t="shared" si="20"/>
        <v>35219.201960160004</v>
      </c>
      <c r="N86" s="160">
        <f t="shared" si="17"/>
        <v>603.74252239999998</v>
      </c>
      <c r="O86" s="25">
        <f t="shared" si="18"/>
        <v>122255.37799328</v>
      </c>
      <c r="P86" s="81"/>
    </row>
    <row r="87" spans="1:16" ht="15.75" thickBot="1" x14ac:dyDescent="0.3">
      <c r="A87" s="201"/>
      <c r="B87" s="199" t="s">
        <v>60</v>
      </c>
      <c r="C87" s="33">
        <v>1.22</v>
      </c>
      <c r="D87" s="101">
        <f>C87*F10</f>
        <v>3614.86</v>
      </c>
      <c r="E87" s="28">
        <v>21</v>
      </c>
      <c r="F87" s="102">
        <v>13</v>
      </c>
      <c r="G87" s="102">
        <v>60</v>
      </c>
      <c r="H87" s="154">
        <f t="shared" si="13"/>
        <v>4084.7918</v>
      </c>
      <c r="I87" s="23">
        <f t="shared" si="14"/>
        <v>304129.08867719996</v>
      </c>
      <c r="J87" s="25">
        <f t="shared" si="19"/>
        <v>3649549.0641263993</v>
      </c>
      <c r="K87" s="23">
        <f t="shared" si="15"/>
        <v>2592973.0053215995</v>
      </c>
      <c r="L87" s="140">
        <f t="shared" si="16"/>
        <v>178579.40807999999</v>
      </c>
      <c r="M87" s="24">
        <f t="shared" si="20"/>
        <v>1056576.0588047998</v>
      </c>
      <c r="N87" s="160">
        <f t="shared" si="17"/>
        <v>18112.275672</v>
      </c>
      <c r="O87" s="25">
        <f t="shared" si="18"/>
        <v>3667661.3397983992</v>
      </c>
      <c r="P87" s="81"/>
    </row>
    <row r="88" spans="1:16" ht="34.5" customHeight="1" thickBot="1" x14ac:dyDescent="0.3">
      <c r="A88" s="201"/>
      <c r="B88" s="202"/>
      <c r="C88" s="33">
        <v>1.22</v>
      </c>
      <c r="D88" s="101">
        <f>C88*F10</f>
        <v>3614.86</v>
      </c>
      <c r="E88" s="28">
        <v>14</v>
      </c>
      <c r="F88" s="120">
        <v>10</v>
      </c>
      <c r="G88" s="102">
        <v>16</v>
      </c>
      <c r="H88" s="154">
        <f t="shared" si="13"/>
        <v>3976.3460000000005</v>
      </c>
      <c r="I88" s="23">
        <f t="shared" si="14"/>
        <v>78947.964022400003</v>
      </c>
      <c r="J88" s="25">
        <f t="shared" si="19"/>
        <v>947375.56826880004</v>
      </c>
      <c r="K88" s="23">
        <f t="shared" si="15"/>
        <v>651457.68067584001</v>
      </c>
      <c r="L88" s="140">
        <f t="shared" si="16"/>
        <v>47621.175487999993</v>
      </c>
      <c r="M88" s="24">
        <f t="shared" si="20"/>
        <v>295917.88759296003</v>
      </c>
      <c r="N88" s="160">
        <f t="shared" si="17"/>
        <v>4829.9401791999999</v>
      </c>
      <c r="O88" s="25">
        <f t="shared" si="18"/>
        <v>952205.50844800007</v>
      </c>
      <c r="P88" s="81"/>
    </row>
    <row r="89" spans="1:16" ht="26.25" customHeight="1" thickBot="1" x14ac:dyDescent="0.3">
      <c r="A89" s="201"/>
      <c r="B89" s="200"/>
      <c r="C89" s="33">
        <v>1.22</v>
      </c>
      <c r="D89" s="101">
        <f>C89*F10</f>
        <v>3614.86</v>
      </c>
      <c r="E89" s="28">
        <v>7</v>
      </c>
      <c r="F89" s="153">
        <v>5</v>
      </c>
      <c r="G89" s="102">
        <v>1</v>
      </c>
      <c r="H89" s="154">
        <f t="shared" si="13"/>
        <v>3795.6030000000005</v>
      </c>
      <c r="I89" s="23">
        <f t="shared" si="14"/>
        <v>4709.9637627000002</v>
      </c>
      <c r="J89" s="25">
        <f t="shared" si="19"/>
        <v>56519.565152399999</v>
      </c>
      <c r="K89" s="23">
        <f t="shared" si="15"/>
        <v>38215.99332912</v>
      </c>
      <c r="L89" s="140">
        <f t="shared" si="16"/>
        <v>2976.3234679999996</v>
      </c>
      <c r="M89" s="24">
        <f t="shared" si="20"/>
        <v>18303.571823279999</v>
      </c>
      <c r="N89" s="160">
        <f t="shared" si="17"/>
        <v>301.87126119999999</v>
      </c>
      <c r="O89" s="25">
        <f t="shared" si="18"/>
        <v>56821.4364136</v>
      </c>
      <c r="P89" s="81"/>
    </row>
    <row r="90" spans="1:16" ht="33" customHeight="1" thickBot="1" x14ac:dyDescent="0.3">
      <c r="A90" s="201"/>
      <c r="B90" s="199" t="s">
        <v>61</v>
      </c>
      <c r="C90" s="33">
        <v>1.42</v>
      </c>
      <c r="D90" s="101">
        <f>C90*F10</f>
        <v>4207.46</v>
      </c>
      <c r="E90" s="28">
        <v>28</v>
      </c>
      <c r="F90" s="102">
        <v>18</v>
      </c>
      <c r="G90" s="102">
        <v>6</v>
      </c>
      <c r="H90" s="154">
        <f t="shared" si="13"/>
        <v>4964.8027999999995</v>
      </c>
      <c r="I90" s="23">
        <f t="shared" si="14"/>
        <v>36964.942767119996</v>
      </c>
      <c r="J90" s="25">
        <f t="shared" si="19"/>
        <v>443579.31320543995</v>
      </c>
      <c r="K90" s="23">
        <f t="shared" si="15"/>
        <v>319264.85127167997</v>
      </c>
      <c r="L90" s="140">
        <f t="shared" si="16"/>
        <v>20785.472087999999</v>
      </c>
      <c r="M90" s="24">
        <f t="shared" si="20"/>
        <v>124314.46193375997</v>
      </c>
      <c r="N90" s="160">
        <f t="shared" si="17"/>
        <v>2108.1501192000001</v>
      </c>
      <c r="O90" s="25">
        <f t="shared" si="18"/>
        <v>445687.46332463995</v>
      </c>
      <c r="P90" s="81"/>
    </row>
    <row r="91" spans="1:16" ht="15.75" thickBot="1" x14ac:dyDescent="0.3">
      <c r="A91" s="201"/>
      <c r="B91" s="200"/>
      <c r="C91" s="33">
        <v>1.42</v>
      </c>
      <c r="D91" s="101">
        <f>C91*F10</f>
        <v>4207.46</v>
      </c>
      <c r="E91" s="28">
        <v>21</v>
      </c>
      <c r="F91" s="102">
        <v>13</v>
      </c>
      <c r="G91" s="102">
        <v>1</v>
      </c>
      <c r="H91" s="154">
        <f t="shared" si="13"/>
        <v>4754.4297999999999</v>
      </c>
      <c r="I91" s="23">
        <f t="shared" si="14"/>
        <v>5899.7719388199994</v>
      </c>
      <c r="J91" s="25">
        <f t="shared" si="19"/>
        <v>70797.263265839996</v>
      </c>
      <c r="K91" s="23">
        <f t="shared" si="15"/>
        <v>50300.842452959987</v>
      </c>
      <c r="L91" s="140">
        <f t="shared" si="16"/>
        <v>3464.2453479999995</v>
      </c>
      <c r="M91" s="24">
        <f t="shared" si="20"/>
        <v>20496.420812880009</v>
      </c>
      <c r="N91" s="160">
        <f t="shared" si="17"/>
        <v>351.35835320000007</v>
      </c>
      <c r="O91" s="25">
        <f t="shared" si="18"/>
        <v>71148.621619040001</v>
      </c>
      <c r="P91" s="81"/>
    </row>
    <row r="92" spans="1:16" ht="72" customHeight="1" thickBot="1" x14ac:dyDescent="0.3">
      <c r="A92" s="201"/>
      <c r="B92" s="199" t="s">
        <v>62</v>
      </c>
      <c r="C92" s="33">
        <v>1.52</v>
      </c>
      <c r="D92" s="101">
        <f>C92*F10</f>
        <v>4503.76</v>
      </c>
      <c r="E92" s="28">
        <v>35</v>
      </c>
      <c r="F92" s="102">
        <v>21</v>
      </c>
      <c r="G92" s="102">
        <v>2</v>
      </c>
      <c r="H92" s="154">
        <f t="shared" si="13"/>
        <v>5449.5496000000003</v>
      </c>
      <c r="I92" s="23">
        <f t="shared" si="14"/>
        <v>13524.692197279999</v>
      </c>
      <c r="J92" s="25">
        <f t="shared" si="19"/>
        <v>162296.30636736</v>
      </c>
      <c r="K92" s="23">
        <f t="shared" si="15"/>
        <v>120145.88373120001</v>
      </c>
      <c r="L92" s="140">
        <f t="shared" si="16"/>
        <v>7416.4125759999997</v>
      </c>
      <c r="M92" s="24">
        <f t="shared" si="20"/>
        <v>42150.422636159987</v>
      </c>
      <c r="N92" s="160">
        <f t="shared" si="17"/>
        <v>752.20379839999998</v>
      </c>
      <c r="O92" s="25">
        <f t="shared" si="18"/>
        <v>163048.51016576</v>
      </c>
      <c r="P92" s="81"/>
    </row>
    <row r="93" spans="1:16" ht="15.75" thickBot="1" x14ac:dyDescent="0.3">
      <c r="A93" s="201"/>
      <c r="B93" s="200"/>
      <c r="C93" s="33">
        <v>1.52</v>
      </c>
      <c r="D93" s="101">
        <f>C93*F10</f>
        <v>4503.76</v>
      </c>
      <c r="E93" s="28">
        <v>21</v>
      </c>
      <c r="F93" s="102">
        <v>13</v>
      </c>
      <c r="G93" s="102">
        <v>1</v>
      </c>
      <c r="H93" s="154">
        <f t="shared" si="13"/>
        <v>5089.2487999999994</v>
      </c>
      <c r="I93" s="23">
        <f t="shared" si="14"/>
        <v>6315.2488359199988</v>
      </c>
      <c r="J93" s="25">
        <f t="shared" si="19"/>
        <v>75782.986031039982</v>
      </c>
      <c r="K93" s="23">
        <f t="shared" si="15"/>
        <v>53843.155301759994</v>
      </c>
      <c r="L93" s="140">
        <f t="shared" si="16"/>
        <v>3708.2062879999999</v>
      </c>
      <c r="M93" s="24">
        <f t="shared" si="20"/>
        <v>21939.830729279987</v>
      </c>
      <c r="N93" s="160">
        <f t="shared" si="17"/>
        <v>376.10189919999999</v>
      </c>
      <c r="O93" s="25">
        <f t="shared" si="18"/>
        <v>76159.087930239984</v>
      </c>
      <c r="P93" s="81"/>
    </row>
    <row r="94" spans="1:16" x14ac:dyDescent="0.25">
      <c r="A94" s="201"/>
      <c r="B94" s="105" t="s">
        <v>63</v>
      </c>
      <c r="C94" s="156">
        <v>1.72</v>
      </c>
      <c r="D94" s="101">
        <f>C94*F10</f>
        <v>5096.3599999999997</v>
      </c>
      <c r="E94" s="28">
        <v>35</v>
      </c>
      <c r="F94" s="102">
        <v>21</v>
      </c>
      <c r="G94" s="102">
        <v>1</v>
      </c>
      <c r="H94" s="154">
        <f t="shared" si="13"/>
        <v>6166.5955999999996</v>
      </c>
      <c r="I94" s="23">
        <f t="shared" si="14"/>
        <v>7652.128480039999</v>
      </c>
      <c r="J94" s="25">
        <f t="shared" si="19"/>
        <v>91825.541760479988</v>
      </c>
      <c r="K94" s="23">
        <f t="shared" si="15"/>
        <v>67977.276321600002</v>
      </c>
      <c r="L94" s="140">
        <f t="shared" si="16"/>
        <v>4196.1281679999993</v>
      </c>
      <c r="M94" s="24">
        <f t="shared" si="20"/>
        <v>23848.265438879986</v>
      </c>
      <c r="N94" s="160">
        <f t="shared" si="17"/>
        <v>425.5889911999999</v>
      </c>
      <c r="O94" s="25">
        <f t="shared" si="18"/>
        <v>92251.130751679986</v>
      </c>
      <c r="P94" s="81"/>
    </row>
    <row r="95" spans="1:16" ht="15.75" x14ac:dyDescent="0.25">
      <c r="B95" s="109" t="s">
        <v>110</v>
      </c>
      <c r="G95" s="110">
        <f>SUM(G73:G94)</f>
        <v>499</v>
      </c>
      <c r="H95" s="110"/>
      <c r="K95" s="168">
        <f>SUM(K73:K94)</f>
        <v>18040150.354867205</v>
      </c>
      <c r="M95" s="168">
        <f>SUM(M73:M94)</f>
        <v>7784049.2926600734</v>
      </c>
      <c r="N95" s="168">
        <f>SUM(N73:N94)</f>
        <v>131116.050254</v>
      </c>
      <c r="O95" s="163">
        <f>SUM(O73:O94)</f>
        <v>25955315.697781276</v>
      </c>
      <c r="P95" s="38">
        <f>M95+N95</f>
        <v>7915165.3429140737</v>
      </c>
    </row>
    <row r="96" spans="1:16" x14ac:dyDescent="0.25">
      <c r="B96" t="s">
        <v>65</v>
      </c>
    </row>
    <row r="97" spans="2:16" x14ac:dyDescent="0.25">
      <c r="B97" t="s">
        <v>67</v>
      </c>
      <c r="C97" t="s">
        <v>68</v>
      </c>
      <c r="P97" s="38">
        <f>P95+P69+P65+P57</f>
        <v>17566745.452749468</v>
      </c>
    </row>
    <row r="98" spans="2:16" ht="28.5" customHeight="1" x14ac:dyDescent="0.25"/>
    <row r="99" spans="2:16" x14ac:dyDescent="0.25">
      <c r="B99" t="s">
        <v>69</v>
      </c>
    </row>
    <row r="100" spans="2:16" ht="15.75" x14ac:dyDescent="0.25">
      <c r="B100" s="113" t="s">
        <v>70</v>
      </c>
    </row>
    <row r="101" spans="2:16" ht="63" x14ac:dyDescent="0.25">
      <c r="B101" s="114" t="s">
        <v>71</v>
      </c>
    </row>
    <row r="102" spans="2:16" hidden="1" x14ac:dyDescent="0.25">
      <c r="B102" t="s">
        <v>72</v>
      </c>
    </row>
    <row r="103" spans="2:16" hidden="1" x14ac:dyDescent="0.25"/>
    <row r="104" spans="2:16" hidden="1" x14ac:dyDescent="0.25">
      <c r="B104" t="s">
        <v>73</v>
      </c>
    </row>
    <row r="105" spans="2:16" hidden="1" x14ac:dyDescent="0.25">
      <c r="B105" s="115" t="s">
        <v>74</v>
      </c>
      <c r="C105" s="115">
        <v>2018</v>
      </c>
      <c r="D105" s="115">
        <v>2019</v>
      </c>
      <c r="E105" s="115">
        <v>2020</v>
      </c>
      <c r="F105" s="115">
        <v>2020</v>
      </c>
    </row>
    <row r="106" spans="2:16" ht="15.75" hidden="1" x14ac:dyDescent="0.25">
      <c r="B106" s="115" t="s">
        <v>75</v>
      </c>
      <c r="C106" s="74">
        <v>3635545</v>
      </c>
      <c r="D106" s="74">
        <v>3635545</v>
      </c>
      <c r="E106" s="65">
        <v>2686509</v>
      </c>
      <c r="F106" s="137">
        <v>2686509</v>
      </c>
      <c r="G106" s="39"/>
      <c r="H106" s="39"/>
    </row>
    <row r="107" spans="2:16" ht="15.75" hidden="1" x14ac:dyDescent="0.25">
      <c r="B107" s="115" t="s">
        <v>76</v>
      </c>
      <c r="C107" s="74">
        <v>0</v>
      </c>
      <c r="D107" s="74">
        <v>542787</v>
      </c>
      <c r="E107" s="65">
        <v>355843.07299999997</v>
      </c>
      <c r="F107" s="65">
        <v>355843.07299999997</v>
      </c>
    </row>
    <row r="108" spans="2:16" ht="15.75" hidden="1" x14ac:dyDescent="0.25">
      <c r="B108" s="115" t="s">
        <v>77</v>
      </c>
      <c r="C108" s="74">
        <v>68429</v>
      </c>
      <c r="D108" s="74">
        <v>68429</v>
      </c>
      <c r="E108" s="65">
        <v>55093</v>
      </c>
      <c r="F108" s="137">
        <v>55093</v>
      </c>
      <c r="G108" s="39"/>
      <c r="H108" s="39"/>
    </row>
    <row r="109" spans="2:16" ht="15.75" hidden="1" x14ac:dyDescent="0.25">
      <c r="B109" s="115" t="s">
        <v>78</v>
      </c>
      <c r="C109" s="74">
        <v>3204432</v>
      </c>
      <c r="D109" s="74">
        <v>3204432</v>
      </c>
      <c r="E109" s="65">
        <v>2335485.5634000003</v>
      </c>
      <c r="F109" s="65">
        <v>2335485.5634000003</v>
      </c>
    </row>
    <row r="110" spans="2:16" hidden="1" x14ac:dyDescent="0.25">
      <c r="B110" s="115" t="s">
        <v>79</v>
      </c>
      <c r="C110" s="74">
        <f>SUM(C106:C109)</f>
        <v>6908406</v>
      </c>
      <c r="D110" s="74">
        <f t="shared" ref="D110" si="21">SUM(D106:D109)</f>
        <v>7451193</v>
      </c>
      <c r="E110" s="74">
        <v>5432930</v>
      </c>
      <c r="F110" s="74">
        <v>5432930</v>
      </c>
    </row>
    <row r="111" spans="2:16" ht="15.75" hidden="1" x14ac:dyDescent="0.25">
      <c r="B111" s="116" t="s">
        <v>80</v>
      </c>
      <c r="C111" s="117">
        <v>1966</v>
      </c>
      <c r="D111" s="117">
        <v>1966</v>
      </c>
      <c r="E111" s="117">
        <v>2202</v>
      </c>
      <c r="F111" s="117">
        <v>2202</v>
      </c>
    </row>
    <row r="112" spans="2:16" hidden="1" x14ac:dyDescent="0.25"/>
  </sheetData>
  <sheetProtection algorithmName="SHA-512" hashValue="B4TeepWFo2Nz9Sz5hFQG22jOmwTWXe0RYYcGggZO6+atHu7C/9dQfDXXcBL3kedpLekIXSxFm+C/jJWoLH38Yw==" saltValue="BihxcRxiFsnHrSKK9OedLA==" spinCount="100000" sheet="1" objects="1" scenarios="1"/>
  <mergeCells count="41">
    <mergeCell ref="C72:D72"/>
    <mergeCell ref="G13:G14"/>
    <mergeCell ref="I13:I14"/>
    <mergeCell ref="J13:J14"/>
    <mergeCell ref="O13:O14"/>
    <mergeCell ref="K13:K14"/>
    <mergeCell ref="M13:M14"/>
    <mergeCell ref="N13:N14"/>
    <mergeCell ref="L13:L14"/>
    <mergeCell ref="A73:A94"/>
    <mergeCell ref="B73:B75"/>
    <mergeCell ref="B76:B77"/>
    <mergeCell ref="B78:B79"/>
    <mergeCell ref="B80:B82"/>
    <mergeCell ref="B83:B84"/>
    <mergeCell ref="B92:B93"/>
    <mergeCell ref="B85:B86"/>
    <mergeCell ref="B87:B89"/>
    <mergeCell ref="B90:B91"/>
    <mergeCell ref="A66:A68"/>
    <mergeCell ref="A58:A64"/>
    <mergeCell ref="B58:B61"/>
    <mergeCell ref="B62:B63"/>
    <mergeCell ref="B52:B54"/>
    <mergeCell ref="A16:A56"/>
    <mergeCell ref="B16:B21"/>
    <mergeCell ref="B22:B27"/>
    <mergeCell ref="B28:B31"/>
    <mergeCell ref="B32:B37"/>
    <mergeCell ref="B38:B39"/>
    <mergeCell ref="B40:B43"/>
    <mergeCell ref="B44:B51"/>
    <mergeCell ref="B55:B56"/>
    <mergeCell ref="B7:O7"/>
    <mergeCell ref="C12:D12"/>
    <mergeCell ref="I12:J12"/>
    <mergeCell ref="C13:D13"/>
    <mergeCell ref="B13:B14"/>
    <mergeCell ref="H13:H14"/>
    <mergeCell ref="E13:E14"/>
    <mergeCell ref="F13:F14"/>
  </mergeCells>
  <hyperlinks>
    <hyperlink ref="B100" r:id="rId1"/>
  </hyperlinks>
  <pageMargins left="0" right="0" top="0" bottom="0" header="0" footer="0.11811023622047245"/>
  <pageSetup paperSize="9" scale="47" orientation="landscape" r:id="rId2"/>
  <headerFooter>
    <oddFooter>&amp;L&amp;A</oddFooter>
  </headerFooter>
  <rowBreaks count="2" manualBreakCount="2">
    <brk id="51" max="16383" man="1"/>
    <brk id="10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2019 gads</vt:lpstr>
      <vt:lpstr>'2019 gads'!Print_Area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Ruškule</dc:creator>
  <cp:lastModifiedBy>Laila Ruškule</cp:lastModifiedBy>
  <cp:lastPrinted>2018-10-16T04:40:17Z</cp:lastPrinted>
  <dcterms:created xsi:type="dcterms:W3CDTF">2018-08-13T06:46:11Z</dcterms:created>
  <dcterms:modified xsi:type="dcterms:W3CDTF">2018-10-19T05:19:12Z</dcterms:modified>
</cp:coreProperties>
</file>