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835" activeTab="1"/>
  </bookViews>
  <sheets>
    <sheet name="1_pielikums_TPL" sheetId="7" r:id="rId1"/>
    <sheet name="2_pielikums_infrastruktūra" sheetId="6" r:id="rId2"/>
  </sheets>
  <definedNames>
    <definedName name="_xlnm.Print_Titles" localSheetId="1">'2_pielikums_infrastruktūra'!$7:$7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7" i="6" l="1"/>
  <c r="E41" i="6"/>
  <c r="C12" i="7" l="1"/>
  <c r="E11" i="7"/>
  <c r="E12" i="7" s="1"/>
  <c r="C9" i="7"/>
  <c r="C13" i="7" s="1"/>
  <c r="E8" i="7"/>
  <c r="E7" i="7"/>
  <c r="E6" i="7"/>
  <c r="E9" i="7" s="1"/>
  <c r="E13" i="7" s="1"/>
  <c r="E61" i="6" l="1"/>
  <c r="E60" i="6" s="1"/>
  <c r="E50" i="6"/>
  <c r="E45" i="6"/>
  <c r="E59" i="6" s="1"/>
  <c r="E58" i="6" s="1"/>
  <c r="E42" i="6"/>
  <c r="E38" i="6"/>
  <c r="E37" i="6" s="1"/>
  <c r="E36" i="6"/>
  <c r="E35" i="6"/>
  <c r="E31" i="6"/>
  <c r="E30" i="6"/>
  <c r="E29" i="6" s="1"/>
  <c r="E28" i="6"/>
  <c r="E27" i="6" s="1"/>
  <c r="E25" i="6"/>
  <c r="E24" i="6" s="1"/>
  <c r="E23" i="6" s="1"/>
  <c r="E22" i="6"/>
  <c r="E21" i="6" s="1"/>
  <c r="E20" i="6"/>
  <c r="E17" i="6"/>
  <c r="E16" i="6"/>
  <c r="E15" i="6"/>
  <c r="E14" i="6"/>
  <c r="E13" i="6"/>
  <c r="E11" i="6"/>
  <c r="E54" i="6" l="1"/>
  <c r="E64" i="6" s="1"/>
  <c r="E57" i="6"/>
  <c r="E56" i="6" s="1"/>
  <c r="E40" i="6"/>
  <c r="E53" i="6"/>
  <c r="E44" i="6"/>
  <c r="E55" i="6"/>
  <c r="E65" i="6" s="1"/>
  <c r="E26" i="6"/>
  <c r="E12" i="6"/>
  <c r="E19" i="6"/>
  <c r="E18" i="6" s="1"/>
  <c r="E34" i="6"/>
  <c r="E33" i="6" s="1"/>
  <c r="E10" i="6"/>
  <c r="E9" i="6" l="1"/>
  <c r="E63" i="6"/>
  <c r="E52" i="6"/>
  <c r="E62" i="6"/>
</calcChain>
</file>

<file path=xl/sharedStrings.xml><?xml version="1.0" encoding="utf-8"?>
<sst xmlns="http://schemas.openxmlformats.org/spreadsheetml/2006/main" count="139" uniqueCount="113">
  <si>
    <t>Nr.
p.k.</t>
  </si>
  <si>
    <t>Objekts</t>
  </si>
  <si>
    <t>Darbu apraksts</t>
  </si>
  <si>
    <t>Komentārs</t>
  </si>
  <si>
    <t>VSAC "Rīga"</t>
  </si>
  <si>
    <t xml:space="preserve">VSAC “Kurzeme” </t>
  </si>
  <si>
    <t>VSAC "Vidzeme"</t>
  </si>
  <si>
    <t>VSAC "Zemgale"</t>
  </si>
  <si>
    <t>VSAC "Latgale"</t>
  </si>
  <si>
    <t>Filiāle "Ropaži"</t>
  </si>
  <si>
    <t>Projekts</t>
  </si>
  <si>
    <t>Filiāle "Pļavnieki"</t>
  </si>
  <si>
    <t>Filiāle "Rīga"</t>
  </si>
  <si>
    <t>Filiāle "Liepāja"</t>
  </si>
  <si>
    <t>Fridriķa iela 9, Rīga</t>
  </si>
  <si>
    <t>Nav nepieciešams</t>
  </si>
  <si>
    <t>KOPĀ</t>
  </si>
  <si>
    <t>Ir izstrādāts</t>
  </si>
  <si>
    <t>vides pieejamība</t>
  </si>
  <si>
    <t>infrastruktūra</t>
  </si>
  <si>
    <t>Teritorijas labiekārtošanas darbi</t>
  </si>
  <si>
    <t>Ugunsdrošības sistēmas atjaunošana</t>
  </si>
  <si>
    <t>Teritorijas nožogojuma atjaunošana un labiekārtošanas darbi</t>
  </si>
  <si>
    <t>Filiāle "Litene"</t>
  </si>
  <si>
    <t>Ugunsdrošo durvju izbūve un pieslēgšana pie kopējās ugunsdrošības sistēmas</t>
  </si>
  <si>
    <t>Filiāle "Lielbērze"</t>
  </si>
  <si>
    <t xml:space="preserve">Tiek izstrādāts izbūves laikā </t>
  </si>
  <si>
    <t>Izstrādes procesā</t>
  </si>
  <si>
    <t>Video novērošanas un balss izziņošanas sistēmas izbūve. Piekļuves sistēmas un ugunsdrošo durvju izbūve</t>
  </si>
  <si>
    <t>2. korpusa 4. un 5. stāva telpu atjaunošanas darbi (projekta realizācija)</t>
  </si>
  <si>
    <t>nav nepieciešams</t>
  </si>
  <si>
    <t>Sanmezglu pārbūve vides pieejamības uzlabošanai</t>
  </si>
  <si>
    <t>Pandusa izbūve vides pieejamības prasību nodrošināšanai</t>
  </si>
  <si>
    <t>Filiāle "Veģi"</t>
  </si>
  <si>
    <t>Sanmezglu un gaiteņa atjaunošana vides pieejamības prasību nodrošināšanai</t>
  </si>
  <si>
    <t>Skolas iela 28, Rīga</t>
  </si>
  <si>
    <t>Filiāle "Ķīši"</t>
  </si>
  <si>
    <t>Siltumtrases nomaiņa</t>
  </si>
  <si>
    <t>Ir izstrādes procesā</t>
  </si>
  <si>
    <t>Indikatīvās izmaksas</t>
  </si>
  <si>
    <t xml:space="preserve">Filiāle "Litene" </t>
  </si>
  <si>
    <t>Apkures katla nomaiņa</t>
  </si>
  <si>
    <t xml:space="preserve">Filiāle "Iecava" </t>
  </si>
  <si>
    <t>Jumta seguma nomaiņa</t>
  </si>
  <si>
    <t>Ir izstrādāts un saskaņots</t>
  </si>
  <si>
    <t>Teritorijas labiekārtošanas darbi, vides pieejamība</t>
  </si>
  <si>
    <t>ugunsdrošība</t>
  </si>
  <si>
    <t xml:space="preserve">Lifta vadības stacijas un šahtas instalācijas maiņa
~ 70 000 euro Jauna lifta iekārta ar montāžu 
~ 30 000 euro Lifta šahtas aiļu un sliekšņu nomaiņa
</t>
  </si>
  <si>
    <r>
      <t>Lai nodrošinātu pilotprojekta par ģimeniskai videi pietuvināta pakalpojuma īstenošanu, nepieciešams veikt telpu pielāgošanas darbus aprūpes centra ēkas divās grupās ar kopējo platību 228m2.</t>
    </r>
    <r>
      <rPr>
        <b/>
        <sz val="12"/>
        <rFont val="Times New Roman"/>
        <family val="1"/>
        <charset val="186"/>
      </rPr>
      <t xml:space="preserve">
~</t>
    </r>
    <r>
      <rPr>
        <sz val="12"/>
        <rFont val="Times New Roman"/>
        <family val="1"/>
        <charset val="186"/>
      </rPr>
      <t xml:space="preserve"> 10 000 euro esošā grīdas seguma, sienu un griestu apdares, inženiertīklu demontāža
~ 25 000 euro inženiertīklu  un elektroinstalācijas izbūve (ventilācija, aukstā, karstā un kanalizācijas caurules)
~ 50 000 euro telpu apdares atjaunošana (grīdas seguma nomaiņa, sienu un griestu apdare, gaismas ķermeņu nomaiņa, sanmezglu atjaunošana)
~ 15 000 euro iebūvējamo mēbeļu izbūve</t>
    </r>
  </si>
  <si>
    <t>Telpu pielāgošana ģimeniskai videi pietuvināta pakalpojuma sniegšanai</t>
  </si>
  <si>
    <r>
      <rPr>
        <b/>
        <sz val="12"/>
        <rFont val="Times New Roman"/>
        <family val="1"/>
        <charset val="186"/>
      </rPr>
      <t xml:space="preserve">Ugunsdrošības sistēmas atjaunošana. Durvju nomaiņa no koka durvīm uz metāla ugunsdrošām un to pieslēgšana pie kopējās ugunsdrošības sistēmas Kapseļu ielā 31: </t>
    </r>
    <r>
      <rPr>
        <sz val="12"/>
        <rFont val="Times New Roman"/>
        <family val="1"/>
        <charset val="186"/>
      </rPr>
      <t xml:space="preserve">
~ 35 000 euro koka durvju demontāža, durvju ailas pārbūve, ugunsdrošo durvju montāža ar apdari
~ 3 000 euro durvju aprīkošana ar automātisko atvēršanās mehānismu to pieslēdzot pie ugunsdzēsības sistēmas
~ 3 000 euro Ugunsdzēsības signalizācijas sistēmas projekta izstrāde
~ 6 000 euro Ugunsdzēsības panelis un tā uzstādīšana
~ 12 000 euro Ugunsdzēsības trauksmes izziņošanas detektoru izbūve</t>
    </r>
  </si>
  <si>
    <r>
      <t xml:space="preserve">Nepieciešams veikt ieejas mezgla pārbūvi, lai ēkā būtu iespējams iekļūt cilvēkiem ar kustību traucējumiem, jo šobrīd iekļūšana ēkā notiek pa ieeju, kurā ir pašu spēkiem izbūvēts panduss, kurš neatbilst Ministru kabineta 2015. gada 30. jūnija noteikumi Nr. 331 "Noteikumi par Latvijas būvnormatīvu LBN 208-15 "Publiskas būves"" noteikumu prasībām, jo tas ir stāvs un ieejas durvis ir šauras.
</t>
    </r>
    <r>
      <rPr>
        <b/>
        <sz val="12"/>
        <rFont val="Times New Roman"/>
        <family val="1"/>
        <charset val="186"/>
      </rPr>
      <t xml:space="preserve">Ieejas mezgla pārbūve:
</t>
    </r>
    <r>
      <rPr>
        <sz val="12"/>
        <rFont val="Times New Roman"/>
        <family val="1"/>
        <charset val="186"/>
      </rPr>
      <t>~ 7 000 euro esošās durvju ailas demontāža un paplašināšana, ieejas kāpņu demontāža
~ 20 000 euro pandusa izbūve ēkas ārpusē un iekšpusē
~ 30 000 euro evakuācijas kāpņu pārbūve/pārvietošana
~ 13 000 euro Apdares atjaunošana pēc demontāžas, jaunu ārdurvju montāža</t>
    </r>
  </si>
  <si>
    <t>Aprūpes centrs šobrīd tiek nodrošināts ar malkas centrālo apkuri. Šobrīd ir izstrādāts un saskaņots projekts, lai veiktu apkures katla modernizāciju turpmāk nodrošinot apkuri ar granulām. 
~ 20 000 euro Skursteņa demontāža jauna skursteņa montāža 
~ 60 000 euro Jaunu granulu degļu montāža uz esošiem apkures katliem
~ 35 000 euro Granulas tvertnes izbūve
~ 15 000 euro Apkures apsaistes un automātikas montāža</t>
  </si>
  <si>
    <r>
      <t xml:space="preserve">Gājēju celiņi, pa kuriem pārvietojas klienti, ir asfaltbetona seguma un tajā ir vērojamas bedres, plaisas un nelīdzenumi, kā rezultātā, klientiem ar kustību traucējumiem ir apgrūtinoši pārvietoties pa aprūpes centra teritoriju. Nepieciešams izbūvēt bruģakmens seguma gājēju celiņus.
Bruģakmens seguma ierīkošana ~ 1100m2 </t>
    </r>
    <r>
      <rPr>
        <b/>
        <sz val="12"/>
        <rFont val="Times New Roman"/>
        <family val="1"/>
        <charset val="186"/>
      </rPr>
      <t>(70 000)</t>
    </r>
    <r>
      <rPr>
        <sz val="12"/>
        <rFont val="Times New Roman"/>
        <family val="1"/>
        <charset val="186"/>
      </rPr>
      <t>:
~ 7 000 euro Asfaltbetona seguma demontāža
~ 10 000 euro Šķembu un smilts pamatnes sagatavošana
~ 20 000 euro Betona apmaļu izbūve
~ 33 000 euro Bruģakmens seguma ieklāšana</t>
    </r>
  </si>
  <si>
    <r>
      <t xml:space="preserve">Jumta segums ir sliktā tehniskā stāvoklī, lietus laika ūdens iekļūst ēkā un bojā ēkas konstrukcijas (kopējās darbu izmaksas 219 000 euro ) 
Ēkā ar kadastra apzīmējumu 40640102273035:
</t>
    </r>
    <r>
      <rPr>
        <sz val="12"/>
        <rFont val="Times New Roman"/>
        <family val="1"/>
        <charset val="186"/>
      </rPr>
      <t xml:space="preserve">~ 10 000 euro Jumta seguma demontāžas 
~ 50 000 euro Jumta seguma montāža
~ 20 000 euro Jumta sniegu barjeru un lietus ūdens novadīšanas sistēmas montāža, </t>
    </r>
    <r>
      <rPr>
        <b/>
        <sz val="12"/>
        <rFont val="Times New Roman"/>
        <family val="1"/>
        <charset val="186"/>
      </rPr>
      <t xml:space="preserve">
Ēkā ar kadastra apzīmējumu 40640102273001; 40640102273003 
</t>
    </r>
    <r>
      <rPr>
        <sz val="12"/>
        <rFont val="Times New Roman"/>
        <family val="1"/>
        <charset val="186"/>
      </rPr>
      <t xml:space="preserve">~ 15 000 euro Jumta seguma demontāžas 
~ 30 000 euro Jumta seguma montāža
~ 34 000 euro Jumta sniegu barjeru un lietus ūdens novadīšanas sistēmas montāža, </t>
    </r>
    <r>
      <rPr>
        <b/>
        <sz val="12"/>
        <rFont val="Times New Roman"/>
        <family val="1"/>
        <charset val="186"/>
      </rPr>
      <t xml:space="preserve">
</t>
    </r>
  </si>
  <si>
    <r>
      <t xml:space="preserve"> ~ 3 000 euro Būvprojekta izstrāde</t>
    </r>
    <r>
      <rPr>
        <b/>
        <sz val="12"/>
        <rFont val="Times New Roman"/>
        <family val="1"/>
        <charset val="186"/>
      </rPr>
      <t xml:space="preserve">
Teritorijas nožogojuma atjaunošana (91 000)</t>
    </r>
    <r>
      <rPr>
        <sz val="12"/>
        <rFont val="Times New Roman"/>
        <family val="1"/>
        <charset val="186"/>
      </rPr>
      <t xml:space="preserve">:
~ 23 000 euro esošā žoga demontāža
~ 23 000 euro jauni žoga stabi un to pamatu betonēšana
~45 000 koka žoga un iebraucamo vārtu izbūve
</t>
    </r>
    <r>
      <rPr>
        <b/>
        <sz val="12"/>
        <rFont val="Times New Roman"/>
        <family val="1"/>
        <charset val="186"/>
      </rPr>
      <t xml:space="preserve">Bruģakmens seguma ierīkošana ~1000m2 (49 000)
</t>
    </r>
    <r>
      <rPr>
        <sz val="12"/>
        <rFont val="Times New Roman"/>
        <family val="1"/>
        <charset val="186"/>
      </rPr>
      <t>~ 3 000 euro Asfaltbetona seguma un betona flīžu demontāža
~ 7 000 euro Šķembu un smilts pamatnes sagatavošana
~ 10 000 euro Betona apmaļu izbūve
~ 27 000 euro Bruģakmens seguma ierīkošana
~ 2 000 euro Augsnes uz zālāja atjaunošana pēc veiktajiem darbiem</t>
    </r>
  </si>
  <si>
    <r>
      <t xml:space="preserve">Nepieciešams veikt tualešu un vannas istabu atjaunošana, lai tajās būtu iespējams brīvi iekļūt cilvēkiem ar kustību traucējumiem un tās būtu atbilstošas Ministru kabineta 2015. gada 30. jūnija noteikumi Nr. 331 "Noteikumi par Latvijas būvnormatīvu LBN 208-15 "Publiskas būves"" noteikumu prasībām.
</t>
    </r>
    <r>
      <rPr>
        <b/>
        <sz val="12"/>
        <rFont val="Times New Roman"/>
        <family val="1"/>
        <charset val="186"/>
      </rPr>
      <t xml:space="preserve">Sanmezglu pārbūve:
</t>
    </r>
    <r>
      <rPr>
        <sz val="12"/>
        <rFont val="Times New Roman"/>
        <family val="1"/>
        <charset val="186"/>
      </rPr>
      <t>~ 10 000 euro esošā grīdas seguma, sienu un griestu apdares, inženiertīklu demontāža
~ 20 000 euro inženiertīklu pārbūve (ventilācija, aukstā, karstā un kanalizācijas caurules)
~ 40 000 euro sanmezglu telpu apdares atjaunošanas darbi (grīdas seguma nomaiņa, hidroizolācijas ierīkošana sienu un griestu apdare, gaismas ķermeņu nomaiņa)
~ 20 000 euro dušas kabīņu, vannu, tualetes podu, izlietņu izbūve</t>
    </r>
  </si>
  <si>
    <r>
      <t xml:space="preserve">Ugunsdrošo durvju izbūve un to pieslēgšana pie kopējās ugunsdrošības sistēmas
Saskaņā ar VUGD sagatavotā pārbaudes aktu ir nepieciešams novērst konstatētos pārkāpumus, izbūvējot ugunsdrošās durvis divās aprūpes centra ēkās atbilstoši Ministru kabineta 2015. gada 30. jūnija noteikumi Nr. 333 "Noteikumi par Latvijas būvnormatīvu LBN 201-15 "Būvju ugunsdrošība""
</t>
    </r>
    <r>
      <rPr>
        <b/>
        <sz val="12"/>
        <rFont val="Times New Roman"/>
        <family val="1"/>
        <charset val="186"/>
      </rPr>
      <t>Durvju nomaiņa no koka vai PVC durvīm uz metāla ugunsdrošām un to pieslēgšana pie kopējās ugunsdrošības sistēmas:</t>
    </r>
    <r>
      <rPr>
        <sz val="12"/>
        <rFont val="Times New Roman"/>
        <family val="1"/>
        <charset val="186"/>
      </rPr>
      <t xml:space="preserve">
~ 155 000 euro koka durvju demontāža, durvju ailes pārbūve, ugunsdrošo durvju montāža ar apdari
~ 30 000 euro PVC durvju montāža ar apdari
~ 15 000 euro durvju aprīkošana ar automātisko atvēršanās mehānismu to pieslēdzot pie ugunsdzēsības sistēmas</t>
    </r>
  </si>
  <si>
    <t>Aprūpes centrā esošās inženierkomunikācijas ir korodējušas un tehniski sliktā stāvoklī, kā rezultātā bieži notiek ūdensvada plīsumi. Izbūvētā ugunsdzēsības caurule ir avārijas stāvoklī un tā nav atbilstoša Ministru kabineta 2015. gada 30. jūnija noteikumi Nr. 332 "Noteikumi par Latvijas būvnormatīvu LBN 221-15 "Ēku iekšējais ūdensvads un kanalizācija"".  Ugunsdzēsības caurule ir savienota kopā ar auksto ūdensvadu, kā rezultātā to atsevišķi nomainīt nav iespējams, jo tādā gadījumā ēkā nebūs aukstā ūdens. Nepieciešams izbūvēt jaunus aukstā, karstā un ugunsdzēsības ūdensvadus visos ēkas korpusos un veikt daļēju kanalizācijas stāvvadu nomaiņu.
~ 110 000 euro aukstā / karstā ūdens cauruļvadu izbūve
~ 50 000 euro ugunsdzēsības cauruļuvadu izbūve
~ 30 000 euro kanalizācijas stāvvadu atjaunošana
~ 10 000 euro veco inženiertīklu demontāža
~ 60 000 euro apdares atjaunošanas darbi pēc inženiertīklu montāžas</t>
  </si>
  <si>
    <r>
      <t xml:space="preserve">Ugunsdrošības sistēmas atjaunošana. Ugunsdrošo durvju izbūve ēkas kāpņu telpās un evakuācijas ceļos, un to pieslēgšana pie kopējās ugunsdrošības sistēmas atbilstoši Ministru kabineta 2015. gada 30. jūnija noteikumi Nr. 333 "Noteikumi par Latvijas būvnormatīvu LBN 201-15 "Būvju ugunsdrošība""
</t>
    </r>
    <r>
      <rPr>
        <b/>
        <sz val="12"/>
        <rFont val="Times New Roman"/>
        <family val="1"/>
        <charset val="186"/>
      </rPr>
      <t xml:space="preserve">Ugunsdrošības sistēmas atjaunošana. Durvju nomaiņa no koka durvīm uz metāla ugunsdrošām un to pieslēgšana pie kopējās ugunsdrošības sistēmas:
</t>
    </r>
    <r>
      <rPr>
        <sz val="12"/>
        <rFont val="Times New Roman"/>
        <family val="1"/>
        <charset val="186"/>
      </rPr>
      <t>~ 50 000 euro koka durvju demontāža, durvju ailes pārbūve, ugunsdrošo durvju montāža ar apdari
~ 21 000 euro durvju aprīkošana ar automātisko atvēršanās mehānismu to pieslēdzot pie ugunsdzēsības sistēmas
~ 3 000 euro Ugunsdzēsības signalizācijas sistēmas projekta izstrāde
~ 6 000 euro Ugunsdzēsības panelis un tā uzstādīšana
~ 20 000 euro Ugunsdzēsības trauksmes izziņošanas detektoru izbūve</t>
    </r>
  </si>
  <si>
    <r>
      <t xml:space="preserve">Nepieciešams veikt tualetes un vannas istabas atjaunošanu, lai tajās būtu iespējams brīvi iekļūt cilvēkiem ar kustību traucējumiem un tās būtu atbilstošās Ministru kabineta 2015. gada 30. jūnija noteikumi Nr. 331 "Noteikumi par Latvijas būvnormatīvu LBN 208-15 "Publiskas būves"" noteikumu prasībām un veikt trešā stāva gaiteņa apdares atjaunošanas darbus.
</t>
    </r>
    <r>
      <rPr>
        <b/>
        <sz val="12"/>
        <rFont val="Times New Roman"/>
        <family val="1"/>
        <charset val="186"/>
      </rPr>
      <t>Sanmezglu pārbūve:
~</t>
    </r>
    <r>
      <rPr>
        <sz val="12"/>
        <rFont val="Times New Roman"/>
        <family val="1"/>
        <charset val="186"/>
      </rPr>
      <t xml:space="preserve"> 7 000 euro esošā grīdas seguma, sienu un griestu apdares, inženiertīklu demontāža
~ 8 000 euro inženiertīklu pārbūve (ventilācija, aukstā, karstā un kanalizācijas caurules)
~ 20 000 euro sanmezglu telpu apdares atjaunošanas darbi (grīdas seguma nomaiņa, hidroizolācijas ierīkošana sienu un griestu apdare, gaismas ķermeņu nomaiņa)
~ 10 000 euro dušas kabīņu, vannu, tualetes podu, izlietņu izbūve
</t>
    </r>
    <r>
      <rPr>
        <b/>
        <sz val="12"/>
        <rFont val="Times New Roman"/>
        <family val="1"/>
        <charset val="186"/>
      </rPr>
      <t xml:space="preserve">Gaiteņa apdares atjaunošanas darbi:
</t>
    </r>
    <r>
      <rPr>
        <sz val="12"/>
        <rFont val="Times New Roman"/>
        <family val="1"/>
        <charset val="186"/>
      </rPr>
      <t xml:space="preserve">~ 10 000 euro esošā grīdas seguma, durvju, sienu un griestu apdares demontāža
~ 5 000 euro elektroinstalācijas pārbūve 
</t>
    </r>
  </si>
  <si>
    <t>Ugunsdrošo durvju izbūve ēkas kāpņu telpās un evakuācijas ceļos, un to pieslēgšana pie kopējās ugunsdrošības sistēmas atbilstoši Ministru kabineta 2015. gada 30. jūnija noteikumi Nr. 333 "Noteikumi par Latvijas būvnormatīvu LBN 201-15 "Būvju ugunsdrošība""
Durvju nomaiņa no koka durvīm uz metāla ugunsdrošām un to pieslēgšana pie kopējās ugunsdrošības sistēmas:
~ 95 000 euro koka durvju demontāža, durvju ailes pārbūve, ugunsdrošo durvju montāža ar apdari
~ 15 000 euro durvju aprīkošana ar automātisko atvēršanās mehānismu to pieslēdzot pie ugunsdzēsības sistēmas
~ 35 000 euro Videonvēršanas sistēmas izbūve</t>
  </si>
  <si>
    <r>
      <t>Gājēju celiņi, pa kuriem pārvietojas klienti, ir asfaltbetona seguma un tajā ir vērojamas bedres, plaisas un nelīdzenumi, kā rezultātā, klientiem ar kustību traucējumiem ir apgrūtinoši un riskanti pārvietoties pa aprūpes centra teritoriju. Nepieciešams izbūvēt bruģakmens seguma gājēju celiņu</t>
    </r>
    <r>
      <rPr>
        <b/>
        <sz val="12"/>
        <rFont val="Times New Roman"/>
        <family val="1"/>
        <charset val="186"/>
      </rPr>
      <t>s.
Bruģakmens seguma ierīkošana ~ 1400m2 (90 000)</t>
    </r>
    <r>
      <rPr>
        <sz val="12"/>
        <rFont val="Times New Roman"/>
        <family val="1"/>
        <charset val="186"/>
      </rPr>
      <t>:
~ 15 000 euro Asfaltbetona seguma demontāža
~ 15 000 euro Šķembu un smilts pamatnes sagatavošana
~ 20 000 euro Betona apmaļu izbūve
~ 34 391 euro Bruģakmens seguma ieklāšana</t>
    </r>
  </si>
  <si>
    <t>Ugunsdrošības sistēmas atjaunošana, tehniskās apsardzes, piekļuves sistēmas, video novērošanas atjaunošana, gāzes ugundzēsības sistēmas atjaunošana</t>
  </si>
  <si>
    <t xml:space="preserve">~ 60 000 euro Gāzes ugunsdzēsības sistēmas izbūve, ieskaitot izpilddokumentācijas izgatavošanu 
~ 25 000 euro Video novērošanas sistēma                                                                                 
 ~ 30 000 euro Durvju piekļuves kontroles sistēma                                                                   
~ 55 000 euro Ugunsdrošības signalizācijas sistēma                                                                     
~ 25 000 euro Tehniskās apsardzes signalizācijas sistēma                                                                                                                                                                                 ~ 15 000 euro Pagrabstāva un arhīva telpu logu aizsargrestu izbūve                                             ~ 467 990 euro Inženiertīklu komunikāciju atjaunošana  (elektroievadsadalnes, elektrība instalācijas, LAN, aukstais/karstais ūdens atjaunošana)                                                                                 ~ 310 000 euro Telpu pielāgošana, atbilstoši telpu lietošanas  veidam (telpu atjaunošana pēc remontdarbiem)     </t>
  </si>
  <si>
    <r>
      <t xml:space="preserve">Lai nodrošinātu darba vides risku novēršanu un veiktu darba vides sakārtošanu atbilstoši ārējiem normatīvajiem aktiem nepieciešams veikt telpu atjaunošanas darbus, realizējot  4. un 5. stāva telpu atjaunošanas projektu, kas ietver elektroinstalācijas un vājstrāvu sistēmas nomaiņu un sanmezglu telpu paplašināšanu un atjaunošanu. 
</t>
    </r>
    <r>
      <rPr>
        <b/>
        <sz val="12"/>
        <rFont val="Times New Roman"/>
        <family val="1"/>
        <charset val="186"/>
      </rPr>
      <t>Apdares atjaunošanas darbi 4. stāvā 474,5 m2:</t>
    </r>
    <r>
      <rPr>
        <sz val="12"/>
        <rFont val="Times New Roman"/>
        <family val="1"/>
        <charset val="186"/>
      </rPr>
      <t xml:space="preserve">
~ 30 000 euro esošo grīdas segumu, sienu un griestu apdares demontāža
~ 20 000 euro sanmezglu telpu paplašināšana
~70 000 euro grīdas virsmu remonts un grīdas seguma nomaiņa. 
~ 60 000 euro sienu un griestu apdares atjaunošana
~ 20 000 euro elektroinstalācijas un vājstrāvu sistēmas atjaunošana
</t>
    </r>
    <r>
      <rPr>
        <b/>
        <sz val="12"/>
        <rFont val="Times New Roman"/>
        <family val="1"/>
        <charset val="186"/>
      </rPr>
      <t xml:space="preserve">Apdares atjaunošanas darbi 5. stāvā 466,2 m2:
</t>
    </r>
    <r>
      <rPr>
        <sz val="12"/>
        <rFont val="Times New Roman"/>
        <family val="1"/>
        <charset val="186"/>
      </rPr>
      <t>~ 30 000 euro esošo grīdas segumu, sienu un griestu apdares demontāža
~ 20 000 euro sanmezglu telpu paplašināšana
~ 70 000 euro grīdas virsmu remonts un grīdas seguma nomaiņa. 
~ 60 000 euro sienu un griestu apdares atjaunošana
~ 20 000 euro elektroinstalācijas un vājstrāvu sistēmas atjaunošana</t>
    </r>
  </si>
  <si>
    <t>Lifta atjaunošana (Dubultu prospekts 71, Jūrmalā)</t>
  </si>
  <si>
    <t>Starp galveno aprūpes centra ēku un katlu māju ir esoša siltumtrase, kura nav mainīta kopš izbūves brīža. Siltumtrase ir sliktā stāvoklī, ziemā vērojami būtiski siltuma zudumi.
 ~ 40 000 siltumtrases nomaiņa starp ēkām aptuveni 100 m garumā, darbi nepieciešami, lai varētu realizēt PKFP projektu Ķīšos</t>
  </si>
  <si>
    <t>Valsts sociālās apdrošināšanas aģentūra</t>
  </si>
  <si>
    <t>Labklājības ministrija</t>
  </si>
  <si>
    <t>Ministru kabineta rīkojuma projekts "Par apropriācijas pārdali neatliekamu pasākumu īstenošanai labklājības nozarē"</t>
  </si>
  <si>
    <t>2.Pielikums</t>
  </si>
  <si>
    <t>Papildu nepieciešamais finansējums labklājības nozares neatliekamu infrastruktūras sakārtošanas, vides pieejamības pasākumu un ugunsdrošības prasību nodrošināšanai</t>
  </si>
  <si>
    <t>I.Ķīse, 67021651, Inese.Kise@lm.gov.lv</t>
  </si>
  <si>
    <t>KOPĀ Valsts sociālās aprūpes centri</t>
  </si>
  <si>
    <t>KOPĀ Labklājības ministrija</t>
  </si>
  <si>
    <t xml:space="preserve"> ugunsdrošība</t>
  </si>
  <si>
    <t>KOPĀ Sociālās integrācijas valsts aģenentūra</t>
  </si>
  <si>
    <t>Pavisam KOPĀ</t>
  </si>
  <si>
    <t>Sociālās integrācijas valsts aģentūra</t>
  </si>
  <si>
    <t>Valsts sociālās aprūpes centri</t>
  </si>
  <si>
    <t>1.pielikums</t>
  </si>
  <si>
    <t>Papildus nepieciešamā finansējuma aprēķins tehniskajiem palīglīdzekļiem</t>
  </si>
  <si>
    <t>Nr.p.k.</t>
  </si>
  <si>
    <t xml:space="preserve">Tehniskā palīglīdzekļa (turpmāk - TP) nosaukums </t>
  </si>
  <si>
    <t xml:space="preserve">TP iepirktais daudzums </t>
  </si>
  <si>
    <t xml:space="preserve"> TP cena ar PVN</t>
  </si>
  <si>
    <t>Nepieciešamais papildus finansējums</t>
  </si>
  <si>
    <t>1. Latvijas Neredzīgo biedrība /2018.gada  papildus nepieciešamā finansējuma aprēķins tehniskajiem palīglīdzekļiem</t>
  </si>
  <si>
    <t>1.1.</t>
  </si>
  <si>
    <t>Elektroniski palielinošie palīglīdzekļi</t>
  </si>
  <si>
    <t>1.2.</t>
  </si>
  <si>
    <t>Teleskopiskās brilles</t>
  </si>
  <si>
    <t>1.3.</t>
  </si>
  <si>
    <t>Teleskops</t>
  </si>
  <si>
    <t>1. KOPĀ</t>
  </si>
  <si>
    <t>X</t>
  </si>
  <si>
    <t>2. Latvijas Nedzirdīgo biedrība /2018.gada  papildus nepieciešamā finansējuma aprēķins tehniskajiem palīglīdzekļiem</t>
  </si>
  <si>
    <t>2.1.</t>
  </si>
  <si>
    <t>Dzirdes aparāti</t>
  </si>
  <si>
    <t>2. KOPĀ</t>
  </si>
  <si>
    <t>Labklājības ministrs</t>
  </si>
  <si>
    <t>J.Reirs</t>
  </si>
  <si>
    <t>S.Strēle, 64331831, Sandra.Strele@lm.gov.lv</t>
  </si>
  <si>
    <t>1. un 2. korpusa jumta seguma nomaiņa</t>
  </si>
  <si>
    <t>Rīgas iela 13, Valka</t>
  </si>
  <si>
    <t>Valsts sociālās apdrošināšanas aģentūra un Nodarbinātības valsts aģentūra</t>
  </si>
  <si>
    <t>Vienotā KAC  (VSAA un NVA) izveide</t>
  </si>
  <si>
    <t>16.10.2018. 12:18</t>
  </si>
  <si>
    <r>
      <t xml:space="preserve">Jumta segums ir sliktā tehniskā stāvoklī, lietus laika ūdens iekļūst ēkā un bojā ēkas konstrukcijas un telpu apdari (kopējās darbu izmaksas 298 000 ) 
</t>
    </r>
    <r>
      <rPr>
        <b/>
        <sz val="12"/>
        <rFont val="Times New Roman"/>
        <family val="1"/>
        <charset val="186"/>
      </rPr>
      <t>Ēkā ar kadastra apzīmējumu 01000200042001:</t>
    </r>
    <r>
      <rPr>
        <sz val="12"/>
        <rFont val="Times New Roman"/>
        <family val="1"/>
        <charset val="186"/>
      </rPr>
      <t xml:space="preserve">
~ 15 000 euro Jumta seguma demontāžas 
~ 74 359 euro Jumta seguma montāža
~ 25 000 euro Jumta sniegu barjeru un lietus ūdens novadīšanas sistēmas montāža, 
~ 13 000 euro Jumtu logu nomaiņa 
~ 17 000 euro Skursteņu atjaunošana
~ 15 000 euro Siltumizolācijas atjaunošana 
</t>
    </r>
    <r>
      <rPr>
        <b/>
        <sz val="12"/>
        <rFont val="Times New Roman"/>
        <family val="1"/>
        <charset val="186"/>
      </rPr>
      <t>Ēkā ar kadastra apzīmējumu 01000200042002:</t>
    </r>
    <r>
      <rPr>
        <sz val="12"/>
        <rFont val="Times New Roman"/>
        <family val="1"/>
        <charset val="186"/>
      </rPr>
      <t xml:space="preserve">
~ 15 000 euro Jumta seguma demontāžas 
~ 74 359 euro Jumta seguma montāža
~ 20 000 euro Jumta sniegu barjeru un lietus ūdens novadīšanas sistēmas montāža, 
~ 10 000 euro Jumtu logu nomaiņa 
~ 12 000 euro Skursteņu atjaunošana
~ 16 000 euro Siltumizolācijas atjaunošana </t>
    </r>
  </si>
  <si>
    <r>
      <rPr>
        <b/>
        <sz val="12"/>
        <rFont val="Times New Roman"/>
        <family val="1"/>
        <charset val="186"/>
      </rPr>
      <t>Telpu atjaunošana un pielāgošana kopējā KAC centra izveidei ēkā ar kadastra apzīmējumu 94010010403:</t>
    </r>
    <r>
      <rPr>
        <sz val="12"/>
        <rFont val="Times New Roman"/>
        <family val="1"/>
        <charset val="186"/>
      </rPr>
      <t xml:space="preserve"> 
~ 12 000 Ugundrošības signalizācijas atjaunošana 
~ 30 000 Telpu pielāgošanas un atjaunošanas remontdarbi
~ 7 000 LAN tīkla atjaunošana atbilstoši KAC centra vajadzībām
~ 12 000 Inžiniertīklu un apdares atjaunošana sanmezglos</t>
    </r>
  </si>
  <si>
    <r>
      <rPr>
        <b/>
        <sz val="12"/>
        <rFont val="Times New Roman"/>
        <family val="1"/>
        <charset val="186"/>
      </rPr>
      <t>SIVA</t>
    </r>
    <r>
      <rPr>
        <sz val="12"/>
        <rFont val="Times New Roman"/>
        <family val="1"/>
        <charset val="186"/>
      </rPr>
      <t xml:space="preserve">                                               </t>
    </r>
  </si>
  <si>
    <t>KOPĀ Valsts sociālās apdrošināšanas aģentūra un Nodarbinātības valsts aģentūra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</si>
</sst>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186"/>
      <scheme val="minor"/>
    </font>
    <font>
      <sz val="12"/>
      <color theme="1"/>
      <name val="Times New Roman"/>
      <family val="1"/>
      <charset val="186"/>
    </font>
    <font>
      <sz val="12"/>
      <name val="Times New Roman"/>
      <family val="1"/>
      <charset val="186"/>
    </font>
    <font>
      <sz val="12"/>
      <color indexed="8"/>
      <name val="Calibri"/>
      <family val="2"/>
      <charset val="1"/>
    </font>
    <font>
      <b/>
      <sz val="12"/>
      <name val="Times New Roman"/>
      <family val="1"/>
      <charset val="186"/>
    </font>
    <font>
      <b/>
      <sz val="18"/>
      <name val="Times New Roman"/>
      <family val="1"/>
      <charset val="186"/>
    </font>
    <font>
      <b/>
      <i/>
      <sz val="12"/>
      <name val="Times New Roman"/>
      <family val="1"/>
      <charset val="186"/>
    </font>
    <font>
      <i/>
      <sz val="12"/>
      <name val="Times New Roman"/>
      <family val="1"/>
      <charset val="186"/>
    </font>
    <font>
      <b/>
      <i/>
      <sz val="13"/>
      <name val="Times New Roman"/>
      <family val="1"/>
      <charset val="186"/>
    </font>
    <font>
      <b/>
      <sz val="14"/>
      <name val="Times New Roman"/>
      <family val="1"/>
      <charset val="186"/>
    </font>
    <font>
      <sz val="12"/>
      <color indexed="8"/>
      <name val="Times New Roman"/>
      <family val="1"/>
      <charset val="186"/>
    </font>
    <font>
      <sz val="11"/>
      <name val="Times New Roman"/>
      <family val="1"/>
      <charset val="204"/>
    </font>
    <font>
      <sz val="11"/>
      <name val="Calibri"/>
      <family val="2"/>
      <scheme val="minor"/>
    </font>
    <font>
      <sz val="11"/>
      <name val="Calibri"/>
      <family val="2"/>
      <charset val="186"/>
      <scheme val="minor"/>
    </font>
  </fonts>
  <fills count="12">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tint="-0.49998474074526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0" fontId="4" fillId="0" borderId="0"/>
    <xf numFmtId="0" fontId="1" fillId="0" borderId="0"/>
    <xf numFmtId="0" fontId="3" fillId="0" borderId="0"/>
  </cellStyleXfs>
  <cellXfs count="157">
    <xf numFmtId="0" fontId="0" fillId="0" borderId="0" xfId="0"/>
    <xf numFmtId="0" fontId="3" fillId="6" borderId="1" xfId="0" applyFont="1" applyFill="1" applyBorder="1" applyAlignment="1">
      <alignment horizontal="center" vertical="center" wrapText="1"/>
    </xf>
    <xf numFmtId="3" fontId="3" fillId="6" borderId="1" xfId="0" applyNumberFormat="1" applyFont="1" applyFill="1" applyBorder="1" applyAlignment="1">
      <alignment horizontal="center" vertical="center"/>
    </xf>
    <xf numFmtId="0" fontId="3" fillId="6"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3"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left" vertical="center" wrapText="1"/>
    </xf>
    <xf numFmtId="2" fontId="3" fillId="6" borderId="1" xfId="0" applyNumberFormat="1" applyFont="1" applyFill="1" applyBorder="1" applyAlignment="1">
      <alignment horizontal="center" vertical="center" wrapText="1"/>
    </xf>
    <xf numFmtId="2" fontId="5" fillId="6" borderId="1" xfId="0" applyNumberFormat="1"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2" fontId="3" fillId="5" borderId="1" xfId="0" applyNumberFormat="1" applyFont="1" applyFill="1" applyBorder="1" applyAlignment="1">
      <alignment horizontal="left" vertical="center" wrapText="1"/>
    </xf>
    <xf numFmtId="2" fontId="3" fillId="0" borderId="1" xfId="0" applyNumberFormat="1" applyFont="1" applyFill="1" applyBorder="1" applyAlignment="1">
      <alignment horizontal="left" vertical="center" wrapText="1"/>
    </xf>
    <xf numFmtId="2" fontId="3" fillId="5" borderId="1" xfId="1" applyNumberFormat="1" applyFont="1" applyFill="1" applyBorder="1" applyAlignment="1">
      <alignment horizontal="left" vertical="center" wrapText="1"/>
    </xf>
    <xf numFmtId="2" fontId="3" fillId="7" borderId="3"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2" fontId="3" fillId="4" borderId="1" xfId="0" applyNumberFormat="1" applyFont="1" applyFill="1" applyBorder="1" applyAlignment="1">
      <alignment horizontal="left" vertical="center" wrapText="1"/>
    </xf>
    <xf numFmtId="2" fontId="3" fillId="0" borderId="0" xfId="0" applyNumberFormat="1" applyFont="1"/>
    <xf numFmtId="2" fontId="3" fillId="0" borderId="0" xfId="0" applyNumberFormat="1" applyFont="1" applyAlignment="1">
      <alignment vertical="center"/>
    </xf>
    <xf numFmtId="3" fontId="3" fillId="0" borderId="0" xfId="0" applyNumberFormat="1" applyFont="1" applyAlignment="1">
      <alignment horizontal="center"/>
    </xf>
    <xf numFmtId="2"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2" fontId="3" fillId="3" borderId="1" xfId="0" applyNumberFormat="1" applyFont="1" applyFill="1" applyBorder="1" applyAlignment="1">
      <alignment horizontal="left" vertical="center"/>
    </xf>
    <xf numFmtId="2" fontId="5" fillId="3" borderId="2" xfId="0" applyNumberFormat="1" applyFont="1" applyFill="1" applyBorder="1" applyAlignment="1">
      <alignment vertical="center"/>
    </xf>
    <xf numFmtId="2" fontId="5" fillId="3" borderId="3" xfId="0" applyNumberFormat="1" applyFont="1" applyFill="1" applyBorder="1" applyAlignment="1">
      <alignment vertical="center"/>
    </xf>
    <xf numFmtId="2" fontId="5" fillId="3" borderId="4" xfId="0" applyNumberFormat="1" applyFont="1" applyFill="1" applyBorder="1" applyAlignment="1">
      <alignment vertical="center"/>
    </xf>
    <xf numFmtId="2" fontId="7" fillId="7" borderId="2" xfId="0" applyNumberFormat="1" applyFont="1" applyFill="1" applyBorder="1" applyAlignment="1">
      <alignment vertical="center"/>
    </xf>
    <xf numFmtId="2" fontId="5" fillId="7" borderId="3" xfId="0" applyNumberFormat="1" applyFont="1" applyFill="1" applyBorder="1" applyAlignment="1">
      <alignment vertical="center"/>
    </xf>
    <xf numFmtId="3" fontId="8" fillId="5" borderId="1" xfId="0" applyNumberFormat="1" applyFont="1" applyFill="1" applyBorder="1" applyAlignment="1">
      <alignment horizontal="center" vertical="center"/>
    </xf>
    <xf numFmtId="2" fontId="3" fillId="4" borderId="1" xfId="0" applyNumberFormat="1" applyFont="1" applyFill="1" applyBorder="1" applyAlignment="1">
      <alignment horizontal="left" vertical="center"/>
    </xf>
    <xf numFmtId="2" fontId="5" fillId="4" borderId="1" xfId="0" applyNumberFormat="1" applyFont="1" applyFill="1" applyBorder="1" applyAlignment="1">
      <alignment horizontal="center" vertical="center" wrapText="1"/>
    </xf>
    <xf numFmtId="3" fontId="8" fillId="6" borderId="1" xfId="0" applyNumberFormat="1" applyFont="1" applyFill="1" applyBorder="1" applyAlignment="1">
      <alignment horizontal="center" vertical="center"/>
    </xf>
    <xf numFmtId="2" fontId="3" fillId="4" borderId="4" xfId="0" applyNumberFormat="1" applyFont="1" applyFill="1" applyBorder="1" applyAlignment="1">
      <alignment horizontal="left" vertical="center"/>
    </xf>
    <xf numFmtId="2" fontId="5" fillId="7" borderId="2" xfId="0" applyNumberFormat="1" applyFont="1" applyFill="1" applyBorder="1" applyAlignment="1">
      <alignment vertical="center"/>
    </xf>
    <xf numFmtId="3" fontId="8" fillId="4" borderId="1" xfId="0" applyNumberFormat="1" applyFont="1" applyFill="1" applyBorder="1" applyAlignment="1">
      <alignment horizontal="center" vertical="center"/>
    </xf>
    <xf numFmtId="3" fontId="3" fillId="5" borderId="1" xfId="0" applyNumberFormat="1" applyFont="1" applyFill="1" applyBorder="1" applyAlignment="1">
      <alignment horizontal="center" vertical="center" wrapText="1"/>
    </xf>
    <xf numFmtId="3" fontId="8" fillId="5" borderId="1" xfId="1" applyNumberFormat="1" applyFont="1" applyFill="1" applyBorder="1" applyAlignment="1">
      <alignment horizontal="center" vertical="center" wrapText="1"/>
    </xf>
    <xf numFmtId="2" fontId="3" fillId="4" borderId="0" xfId="0" applyNumberFormat="1" applyFont="1" applyFill="1"/>
    <xf numFmtId="2" fontId="7" fillId="7" borderId="2" xfId="0" applyNumberFormat="1" applyFont="1" applyFill="1" applyBorder="1" applyAlignment="1">
      <alignment horizontal="center" vertical="center"/>
    </xf>
    <xf numFmtId="2" fontId="5" fillId="7" borderId="3" xfId="0" applyNumberFormat="1" applyFont="1" applyFill="1" applyBorder="1" applyAlignment="1">
      <alignment horizontal="center" vertical="center"/>
    </xf>
    <xf numFmtId="2" fontId="5" fillId="7" borderId="2" xfId="0" applyNumberFormat="1" applyFont="1" applyFill="1" applyBorder="1" applyAlignment="1">
      <alignment horizontal="center" vertical="center" wrapText="1"/>
    </xf>
    <xf numFmtId="2" fontId="3" fillId="7" borderId="3" xfId="0" applyNumberFormat="1" applyFont="1" applyFill="1" applyBorder="1" applyAlignment="1">
      <alignment horizontal="left" vertical="center" wrapText="1"/>
    </xf>
    <xf numFmtId="2" fontId="5" fillId="5" borderId="1" xfId="0" applyNumberFormat="1" applyFont="1" applyFill="1" applyBorder="1" applyAlignment="1">
      <alignment horizontal="center" vertical="center" wrapText="1"/>
    </xf>
    <xf numFmtId="3" fontId="8" fillId="6" borderId="1" xfId="1"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xf>
    <xf numFmtId="2" fontId="5" fillId="4" borderId="1" xfId="0" applyNumberFormat="1" applyFont="1" applyFill="1" applyBorder="1" applyAlignment="1">
      <alignment horizontal="left" vertical="center" wrapText="1"/>
    </xf>
    <xf numFmtId="3" fontId="5" fillId="4" borderId="1" xfId="0" applyNumberFormat="1" applyFont="1" applyFill="1" applyBorder="1" applyAlignment="1">
      <alignment horizontal="center" vertical="center"/>
    </xf>
    <xf numFmtId="2" fontId="5" fillId="4" borderId="4" xfId="0" applyNumberFormat="1" applyFont="1" applyFill="1" applyBorder="1" applyAlignment="1">
      <alignment vertical="center"/>
    </xf>
    <xf numFmtId="2" fontId="3" fillId="8" borderId="1" xfId="0" applyNumberFormat="1" applyFont="1" applyFill="1" applyBorder="1" applyAlignment="1">
      <alignment horizontal="left" vertical="center"/>
    </xf>
    <xf numFmtId="3" fontId="8" fillId="6" borderId="8" xfId="0" applyNumberFormat="1" applyFont="1" applyFill="1" applyBorder="1" applyAlignment="1">
      <alignment horizontal="center" vertical="center"/>
    </xf>
    <xf numFmtId="2" fontId="3" fillId="6" borderId="8" xfId="0" applyNumberFormat="1" applyFont="1" applyFill="1" applyBorder="1" applyAlignment="1">
      <alignment horizontal="center" vertical="center" wrapText="1"/>
    </xf>
    <xf numFmtId="3" fontId="5" fillId="3" borderId="4" xfId="0" applyNumberFormat="1" applyFont="1" applyFill="1" applyBorder="1" applyAlignment="1">
      <alignment vertical="center"/>
    </xf>
    <xf numFmtId="3" fontId="5" fillId="7" borderId="4" xfId="0" applyNumberFormat="1" applyFont="1" applyFill="1" applyBorder="1" applyAlignment="1">
      <alignment vertical="center"/>
    </xf>
    <xf numFmtId="3" fontId="5" fillId="7" borderId="4" xfId="0" applyNumberFormat="1" applyFont="1" applyFill="1" applyBorder="1" applyAlignment="1">
      <alignment horizontal="center" vertical="center"/>
    </xf>
    <xf numFmtId="2" fontId="5" fillId="2" borderId="4" xfId="0" applyNumberFormat="1" applyFont="1" applyFill="1" applyBorder="1" applyAlignment="1">
      <alignment horizontal="center" vertical="center"/>
    </xf>
    <xf numFmtId="2" fontId="3" fillId="5" borderId="1" xfId="0" applyNumberFormat="1" applyFont="1" applyFill="1" applyBorder="1" applyAlignment="1">
      <alignment vertical="center" wrapText="1"/>
    </xf>
    <xf numFmtId="2" fontId="3" fillId="6" borderId="1" xfId="0" applyNumberFormat="1" applyFont="1" applyFill="1" applyBorder="1" applyAlignment="1">
      <alignment vertical="center" wrapText="1"/>
    </xf>
    <xf numFmtId="2" fontId="5" fillId="5" borderId="2" xfId="0" applyNumberFormat="1" applyFont="1" applyFill="1" applyBorder="1" applyAlignment="1">
      <alignment horizontal="center" vertical="center" wrapText="1"/>
    </xf>
    <xf numFmtId="2" fontId="5" fillId="5" borderId="5" xfId="0" applyNumberFormat="1" applyFont="1" applyFill="1" applyBorder="1" applyAlignment="1">
      <alignment horizontal="center" vertical="center" wrapText="1"/>
    </xf>
    <xf numFmtId="2" fontId="5" fillId="5" borderId="1" xfId="1" applyNumberFormat="1" applyFont="1" applyFill="1" applyBorder="1" applyAlignment="1">
      <alignment horizontal="left" vertical="center" wrapText="1"/>
    </xf>
    <xf numFmtId="2" fontId="3" fillId="4" borderId="0" xfId="0" applyNumberFormat="1" applyFont="1" applyFill="1" applyBorder="1" applyAlignment="1">
      <alignment horizontal="left" vertical="center"/>
    </xf>
    <xf numFmtId="2" fontId="3" fillId="0" borderId="0" xfId="0" applyNumberFormat="1" applyFont="1" applyFill="1" applyBorder="1" applyAlignment="1">
      <alignment horizontal="left" vertical="center"/>
    </xf>
    <xf numFmtId="3" fontId="3" fillId="4"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0" fontId="5" fillId="6" borderId="1" xfId="0" applyFont="1" applyFill="1" applyBorder="1" applyAlignment="1">
      <alignment horizontal="center" vertical="center" wrapText="1"/>
    </xf>
    <xf numFmtId="2" fontId="3" fillId="0" borderId="0" xfId="0" applyNumberFormat="1" applyFont="1" applyAlignment="1">
      <alignment horizontal="center" vertical="center"/>
    </xf>
    <xf numFmtId="2" fontId="5" fillId="7" borderId="1" xfId="0" applyNumberFormat="1" applyFont="1" applyFill="1" applyBorder="1" applyAlignment="1">
      <alignment horizontal="center" vertical="center" wrapText="1"/>
    </xf>
    <xf numFmtId="2" fontId="3" fillId="7" borderId="1" xfId="0" applyNumberFormat="1" applyFont="1" applyFill="1" applyBorder="1" applyAlignment="1">
      <alignment horizontal="center" vertical="center" wrapText="1"/>
    </xf>
    <xf numFmtId="3" fontId="5" fillId="7" borderId="1" xfId="0" applyNumberFormat="1" applyFont="1" applyFill="1" applyBorder="1" applyAlignment="1">
      <alignment horizontal="center" vertical="center" wrapText="1"/>
    </xf>
    <xf numFmtId="2" fontId="5" fillId="0" borderId="1" xfId="0" applyNumberFormat="1" applyFont="1" applyFill="1" applyBorder="1" applyAlignment="1">
      <alignment horizontal="left" vertical="center" wrapText="1"/>
    </xf>
    <xf numFmtId="2" fontId="7" fillId="7" borderId="1" xfId="0" applyNumberFormat="1" applyFont="1" applyFill="1" applyBorder="1" applyAlignment="1">
      <alignment vertical="center"/>
    </xf>
    <xf numFmtId="2" fontId="5" fillId="7" borderId="1" xfId="0" applyNumberFormat="1" applyFont="1" applyFill="1" applyBorder="1" applyAlignment="1">
      <alignment vertical="center"/>
    </xf>
    <xf numFmtId="3" fontId="5" fillId="7" borderId="1" xfId="0" applyNumberFormat="1" applyFont="1" applyFill="1" applyBorder="1" applyAlignment="1">
      <alignment vertical="center"/>
    </xf>
    <xf numFmtId="0" fontId="3" fillId="0" borderId="0" xfId="0" applyFont="1"/>
    <xf numFmtId="2" fontId="5" fillId="0" borderId="9" xfId="0" applyNumberFormat="1" applyFont="1" applyBorder="1" applyAlignment="1">
      <alignment horizontal="center" vertical="center"/>
    </xf>
    <xf numFmtId="3" fontId="5" fillId="0" borderId="9" xfId="0" applyNumberFormat="1" applyFont="1" applyBorder="1" applyAlignment="1">
      <alignment horizontal="center"/>
    </xf>
    <xf numFmtId="2" fontId="8" fillId="5" borderId="10" xfId="0" applyNumberFormat="1" applyFont="1" applyFill="1" applyBorder="1" applyAlignment="1">
      <alignment horizontal="center" vertical="center"/>
    </xf>
    <xf numFmtId="3" fontId="8" fillId="5" borderId="10" xfId="0" applyNumberFormat="1" applyFont="1" applyFill="1" applyBorder="1" applyAlignment="1">
      <alignment horizontal="center"/>
    </xf>
    <xf numFmtId="2" fontId="8" fillId="6" borderId="10" xfId="0" applyNumberFormat="1" applyFont="1" applyFill="1" applyBorder="1" applyAlignment="1">
      <alignment horizontal="center" vertical="center"/>
    </xf>
    <xf numFmtId="3" fontId="8" fillId="6" borderId="10" xfId="0" applyNumberFormat="1" applyFont="1" applyFill="1" applyBorder="1" applyAlignment="1">
      <alignment horizontal="center"/>
    </xf>
    <xf numFmtId="2" fontId="8" fillId="0" borderId="11" xfId="0" applyNumberFormat="1" applyFont="1" applyBorder="1" applyAlignment="1">
      <alignment horizontal="center" vertical="center"/>
    </xf>
    <xf numFmtId="3" fontId="8" fillId="0" borderId="11" xfId="0" applyNumberFormat="1" applyFont="1" applyBorder="1" applyAlignment="1">
      <alignment horizontal="center"/>
    </xf>
    <xf numFmtId="3" fontId="3" fillId="6" borderId="10" xfId="0" applyNumberFormat="1" applyFont="1" applyFill="1" applyBorder="1" applyAlignment="1">
      <alignment horizontal="center"/>
    </xf>
    <xf numFmtId="3" fontId="3" fillId="5" borderId="10" xfId="0" applyNumberFormat="1" applyFont="1" applyFill="1" applyBorder="1" applyAlignment="1">
      <alignment horizontal="center"/>
    </xf>
    <xf numFmtId="3" fontId="3" fillId="0" borderId="11" xfId="0" applyNumberFormat="1" applyFont="1" applyBorder="1" applyAlignment="1">
      <alignment horizontal="center"/>
    </xf>
    <xf numFmtId="2" fontId="3" fillId="7" borderId="4" xfId="0" applyNumberFormat="1" applyFont="1" applyFill="1" applyBorder="1" applyAlignment="1">
      <alignment horizontal="left" vertical="center"/>
    </xf>
    <xf numFmtId="2" fontId="3" fillId="0" borderId="4" xfId="0" applyNumberFormat="1" applyFont="1" applyFill="1" applyBorder="1" applyAlignment="1">
      <alignment horizontal="left" vertical="center" wrapText="1"/>
    </xf>
    <xf numFmtId="2" fontId="3" fillId="4" borderId="4" xfId="0" applyNumberFormat="1" applyFont="1" applyFill="1" applyBorder="1" applyAlignment="1">
      <alignment horizontal="left" vertical="center" wrapText="1"/>
    </xf>
    <xf numFmtId="3" fontId="5" fillId="3" borderId="4" xfId="0" applyNumberFormat="1" applyFont="1" applyFill="1" applyBorder="1" applyAlignment="1">
      <alignment horizontal="right" vertical="center"/>
    </xf>
    <xf numFmtId="3" fontId="5" fillId="7" borderId="4" xfId="0" applyNumberFormat="1" applyFont="1" applyFill="1" applyBorder="1" applyAlignment="1">
      <alignment horizontal="right" vertical="center"/>
    </xf>
    <xf numFmtId="3" fontId="8" fillId="7" borderId="4" xfId="0" applyNumberFormat="1" applyFont="1" applyFill="1" applyBorder="1" applyAlignment="1">
      <alignment horizontal="center" vertical="center"/>
    </xf>
    <xf numFmtId="2" fontId="5" fillId="0" borderId="9" xfId="0" applyNumberFormat="1" applyFont="1" applyBorder="1" applyAlignment="1">
      <alignment horizontal="justify" vertical="center" wrapText="1"/>
    </xf>
    <xf numFmtId="2" fontId="8" fillId="6" borderId="12" xfId="0" applyNumberFormat="1" applyFont="1" applyFill="1" applyBorder="1" applyAlignment="1">
      <alignment horizontal="center" vertical="center"/>
    </xf>
    <xf numFmtId="3" fontId="3" fillId="6" borderId="12" xfId="0" applyNumberFormat="1" applyFont="1" applyFill="1" applyBorder="1" applyAlignment="1">
      <alignment horizontal="center"/>
    </xf>
    <xf numFmtId="0" fontId="1" fillId="0" borderId="0" xfId="2"/>
    <xf numFmtId="0" fontId="3" fillId="4" borderId="13" xfId="2" applyFont="1" applyFill="1" applyBorder="1" applyAlignment="1">
      <alignment horizontal="center" vertical="center" wrapText="1"/>
    </xf>
    <xf numFmtId="0" fontId="3" fillId="4" borderId="14" xfId="2" applyFont="1" applyFill="1" applyBorder="1" applyAlignment="1">
      <alignment horizontal="center" vertical="center" wrapText="1"/>
    </xf>
    <xf numFmtId="0" fontId="11" fillId="4" borderId="14" xfId="2" applyFont="1" applyFill="1" applyBorder="1" applyAlignment="1">
      <alignment horizontal="center" vertical="center" wrapText="1"/>
    </xf>
    <xf numFmtId="4" fontId="11" fillId="4" borderId="15" xfId="2" applyNumberFormat="1" applyFont="1" applyFill="1" applyBorder="1" applyAlignment="1">
      <alignment horizontal="center" vertical="center" wrapText="1"/>
    </xf>
    <xf numFmtId="0" fontId="3" fillId="4" borderId="16" xfId="2" applyFont="1" applyFill="1" applyBorder="1" applyAlignment="1">
      <alignment horizontal="center" wrapText="1"/>
    </xf>
    <xf numFmtId="0" fontId="3" fillId="0" borderId="20" xfId="2" applyFont="1" applyFill="1" applyBorder="1" applyAlignment="1">
      <alignment vertical="center" wrapText="1"/>
    </xf>
    <xf numFmtId="0" fontId="3" fillId="0" borderId="7" xfId="2" applyFont="1" applyFill="1" applyBorder="1" applyAlignment="1">
      <alignment vertical="center" wrapText="1"/>
    </xf>
    <xf numFmtId="0" fontId="3" fillId="4" borderId="6" xfId="2" applyFont="1" applyFill="1" applyBorder="1" applyAlignment="1">
      <alignment horizontal="center"/>
    </xf>
    <xf numFmtId="4" fontId="3" fillId="4" borderId="7" xfId="2" applyNumberFormat="1" applyFont="1" applyFill="1" applyBorder="1" applyAlignment="1">
      <alignment horizontal="center"/>
    </xf>
    <xf numFmtId="4" fontId="3" fillId="4" borderId="21" xfId="2" applyNumberFormat="1" applyFont="1" applyFill="1" applyBorder="1" applyAlignment="1">
      <alignment horizontal="right"/>
    </xf>
    <xf numFmtId="0" fontId="3" fillId="0" borderId="22" xfId="2" applyFont="1" applyFill="1" applyBorder="1" applyAlignment="1">
      <alignment vertical="center" wrapText="1"/>
    </xf>
    <xf numFmtId="0" fontId="3" fillId="0" borderId="2" xfId="2" applyFont="1" applyFill="1" applyBorder="1" applyAlignment="1">
      <alignment vertical="center" wrapText="1"/>
    </xf>
    <xf numFmtId="0" fontId="3" fillId="4" borderId="1" xfId="2" applyFont="1" applyFill="1" applyBorder="1" applyAlignment="1">
      <alignment horizontal="center"/>
    </xf>
    <xf numFmtId="4" fontId="3" fillId="4" borderId="2" xfId="2" applyNumberFormat="1" applyFont="1" applyFill="1" applyBorder="1" applyAlignment="1">
      <alignment horizontal="center"/>
    </xf>
    <xf numFmtId="4" fontId="3" fillId="4" borderId="23" xfId="2" applyNumberFormat="1" applyFont="1" applyFill="1" applyBorder="1" applyAlignment="1">
      <alignment horizontal="right"/>
    </xf>
    <xf numFmtId="0" fontId="3" fillId="0" borderId="24" xfId="2" applyFont="1" applyFill="1" applyBorder="1" applyAlignment="1">
      <alignment vertical="center" wrapText="1"/>
    </xf>
    <xf numFmtId="0" fontId="3" fillId="0" borderId="0" xfId="2" applyFont="1" applyFill="1" applyAlignment="1">
      <alignment wrapText="1"/>
    </xf>
    <xf numFmtId="3" fontId="3" fillId="10" borderId="14" xfId="2" applyNumberFormat="1" applyFont="1" applyFill="1" applyBorder="1" applyAlignment="1">
      <alignment horizontal="center"/>
    </xf>
    <xf numFmtId="0" fontId="3" fillId="10" borderId="15" xfId="2" applyFont="1" applyFill="1" applyBorder="1" applyAlignment="1">
      <alignment horizontal="center"/>
    </xf>
    <xf numFmtId="3" fontId="3" fillId="10" borderId="16" xfId="2" applyNumberFormat="1" applyFont="1" applyFill="1" applyBorder="1" applyAlignment="1">
      <alignment horizontal="right"/>
    </xf>
    <xf numFmtId="4" fontId="1" fillId="0" borderId="0" xfId="2" applyNumberFormat="1"/>
    <xf numFmtId="0" fontId="3" fillId="0" borderId="26" xfId="2" applyFont="1" applyFill="1" applyBorder="1" applyAlignment="1">
      <alignment vertical="center" wrapText="1"/>
    </xf>
    <xf numFmtId="0" fontId="3" fillId="0" borderId="27" xfId="2" applyFont="1" applyFill="1" applyBorder="1" applyAlignment="1">
      <alignment vertical="center" wrapText="1"/>
    </xf>
    <xf numFmtId="0" fontId="3" fillId="4" borderId="27" xfId="2" applyFont="1" applyFill="1" applyBorder="1" applyAlignment="1">
      <alignment horizontal="center"/>
    </xf>
    <xf numFmtId="4" fontId="3" fillId="4" borderId="28" xfId="2" applyNumberFormat="1" applyFont="1" applyFill="1" applyBorder="1" applyAlignment="1">
      <alignment horizontal="center"/>
    </xf>
    <xf numFmtId="4" fontId="3" fillId="4" borderId="29" xfId="2" applyNumberFormat="1" applyFont="1" applyFill="1" applyBorder="1" applyAlignment="1">
      <alignment horizontal="right"/>
    </xf>
    <xf numFmtId="3" fontId="5" fillId="11" borderId="18" xfId="2" applyNumberFormat="1" applyFont="1" applyFill="1" applyBorder="1" applyAlignment="1">
      <alignment horizontal="center"/>
    </xf>
    <xf numFmtId="0" fontId="5" fillId="11" borderId="18" xfId="2" applyFont="1" applyFill="1" applyBorder="1" applyAlignment="1">
      <alignment horizontal="center"/>
    </xf>
    <xf numFmtId="3" fontId="5" fillId="11" borderId="19" xfId="2" applyNumberFormat="1" applyFont="1" applyFill="1" applyBorder="1" applyAlignment="1">
      <alignment horizontal="right"/>
    </xf>
    <xf numFmtId="0" fontId="2" fillId="0" borderId="0" xfId="2" applyFont="1"/>
    <xf numFmtId="0" fontId="2" fillId="0" borderId="0" xfId="2" applyFont="1" applyAlignment="1">
      <alignment horizontal="right"/>
    </xf>
    <xf numFmtId="0" fontId="12" fillId="0" borderId="0" xfId="3" applyFont="1" applyAlignment="1">
      <alignment vertical="center"/>
    </xf>
    <xf numFmtId="0" fontId="1" fillId="0" borderId="0" xfId="2" applyAlignment="1"/>
    <xf numFmtId="0" fontId="3" fillId="0" borderId="0" xfId="2" applyFont="1"/>
    <xf numFmtId="0" fontId="3" fillId="0" borderId="0" xfId="2" applyFont="1" applyAlignment="1">
      <alignment vertical="center"/>
    </xf>
    <xf numFmtId="2" fontId="5" fillId="2" borderId="0" xfId="0" applyNumberFormat="1" applyFont="1" applyFill="1" applyBorder="1" applyAlignment="1">
      <alignment horizontal="center" vertical="center" wrapText="1"/>
    </xf>
    <xf numFmtId="2" fontId="5" fillId="2" borderId="0" xfId="0" applyNumberFormat="1" applyFont="1" applyFill="1" applyBorder="1" applyAlignment="1">
      <alignment horizontal="center" vertical="center"/>
    </xf>
    <xf numFmtId="2" fontId="3" fillId="7" borderId="6" xfId="0" applyNumberFormat="1" applyFont="1" applyFill="1" applyBorder="1" applyAlignment="1">
      <alignment horizontal="left" vertical="center" wrapText="1"/>
    </xf>
    <xf numFmtId="2" fontId="3" fillId="7" borderId="6" xfId="0" applyNumberFormat="1" applyFont="1" applyFill="1" applyBorder="1" applyAlignment="1">
      <alignment horizontal="center" vertical="center" wrapText="1"/>
    </xf>
    <xf numFmtId="3" fontId="5" fillId="7" borderId="7" xfId="0" applyNumberFormat="1" applyFont="1" applyFill="1" applyBorder="1" applyAlignment="1">
      <alignment horizontal="center" vertical="center" wrapText="1"/>
    </xf>
    <xf numFmtId="3" fontId="3" fillId="0" borderId="0" xfId="0" applyNumberFormat="1" applyFont="1" applyAlignment="1">
      <alignment horizontal="right"/>
    </xf>
    <xf numFmtId="0" fontId="3" fillId="10" borderId="17" xfId="2" applyFont="1" applyFill="1" applyBorder="1" applyAlignment="1">
      <alignment horizontal="center"/>
    </xf>
    <xf numFmtId="0" fontId="3" fillId="10" borderId="25" xfId="2" applyFont="1" applyFill="1" applyBorder="1" applyAlignment="1">
      <alignment horizontal="center"/>
    </xf>
    <xf numFmtId="0" fontId="5" fillId="11" borderId="17" xfId="2" applyFont="1" applyFill="1" applyBorder="1" applyAlignment="1">
      <alignment horizontal="center"/>
    </xf>
    <xf numFmtId="0" fontId="5" fillId="11" borderId="18" xfId="2" applyFont="1" applyFill="1" applyBorder="1" applyAlignment="1">
      <alignment horizontal="center"/>
    </xf>
    <xf numFmtId="0" fontId="2" fillId="0" borderId="0" xfId="2" applyFont="1" applyAlignment="1">
      <alignment horizontal="right"/>
    </xf>
    <xf numFmtId="0" fontId="2" fillId="0" borderId="0" xfId="2" applyFont="1" applyAlignment="1">
      <alignment horizontal="right" wrapText="1"/>
    </xf>
    <xf numFmtId="0" fontId="10" fillId="0" borderId="0" xfId="2" applyFont="1" applyAlignment="1">
      <alignment horizontal="center" vertical="center" wrapText="1"/>
    </xf>
    <xf numFmtId="0" fontId="5" fillId="10" borderId="17" xfId="2" applyFont="1" applyFill="1" applyBorder="1" applyAlignment="1">
      <alignment horizontal="left" vertical="center" wrapText="1"/>
    </xf>
    <xf numFmtId="0" fontId="5" fillId="10" borderId="18" xfId="2" applyFont="1" applyFill="1" applyBorder="1" applyAlignment="1">
      <alignment horizontal="left" vertical="center" wrapText="1"/>
    </xf>
    <xf numFmtId="0" fontId="5" fillId="10" borderId="19" xfId="2" applyFont="1" applyFill="1" applyBorder="1" applyAlignment="1">
      <alignment horizontal="left" vertical="center" wrapText="1"/>
    </xf>
    <xf numFmtId="3" fontId="3" fillId="0" borderId="0" xfId="0" applyNumberFormat="1" applyFont="1" applyAlignment="1">
      <alignment horizontal="right"/>
    </xf>
    <xf numFmtId="2" fontId="6" fillId="0" borderId="0" xfId="0" applyNumberFormat="1" applyFont="1" applyAlignment="1">
      <alignment horizontal="center" vertical="center" wrapText="1"/>
    </xf>
    <xf numFmtId="2" fontId="9" fillId="9" borderId="1" xfId="0" applyNumberFormat="1" applyFont="1" applyFill="1" applyBorder="1" applyAlignment="1">
      <alignment horizontal="center" vertical="center" wrapText="1"/>
    </xf>
    <xf numFmtId="0" fontId="13" fillId="0" borderId="0" xfId="0" applyFont="1"/>
    <xf numFmtId="2" fontId="5" fillId="7" borderId="1" xfId="0" applyNumberFormat="1" applyFont="1" applyFill="1" applyBorder="1" applyAlignment="1">
      <alignment horizontal="left" vertical="center"/>
    </xf>
    <xf numFmtId="3" fontId="5" fillId="7"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wrapText="1"/>
    </xf>
    <xf numFmtId="2" fontId="5" fillId="7" borderId="5" xfId="0" applyNumberFormat="1" applyFont="1" applyFill="1" applyBorder="1" applyAlignment="1">
      <alignment horizontal="left" vertical="center" wrapText="1"/>
    </xf>
    <xf numFmtId="2" fontId="5" fillId="4" borderId="1" xfId="0" applyNumberFormat="1" applyFont="1" applyFill="1" applyBorder="1" applyAlignment="1">
      <alignment vertical="center" wrapText="1"/>
    </xf>
    <xf numFmtId="0" fontId="14" fillId="0" borderId="0" xfId="2" applyFont="1"/>
    <xf numFmtId="0" fontId="3" fillId="0" borderId="0" xfId="2" applyFont="1" applyAlignment="1">
      <alignment horizontal="right"/>
    </xf>
  </cellXfs>
  <cellStyles count="4">
    <cellStyle name="Excel Built-in Normal" xfId="1"/>
    <cellStyle name="Normal" xfId="0" builtinId="0"/>
    <cellStyle name="Normal 2"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3"/>
  <sheetViews>
    <sheetView view="pageLayout" topLeftCell="A13" zoomScaleNormal="90" workbookViewId="0">
      <selection activeCell="B24" sqref="B24"/>
    </sheetView>
  </sheetViews>
  <sheetFormatPr defaultRowHeight="15" x14ac:dyDescent="0.25"/>
  <cols>
    <col min="1" max="1" width="7.7109375" style="94" customWidth="1"/>
    <col min="2" max="2" width="51.5703125" style="94" customWidth="1"/>
    <col min="3" max="4" width="10.7109375" style="94" customWidth="1"/>
    <col min="5" max="5" width="16.28515625" style="94" customWidth="1"/>
    <col min="6" max="16384" width="9.140625" style="94"/>
  </cols>
  <sheetData>
    <row r="1" spans="1:6" ht="15.75" x14ac:dyDescent="0.25">
      <c r="D1" s="140" t="s">
        <v>81</v>
      </c>
      <c r="E1" s="140"/>
    </row>
    <row r="2" spans="1:6" ht="56.25" customHeight="1" x14ac:dyDescent="0.25">
      <c r="C2" s="141" t="s">
        <v>70</v>
      </c>
      <c r="D2" s="141"/>
      <c r="E2" s="141"/>
    </row>
    <row r="3" spans="1:6" ht="50.25" customHeight="1" thickBot="1" x14ac:dyDescent="0.3">
      <c r="A3" s="142" t="s">
        <v>82</v>
      </c>
      <c r="B3" s="142"/>
      <c r="C3" s="142"/>
      <c r="D3" s="142"/>
      <c r="E3" s="142"/>
    </row>
    <row r="4" spans="1:6" ht="48" thickBot="1" x14ac:dyDescent="0.3">
      <c r="A4" s="95" t="s">
        <v>83</v>
      </c>
      <c r="B4" s="96" t="s">
        <v>84</v>
      </c>
      <c r="C4" s="97" t="s">
        <v>85</v>
      </c>
      <c r="D4" s="98" t="s">
        <v>86</v>
      </c>
      <c r="E4" s="99" t="s">
        <v>87</v>
      </c>
    </row>
    <row r="5" spans="1:6" ht="34.5" customHeight="1" thickBot="1" x14ac:dyDescent="0.3">
      <c r="A5" s="143" t="s">
        <v>88</v>
      </c>
      <c r="B5" s="144"/>
      <c r="C5" s="144"/>
      <c r="D5" s="144"/>
      <c r="E5" s="145"/>
    </row>
    <row r="6" spans="1:6" ht="15.75" x14ac:dyDescent="0.25">
      <c r="A6" s="100" t="s">
        <v>89</v>
      </c>
      <c r="B6" s="101" t="s">
        <v>90</v>
      </c>
      <c r="C6" s="102">
        <v>30</v>
      </c>
      <c r="D6" s="103">
        <v>655.20000000000005</v>
      </c>
      <c r="E6" s="104">
        <f>C6*D6</f>
        <v>19656</v>
      </c>
    </row>
    <row r="7" spans="1:6" ht="15.75" x14ac:dyDescent="0.25">
      <c r="A7" s="105" t="s">
        <v>91</v>
      </c>
      <c r="B7" s="106" t="s">
        <v>92</v>
      </c>
      <c r="C7" s="107">
        <v>10</v>
      </c>
      <c r="D7" s="108">
        <v>51.9</v>
      </c>
      <c r="E7" s="109">
        <f t="shared" ref="E7:E8" si="0">C7*D7</f>
        <v>519</v>
      </c>
    </row>
    <row r="8" spans="1:6" ht="16.5" thickBot="1" x14ac:dyDescent="0.3">
      <c r="A8" s="110" t="s">
        <v>93</v>
      </c>
      <c r="B8" s="111" t="s">
        <v>94</v>
      </c>
      <c r="C8" s="107">
        <v>5</v>
      </c>
      <c r="D8" s="108">
        <v>62.5</v>
      </c>
      <c r="E8" s="109">
        <f t="shared" si="0"/>
        <v>312.5</v>
      </c>
    </row>
    <row r="9" spans="1:6" ht="16.5" thickBot="1" x14ac:dyDescent="0.3">
      <c r="A9" s="136" t="s">
        <v>95</v>
      </c>
      <c r="B9" s="137"/>
      <c r="C9" s="112">
        <f>C6+C7+C8</f>
        <v>45</v>
      </c>
      <c r="D9" s="113" t="s">
        <v>96</v>
      </c>
      <c r="E9" s="114">
        <f>E6+E7+E8</f>
        <v>20487.5</v>
      </c>
      <c r="F9" s="115"/>
    </row>
    <row r="10" spans="1:6" ht="34.5" customHeight="1" thickBot="1" x14ac:dyDescent="0.3">
      <c r="A10" s="143" t="s">
        <v>97</v>
      </c>
      <c r="B10" s="144"/>
      <c r="C10" s="144"/>
      <c r="D10" s="144"/>
      <c r="E10" s="145"/>
    </row>
    <row r="11" spans="1:6" ht="16.5" thickBot="1" x14ac:dyDescent="0.3">
      <c r="A11" s="116" t="s">
        <v>98</v>
      </c>
      <c r="B11" s="117" t="s">
        <v>99</v>
      </c>
      <c r="C11" s="118">
        <v>3500</v>
      </c>
      <c r="D11" s="119">
        <v>100</v>
      </c>
      <c r="E11" s="120">
        <f>C11*D11</f>
        <v>350000</v>
      </c>
    </row>
    <row r="12" spans="1:6" ht="16.5" thickBot="1" x14ac:dyDescent="0.3">
      <c r="A12" s="136" t="s">
        <v>100</v>
      </c>
      <c r="B12" s="137"/>
      <c r="C12" s="112">
        <f>C11</f>
        <v>3500</v>
      </c>
      <c r="D12" s="113" t="s">
        <v>96</v>
      </c>
      <c r="E12" s="114">
        <f>E11</f>
        <v>350000</v>
      </c>
      <c r="F12" s="115"/>
    </row>
    <row r="13" spans="1:6" ht="16.5" thickBot="1" x14ac:dyDescent="0.3">
      <c r="A13" s="138" t="s">
        <v>16</v>
      </c>
      <c r="B13" s="139"/>
      <c r="C13" s="121">
        <f>C9+C12</f>
        <v>3545</v>
      </c>
      <c r="D13" s="122" t="s">
        <v>96</v>
      </c>
      <c r="E13" s="123">
        <f>E9+E12</f>
        <v>370487.5</v>
      </c>
      <c r="F13" s="115"/>
    </row>
    <row r="16" spans="1:6" ht="15.75" x14ac:dyDescent="0.25">
      <c r="A16" s="124" t="s">
        <v>101</v>
      </c>
      <c r="C16" s="125" t="s">
        <v>102</v>
      </c>
    </row>
    <row r="17" spans="1:3" x14ac:dyDescent="0.25">
      <c r="A17" s="126"/>
      <c r="B17" s="127"/>
      <c r="C17" s="127"/>
    </row>
    <row r="18" spans="1:3" x14ac:dyDescent="0.25">
      <c r="A18" s="126"/>
      <c r="B18" s="127"/>
      <c r="C18" s="127"/>
    </row>
    <row r="19" spans="1:3" x14ac:dyDescent="0.25">
      <c r="A19" s="126"/>
      <c r="B19" s="127"/>
      <c r="C19" s="127"/>
    </row>
    <row r="20" spans="1:3" x14ac:dyDescent="0.25">
      <c r="A20" s="126"/>
      <c r="B20" s="127"/>
      <c r="C20" s="127"/>
    </row>
    <row r="21" spans="1:3" ht="15.75" x14ac:dyDescent="0.25">
      <c r="A21" s="128" t="s">
        <v>108</v>
      </c>
    </row>
    <row r="22" spans="1:3" ht="15.75" x14ac:dyDescent="0.25">
      <c r="A22" s="128" t="s">
        <v>103</v>
      </c>
    </row>
    <row r="23" spans="1:3" ht="15.75" x14ac:dyDescent="0.25">
      <c r="A23" s="128"/>
      <c r="B23" s="129"/>
      <c r="C23" s="129"/>
    </row>
  </sheetData>
  <mergeCells count="8">
    <mergeCell ref="A12:B12"/>
    <mergeCell ref="A13:B13"/>
    <mergeCell ref="D1:E1"/>
    <mergeCell ref="C2:E2"/>
    <mergeCell ref="A3:E3"/>
    <mergeCell ref="A5:E5"/>
    <mergeCell ref="A9:B9"/>
    <mergeCell ref="A10:E10"/>
  </mergeCells>
  <pageMargins left="1.1023622047244095"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8"/>
  <sheetViews>
    <sheetView tabSelected="1" view="pageLayout" topLeftCell="B22" zoomScale="70" zoomScaleNormal="60" zoomScaleSheetLayoutView="70" zoomScalePageLayoutView="70" workbookViewId="0">
      <selection activeCell="J25" sqref="J25"/>
    </sheetView>
  </sheetViews>
  <sheetFormatPr defaultColWidth="9.140625" defaultRowHeight="15.75" x14ac:dyDescent="0.25"/>
  <cols>
    <col min="1" max="1" width="5.7109375" style="65" hidden="1" customWidth="1"/>
    <col min="2" max="2" width="30" style="17" customWidth="1"/>
    <col min="3" max="3" width="85.5703125" style="17" customWidth="1"/>
    <col min="4" max="4" width="40.140625" style="17" customWidth="1"/>
    <col min="5" max="5" width="24.28515625" style="18" customWidth="1"/>
    <col min="6" max="6" width="67.85546875" style="17" hidden="1" customWidth="1"/>
    <col min="7" max="7" width="28.7109375" style="16" customWidth="1"/>
    <col min="8" max="8" width="11.85546875" style="16" bestFit="1" customWidth="1"/>
    <col min="9" max="9" width="9.140625" style="16"/>
    <col min="10" max="10" width="20.140625" style="16" customWidth="1"/>
    <col min="11" max="11" width="19.42578125" style="16" customWidth="1"/>
    <col min="12" max="12" width="21.5703125" style="16" customWidth="1"/>
    <col min="13" max="16384" width="9.140625" style="16"/>
  </cols>
  <sheetData>
    <row r="1" spans="1:6" x14ac:dyDescent="0.25">
      <c r="E1" s="135" t="s">
        <v>71</v>
      </c>
    </row>
    <row r="2" spans="1:6" x14ac:dyDescent="0.25">
      <c r="C2" s="146" t="s">
        <v>70</v>
      </c>
      <c r="D2" s="146"/>
      <c r="E2" s="146"/>
    </row>
    <row r="5" spans="1:6" ht="48.75" customHeight="1" x14ac:dyDescent="0.25">
      <c r="A5" s="147" t="s">
        <v>72</v>
      </c>
      <c r="B5" s="147"/>
      <c r="C5" s="147"/>
      <c r="D5" s="147"/>
      <c r="E5" s="147"/>
      <c r="F5" s="147"/>
    </row>
    <row r="7" spans="1:6" ht="60.75" customHeight="1" x14ac:dyDescent="0.25">
      <c r="A7" s="19" t="s">
        <v>0</v>
      </c>
      <c r="B7" s="19" t="s">
        <v>1</v>
      </c>
      <c r="C7" s="19" t="s">
        <v>2</v>
      </c>
      <c r="D7" s="19" t="s">
        <v>10</v>
      </c>
      <c r="E7" s="20" t="s">
        <v>39</v>
      </c>
      <c r="F7" s="53" t="s">
        <v>3</v>
      </c>
    </row>
    <row r="8" spans="1:6" ht="25.5" customHeight="1" x14ac:dyDescent="0.25">
      <c r="A8" s="19"/>
      <c r="B8" s="148" t="s">
        <v>80</v>
      </c>
      <c r="C8" s="148"/>
      <c r="D8" s="148"/>
      <c r="E8" s="148"/>
      <c r="F8" s="53"/>
    </row>
    <row r="9" spans="1:6" ht="27" customHeight="1" x14ac:dyDescent="0.25">
      <c r="A9" s="21">
        <v>1</v>
      </c>
      <c r="B9" s="22" t="s">
        <v>4</v>
      </c>
      <c r="C9" s="23"/>
      <c r="D9" s="23"/>
      <c r="E9" s="50">
        <f>E10+E12</f>
        <v>546391</v>
      </c>
      <c r="F9" s="24"/>
    </row>
    <row r="10" spans="1:6" ht="29.25" customHeight="1" x14ac:dyDescent="0.25">
      <c r="A10" s="21"/>
      <c r="B10" s="25" t="s">
        <v>11</v>
      </c>
      <c r="C10" s="26"/>
      <c r="D10" s="26"/>
      <c r="E10" s="51">
        <f>E11</f>
        <v>84391</v>
      </c>
      <c r="F10" s="24"/>
    </row>
    <row r="11" spans="1:6" ht="179.25" customHeight="1" x14ac:dyDescent="0.25">
      <c r="A11" s="28">
        <v>7</v>
      </c>
      <c r="B11" s="8" t="s">
        <v>20</v>
      </c>
      <c r="C11" s="6" t="s">
        <v>62</v>
      </c>
      <c r="D11" s="7" t="s">
        <v>15</v>
      </c>
      <c r="E11" s="30">
        <f>15000+15000+20000+34391</f>
        <v>84391</v>
      </c>
      <c r="F11" s="31"/>
    </row>
    <row r="12" spans="1:6" ht="27" customHeight="1" x14ac:dyDescent="0.25">
      <c r="A12" s="21"/>
      <c r="B12" s="25" t="s">
        <v>12</v>
      </c>
      <c r="C12" s="26"/>
      <c r="D12" s="26"/>
      <c r="E12" s="51">
        <f>E13+E14+E15+E16+E17</f>
        <v>462000</v>
      </c>
      <c r="F12" s="24"/>
    </row>
    <row r="13" spans="1:6" ht="226.5" customHeight="1" x14ac:dyDescent="0.25">
      <c r="A13" s="28">
        <v>9</v>
      </c>
      <c r="B13" s="41" t="s">
        <v>21</v>
      </c>
      <c r="C13" s="54" t="s">
        <v>50</v>
      </c>
      <c r="D13" s="9" t="s">
        <v>26</v>
      </c>
      <c r="E13" s="27">
        <f>35000+3000+3000+6000+12000</f>
        <v>59000</v>
      </c>
      <c r="F13" s="31"/>
    </row>
    <row r="14" spans="1:6" ht="200.25" customHeight="1" x14ac:dyDescent="0.25">
      <c r="A14" s="28">
        <v>10</v>
      </c>
      <c r="B14" s="8" t="s">
        <v>22</v>
      </c>
      <c r="C14" s="55" t="s">
        <v>55</v>
      </c>
      <c r="D14" s="49" t="s">
        <v>27</v>
      </c>
      <c r="E14" s="48">
        <f>3000+23000+23000+45000+3000+7000+10000+27000+2000</f>
        <v>143000</v>
      </c>
      <c r="F14" s="31"/>
    </row>
    <row r="15" spans="1:6" ht="169.5" customHeight="1" x14ac:dyDescent="0.25">
      <c r="A15" s="28"/>
      <c r="B15" s="8" t="s">
        <v>49</v>
      </c>
      <c r="C15" s="6" t="s">
        <v>48</v>
      </c>
      <c r="D15" s="7" t="s">
        <v>15</v>
      </c>
      <c r="E15" s="30">
        <f>10000+25000+50000+15000</f>
        <v>100000</v>
      </c>
      <c r="F15" s="85"/>
    </row>
    <row r="16" spans="1:6" ht="188.25" customHeight="1" x14ac:dyDescent="0.25">
      <c r="A16" s="28"/>
      <c r="B16" s="8" t="s">
        <v>31</v>
      </c>
      <c r="C16" s="6" t="s">
        <v>56</v>
      </c>
      <c r="D16" s="7" t="s">
        <v>15</v>
      </c>
      <c r="E16" s="30">
        <f>10000+20000+40000+20000</f>
        <v>90000</v>
      </c>
      <c r="F16" s="31"/>
    </row>
    <row r="17" spans="1:74" ht="191.25" customHeight="1" x14ac:dyDescent="0.25">
      <c r="A17" s="28"/>
      <c r="B17" s="8" t="s">
        <v>32</v>
      </c>
      <c r="C17" s="6" t="s">
        <v>51</v>
      </c>
      <c r="D17" s="7" t="s">
        <v>15</v>
      </c>
      <c r="E17" s="30">
        <f>7000+20000+30000+13000</f>
        <v>70000</v>
      </c>
      <c r="F17" s="31"/>
    </row>
    <row r="18" spans="1:74" ht="28.5" customHeight="1" x14ac:dyDescent="0.25">
      <c r="A18" s="21">
        <v>12</v>
      </c>
      <c r="B18" s="22" t="s">
        <v>8</v>
      </c>
      <c r="C18" s="23"/>
      <c r="D18" s="23"/>
      <c r="E18" s="88">
        <f>E19+E21</f>
        <v>330000</v>
      </c>
      <c r="F18" s="24"/>
    </row>
    <row r="19" spans="1:74" ht="28.5" customHeight="1" x14ac:dyDescent="0.25">
      <c r="A19" s="21"/>
      <c r="B19" s="32" t="s">
        <v>40</v>
      </c>
      <c r="C19" s="26"/>
      <c r="D19" s="26"/>
      <c r="E19" s="89">
        <f>E20</f>
        <v>130000</v>
      </c>
      <c r="F19" s="24"/>
    </row>
    <row r="20" spans="1:74" ht="135" customHeight="1" x14ac:dyDescent="0.25">
      <c r="A20" s="21"/>
      <c r="B20" s="29" t="s">
        <v>41</v>
      </c>
      <c r="C20" s="15" t="s">
        <v>52</v>
      </c>
      <c r="D20" s="14" t="s">
        <v>17</v>
      </c>
      <c r="E20" s="33">
        <f>20000+60000+35000+15000</f>
        <v>130000</v>
      </c>
      <c r="F20" s="24"/>
    </row>
    <row r="21" spans="1:74" x14ac:dyDescent="0.25">
      <c r="A21" s="21"/>
      <c r="B21" s="25" t="s">
        <v>23</v>
      </c>
      <c r="C21" s="26"/>
      <c r="D21" s="26"/>
      <c r="E21" s="51">
        <f>E22</f>
        <v>200000</v>
      </c>
      <c r="F21" s="24"/>
    </row>
    <row r="22" spans="1:74" ht="217.5" customHeight="1" x14ac:dyDescent="0.25">
      <c r="A22" s="28">
        <v>15</v>
      </c>
      <c r="B22" s="56" t="s">
        <v>24</v>
      </c>
      <c r="C22" s="10" t="s">
        <v>57</v>
      </c>
      <c r="D22" s="9" t="s">
        <v>15</v>
      </c>
      <c r="E22" s="34">
        <f>155000+30000+15000</f>
        <v>200000</v>
      </c>
      <c r="F22" s="86"/>
      <c r="G22" s="149"/>
      <c r="H22" s="149"/>
      <c r="I22" s="149"/>
      <c r="J22" s="149"/>
      <c r="K22" s="149"/>
      <c r="L22" s="149"/>
      <c r="M22" s="149"/>
      <c r="N22" s="149"/>
      <c r="O22" s="149"/>
      <c r="P22" s="149"/>
      <c r="Q22" s="149"/>
      <c r="R22" s="149"/>
    </row>
    <row r="23" spans="1:74" ht="25.5" customHeight="1" x14ac:dyDescent="0.25">
      <c r="A23" s="21">
        <v>16</v>
      </c>
      <c r="B23" s="22" t="s">
        <v>6</v>
      </c>
      <c r="C23" s="23"/>
      <c r="D23" s="23"/>
      <c r="E23" s="50">
        <f>E24</f>
        <v>260000</v>
      </c>
      <c r="F23" s="24"/>
      <c r="G23" s="149"/>
      <c r="H23" s="149"/>
      <c r="I23" s="149"/>
      <c r="J23" s="149"/>
      <c r="K23" s="149"/>
      <c r="L23" s="149"/>
      <c r="M23" s="149"/>
      <c r="N23" s="149"/>
      <c r="O23" s="149"/>
      <c r="P23" s="149"/>
      <c r="Q23" s="149"/>
      <c r="R23" s="149"/>
    </row>
    <row r="24" spans="1:74" x14ac:dyDescent="0.25">
      <c r="A24" s="21"/>
      <c r="B24" s="25" t="s">
        <v>9</v>
      </c>
      <c r="C24" s="26"/>
      <c r="D24" s="26"/>
      <c r="E24" s="51">
        <f>E25</f>
        <v>260000</v>
      </c>
      <c r="F24" s="24"/>
      <c r="G24" s="149"/>
      <c r="H24" s="149"/>
      <c r="I24" s="149"/>
      <c r="J24" s="149"/>
      <c r="K24" s="149"/>
      <c r="L24" s="149"/>
      <c r="M24" s="149"/>
      <c r="N24" s="149"/>
      <c r="O24" s="149"/>
      <c r="P24" s="149"/>
      <c r="Q24" s="149"/>
      <c r="R24" s="149"/>
    </row>
    <row r="25" spans="1:74" ht="255" customHeight="1" x14ac:dyDescent="0.25">
      <c r="A25" s="28">
        <v>19</v>
      </c>
      <c r="B25" s="57" t="s">
        <v>21</v>
      </c>
      <c r="C25" s="12" t="s">
        <v>58</v>
      </c>
      <c r="D25" s="9" t="s">
        <v>27</v>
      </c>
      <c r="E25" s="35">
        <f>110000+50000+30000+10000+60000</f>
        <v>260000</v>
      </c>
      <c r="F25" s="87"/>
      <c r="G25" s="149"/>
      <c r="H25" s="149"/>
      <c r="I25" s="149"/>
      <c r="J25" s="149"/>
      <c r="K25" s="149"/>
      <c r="L25" s="149"/>
      <c r="M25" s="149"/>
      <c r="N25" s="149"/>
      <c r="O25" s="149"/>
      <c r="P25" s="149"/>
      <c r="Q25" s="149"/>
      <c r="R25" s="149"/>
    </row>
    <row r="26" spans="1:74" ht="38.25" customHeight="1" x14ac:dyDescent="0.25">
      <c r="A26" s="21">
        <v>22</v>
      </c>
      <c r="B26" s="22" t="s">
        <v>7</v>
      </c>
      <c r="C26" s="23"/>
      <c r="D26" s="23"/>
      <c r="E26" s="50">
        <f>E27+E29+E31</f>
        <v>269000</v>
      </c>
      <c r="F26" s="24"/>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row>
    <row r="27" spans="1:74" x14ac:dyDescent="0.25">
      <c r="A27" s="21"/>
      <c r="B27" s="37" t="s">
        <v>42</v>
      </c>
      <c r="C27" s="38"/>
      <c r="D27" s="38"/>
      <c r="E27" s="52">
        <f>E28</f>
        <v>159000</v>
      </c>
      <c r="F27" s="24"/>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row>
    <row r="28" spans="1:74" s="36" customFormat="1" ht="187.5" customHeight="1" x14ac:dyDescent="0.25">
      <c r="A28" s="28"/>
      <c r="B28" s="43" t="s">
        <v>43</v>
      </c>
      <c r="C28" s="44" t="s">
        <v>54</v>
      </c>
      <c r="D28" s="29" t="s">
        <v>44</v>
      </c>
      <c r="E28" s="45">
        <f>10000+50000+20000+15000+30000+34000</f>
        <v>159000</v>
      </c>
      <c r="F28" s="46"/>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row>
    <row r="29" spans="1:74" x14ac:dyDescent="0.25">
      <c r="A29" s="21"/>
      <c r="B29" s="25" t="s">
        <v>25</v>
      </c>
      <c r="C29" s="26"/>
      <c r="D29" s="26"/>
      <c r="E29" s="51">
        <f>E30</f>
        <v>70000</v>
      </c>
      <c r="F29" s="24"/>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row>
    <row r="30" spans="1:74" ht="175.5" customHeight="1" x14ac:dyDescent="0.25">
      <c r="A30" s="28">
        <v>24</v>
      </c>
      <c r="B30" s="8" t="s">
        <v>45</v>
      </c>
      <c r="C30" s="6" t="s">
        <v>53</v>
      </c>
      <c r="D30" s="7" t="s">
        <v>15</v>
      </c>
      <c r="E30" s="30">
        <f>7000+10000+20000+33000</f>
        <v>70000</v>
      </c>
      <c r="F30" s="31"/>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row>
    <row r="31" spans="1:74" x14ac:dyDescent="0.25">
      <c r="A31" s="28"/>
      <c r="B31" s="39" t="s">
        <v>36</v>
      </c>
      <c r="C31" s="40"/>
      <c r="D31" s="13"/>
      <c r="E31" s="90">
        <f>E32</f>
        <v>40000</v>
      </c>
      <c r="F31" s="31"/>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row>
    <row r="32" spans="1:74" s="36" customFormat="1" ht="93.75" customHeight="1" x14ac:dyDescent="0.25">
      <c r="A32" s="28"/>
      <c r="B32" s="29" t="s">
        <v>37</v>
      </c>
      <c r="C32" s="15" t="s">
        <v>67</v>
      </c>
      <c r="D32" s="14" t="s">
        <v>38</v>
      </c>
      <c r="E32" s="33">
        <v>40000</v>
      </c>
      <c r="F32" s="31"/>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row>
    <row r="33" spans="1:74" ht="21.75" customHeight="1" x14ac:dyDescent="0.25">
      <c r="A33" s="21">
        <v>27</v>
      </c>
      <c r="B33" s="22" t="s">
        <v>5</v>
      </c>
      <c r="C33" s="23"/>
      <c r="D33" s="23"/>
      <c r="E33" s="50">
        <f>E34+E37</f>
        <v>305000</v>
      </c>
      <c r="F33" s="24"/>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row>
    <row r="34" spans="1:74" x14ac:dyDescent="0.25">
      <c r="A34" s="21"/>
      <c r="B34" s="25" t="s">
        <v>33</v>
      </c>
      <c r="C34" s="26"/>
      <c r="D34" s="26"/>
      <c r="E34" s="51">
        <f>E35+E36</f>
        <v>160000</v>
      </c>
      <c r="F34" s="24"/>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row>
    <row r="35" spans="1:74" ht="231.75" customHeight="1" x14ac:dyDescent="0.25">
      <c r="A35" s="21"/>
      <c r="B35" s="41" t="s">
        <v>21</v>
      </c>
      <c r="C35" s="10" t="s">
        <v>59</v>
      </c>
      <c r="D35" s="9" t="s">
        <v>26</v>
      </c>
      <c r="E35" s="27">
        <f>50000+21000+3000+6000+20000</f>
        <v>100000</v>
      </c>
      <c r="F35" s="24"/>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row>
    <row r="36" spans="1:74" ht="270.75" customHeight="1" x14ac:dyDescent="0.25">
      <c r="A36" s="47"/>
      <c r="B36" s="8" t="s">
        <v>34</v>
      </c>
      <c r="C36" s="6" t="s">
        <v>60</v>
      </c>
      <c r="D36" s="8" t="s">
        <v>15</v>
      </c>
      <c r="E36" s="42">
        <f>7000+8000+20000+10000+10000+5000</f>
        <v>60000</v>
      </c>
      <c r="F36" s="24"/>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row>
    <row r="37" spans="1:74" x14ac:dyDescent="0.25">
      <c r="A37" s="21"/>
      <c r="B37" s="70" t="s">
        <v>13</v>
      </c>
      <c r="C37" s="71"/>
      <c r="D37" s="71"/>
      <c r="E37" s="72">
        <f>E38</f>
        <v>145000</v>
      </c>
      <c r="F37" s="24"/>
    </row>
    <row r="38" spans="1:74" ht="199.5" customHeight="1" x14ac:dyDescent="0.25">
      <c r="A38" s="28">
        <v>29</v>
      </c>
      <c r="B38" s="58" t="s">
        <v>28</v>
      </c>
      <c r="C38" s="10" t="s">
        <v>61</v>
      </c>
      <c r="D38" s="9" t="s">
        <v>15</v>
      </c>
      <c r="E38" s="35">
        <f>95000+15000+35000</f>
        <v>145000</v>
      </c>
      <c r="F38" s="31"/>
    </row>
    <row r="39" spans="1:74" ht="25.5" customHeight="1" x14ac:dyDescent="0.25">
      <c r="A39" s="19"/>
      <c r="B39" s="148" t="s">
        <v>69</v>
      </c>
      <c r="C39" s="148"/>
      <c r="D39" s="148"/>
      <c r="E39" s="148"/>
      <c r="F39" s="53"/>
    </row>
    <row r="40" spans="1:74" x14ac:dyDescent="0.25">
      <c r="A40" s="59"/>
      <c r="B40" s="150" t="s">
        <v>35</v>
      </c>
      <c r="C40" s="150"/>
      <c r="D40" s="150"/>
      <c r="E40" s="151">
        <f>SUM(E41:E42)</f>
        <v>706718</v>
      </c>
      <c r="F40" s="60"/>
    </row>
    <row r="41" spans="1:74" ht="276" customHeight="1" x14ac:dyDescent="0.25">
      <c r="A41" s="59"/>
      <c r="B41" s="44" t="s">
        <v>104</v>
      </c>
      <c r="C41" s="15" t="s">
        <v>109</v>
      </c>
      <c r="D41" s="14" t="s">
        <v>38</v>
      </c>
      <c r="E41" s="152">
        <f>316779+59-10120</f>
        <v>306718</v>
      </c>
      <c r="F41" s="60"/>
    </row>
    <row r="42" spans="1:74" ht="276" customHeight="1" x14ac:dyDescent="0.25">
      <c r="A42" s="59"/>
      <c r="B42" s="44" t="s">
        <v>29</v>
      </c>
      <c r="C42" s="15" t="s">
        <v>65</v>
      </c>
      <c r="D42" s="14" t="s">
        <v>17</v>
      </c>
      <c r="E42" s="61">
        <f>30000+20000+70000+60000+20000+30000+20000+70000+60000+20000</f>
        <v>400000</v>
      </c>
      <c r="F42" s="60"/>
    </row>
    <row r="43" spans="1:74" ht="30" customHeight="1" x14ac:dyDescent="0.25">
      <c r="A43" s="59"/>
      <c r="B43" s="148" t="s">
        <v>68</v>
      </c>
      <c r="C43" s="148"/>
      <c r="D43" s="148"/>
      <c r="E43" s="148"/>
      <c r="F43" s="60"/>
    </row>
    <row r="44" spans="1:74" x14ac:dyDescent="0.25">
      <c r="A44" s="59"/>
      <c r="B44" s="66" t="s">
        <v>14</v>
      </c>
      <c r="C44" s="67"/>
      <c r="D44" s="67"/>
      <c r="E44" s="68">
        <f>E45</f>
        <v>987990</v>
      </c>
      <c r="F44" s="60"/>
    </row>
    <row r="45" spans="1:74" ht="193.5" customHeight="1" x14ac:dyDescent="0.25">
      <c r="A45" s="59"/>
      <c r="B45" s="69" t="s">
        <v>63</v>
      </c>
      <c r="C45" s="11" t="s">
        <v>64</v>
      </c>
      <c r="D45" s="62" t="s">
        <v>26</v>
      </c>
      <c r="E45" s="63">
        <f>60000+25000+30000+55000+25000+15000+467990+310000</f>
        <v>987990</v>
      </c>
      <c r="F45" s="60"/>
    </row>
    <row r="46" spans="1:74" ht="25.5" customHeight="1" x14ac:dyDescent="0.25">
      <c r="A46" s="19"/>
      <c r="B46" s="148" t="s">
        <v>106</v>
      </c>
      <c r="C46" s="148"/>
      <c r="D46" s="148"/>
      <c r="E46" s="148"/>
      <c r="F46" s="53"/>
    </row>
    <row r="47" spans="1:74" ht="25.5" customHeight="1" x14ac:dyDescent="0.25">
      <c r="A47" s="130"/>
      <c r="B47" s="153" t="s">
        <v>105</v>
      </c>
      <c r="C47" s="132"/>
      <c r="D47" s="133"/>
      <c r="E47" s="134">
        <f>E48</f>
        <v>61000</v>
      </c>
      <c r="F47" s="131"/>
    </row>
    <row r="48" spans="1:74" ht="111" customHeight="1" x14ac:dyDescent="0.25">
      <c r="A48" s="59"/>
      <c r="B48" s="154" t="s">
        <v>107</v>
      </c>
      <c r="C48" s="15" t="s">
        <v>110</v>
      </c>
      <c r="D48" s="14" t="s">
        <v>15</v>
      </c>
      <c r="E48" s="152">
        <v>61000</v>
      </c>
      <c r="F48" s="60"/>
    </row>
    <row r="49" spans="1:13" ht="25.5" customHeight="1" x14ac:dyDescent="0.25">
      <c r="A49" s="19"/>
      <c r="B49" s="148" t="s">
        <v>79</v>
      </c>
      <c r="C49" s="148"/>
      <c r="D49" s="148"/>
      <c r="E49" s="148"/>
      <c r="F49" s="53"/>
    </row>
    <row r="50" spans="1:13" x14ac:dyDescent="0.25">
      <c r="A50" s="59"/>
      <c r="B50" s="4" t="s">
        <v>111</v>
      </c>
      <c r="C50" s="4"/>
      <c r="D50" s="4"/>
      <c r="E50" s="5">
        <f>E51</f>
        <v>100000</v>
      </c>
      <c r="F50" s="60"/>
    </row>
    <row r="51" spans="1:13" ht="83.25" customHeight="1" x14ac:dyDescent="0.25">
      <c r="A51" s="59"/>
      <c r="B51" s="64" t="s">
        <v>66</v>
      </c>
      <c r="C51" s="3" t="s">
        <v>47</v>
      </c>
      <c r="D51" s="1" t="s">
        <v>30</v>
      </c>
      <c r="E51" s="2">
        <v>100000</v>
      </c>
      <c r="F51" s="60"/>
      <c r="G51" s="149"/>
      <c r="H51" s="149"/>
      <c r="I51" s="149"/>
      <c r="J51" s="149"/>
      <c r="K51" s="149"/>
    </row>
    <row r="52" spans="1:13" x14ac:dyDescent="0.25">
      <c r="D52" s="74" t="s">
        <v>74</v>
      </c>
      <c r="E52" s="75">
        <f>E53+E54+E55</f>
        <v>1710391</v>
      </c>
      <c r="F52" s="16"/>
      <c r="G52" s="149"/>
      <c r="H52" s="149"/>
      <c r="I52" s="149"/>
      <c r="J52" s="149"/>
      <c r="K52" s="149"/>
    </row>
    <row r="53" spans="1:13" x14ac:dyDescent="0.25">
      <c r="D53" s="76" t="s">
        <v>76</v>
      </c>
      <c r="E53" s="77">
        <f>E13+E22+E25+E35+E38</f>
        <v>764000</v>
      </c>
      <c r="F53" s="16"/>
      <c r="G53" s="149"/>
      <c r="H53" s="149"/>
      <c r="I53" s="149"/>
      <c r="J53" s="149"/>
      <c r="K53" s="149"/>
    </row>
    <row r="54" spans="1:13" x14ac:dyDescent="0.25">
      <c r="D54" s="78" t="s">
        <v>18</v>
      </c>
      <c r="E54" s="79">
        <f>E11+E14+E15+E16+E17+E30+E36</f>
        <v>617391</v>
      </c>
      <c r="F54" s="16"/>
      <c r="G54" s="149"/>
      <c r="H54" s="149"/>
      <c r="I54" s="149"/>
      <c r="J54" s="149"/>
      <c r="K54" s="149"/>
    </row>
    <row r="55" spans="1:13" x14ac:dyDescent="0.25">
      <c r="D55" s="80" t="s">
        <v>19</v>
      </c>
      <c r="E55" s="81">
        <f>E20+E28+E32</f>
        <v>329000</v>
      </c>
      <c r="F55" s="16"/>
      <c r="G55" s="149"/>
      <c r="H55" s="149"/>
      <c r="I55" s="149"/>
      <c r="J55" s="149"/>
      <c r="K55" s="149"/>
    </row>
    <row r="56" spans="1:13" x14ac:dyDescent="0.25">
      <c r="D56" s="74" t="s">
        <v>75</v>
      </c>
      <c r="E56" s="75">
        <f>E57</f>
        <v>706718</v>
      </c>
      <c r="G56" s="149"/>
      <c r="H56" s="149"/>
      <c r="I56" s="149"/>
      <c r="J56" s="149"/>
      <c r="K56" s="149"/>
    </row>
    <row r="57" spans="1:13" ht="22.5" customHeight="1" x14ac:dyDescent="0.25">
      <c r="D57" s="80" t="s">
        <v>19</v>
      </c>
      <c r="E57" s="81">
        <f>E42+E41</f>
        <v>706718</v>
      </c>
      <c r="G57" s="149"/>
      <c r="H57" s="149"/>
      <c r="I57" s="149"/>
      <c r="J57" s="149"/>
    </row>
    <row r="58" spans="1:13" ht="47.25" x14ac:dyDescent="0.25">
      <c r="D58" s="91" t="s">
        <v>112</v>
      </c>
      <c r="E58" s="75">
        <f>E59</f>
        <v>1048990</v>
      </c>
      <c r="G58" s="149"/>
      <c r="H58" s="149"/>
      <c r="I58" s="149"/>
      <c r="J58" s="149"/>
      <c r="K58" s="149"/>
    </row>
    <row r="59" spans="1:13" ht="22.5" customHeight="1" x14ac:dyDescent="0.25">
      <c r="D59" s="80" t="s">
        <v>19</v>
      </c>
      <c r="E59" s="81">
        <f>E45+E48</f>
        <v>1048990</v>
      </c>
      <c r="G59" s="149"/>
      <c r="H59" s="149"/>
      <c r="I59" s="149"/>
      <c r="J59" s="149"/>
    </row>
    <row r="60" spans="1:13" ht="31.5" x14ac:dyDescent="0.25">
      <c r="D60" s="91" t="s">
        <v>77</v>
      </c>
      <c r="E60" s="75">
        <f>E61</f>
        <v>100000</v>
      </c>
      <c r="G60" s="149"/>
      <c r="H60" s="149"/>
      <c r="I60" s="149"/>
      <c r="J60" s="149"/>
    </row>
    <row r="61" spans="1:13" x14ac:dyDescent="0.25">
      <c r="D61" s="92" t="s">
        <v>18</v>
      </c>
      <c r="E61" s="93">
        <f>E51</f>
        <v>100000</v>
      </c>
      <c r="G61" s="149"/>
      <c r="H61" s="149"/>
      <c r="I61" s="149"/>
      <c r="J61" s="149"/>
    </row>
    <row r="62" spans="1:13" x14ac:dyDescent="0.25">
      <c r="D62" s="74" t="s">
        <v>78</v>
      </c>
      <c r="E62" s="75">
        <f>E64+E63+E65</f>
        <v>3566099</v>
      </c>
      <c r="G62" s="149"/>
      <c r="H62" s="149"/>
      <c r="I62" s="149"/>
      <c r="J62" s="149"/>
    </row>
    <row r="63" spans="1:13" x14ac:dyDescent="0.25">
      <c r="C63" s="149"/>
      <c r="D63" s="76" t="s">
        <v>46</v>
      </c>
      <c r="E63" s="83">
        <f>E53</f>
        <v>764000</v>
      </c>
      <c r="F63" s="149"/>
      <c r="G63" s="149"/>
      <c r="H63" s="149"/>
      <c r="I63" s="149"/>
      <c r="J63" s="149"/>
      <c r="K63" s="149"/>
      <c r="L63" s="149"/>
      <c r="M63" s="149"/>
    </row>
    <row r="64" spans="1:13" x14ac:dyDescent="0.25">
      <c r="D64" s="78" t="s">
        <v>18</v>
      </c>
      <c r="E64" s="82">
        <f>E54+E61</f>
        <v>717391</v>
      </c>
      <c r="G64" s="149"/>
      <c r="H64" s="149"/>
      <c r="I64" s="149"/>
      <c r="J64" s="149"/>
    </row>
    <row r="65" spans="2:13" x14ac:dyDescent="0.25">
      <c r="C65" s="149"/>
      <c r="D65" s="80" t="s">
        <v>19</v>
      </c>
      <c r="E65" s="84">
        <f>E55+E57+E59</f>
        <v>2084708</v>
      </c>
      <c r="F65" s="149"/>
      <c r="G65" s="149"/>
      <c r="H65" s="149"/>
      <c r="I65" s="149"/>
      <c r="J65" s="149"/>
      <c r="K65" s="149"/>
      <c r="L65" s="149"/>
      <c r="M65" s="149"/>
    </row>
    <row r="66" spans="2:13" x14ac:dyDescent="0.25">
      <c r="C66" s="149"/>
      <c r="D66" s="149"/>
      <c r="E66" s="149"/>
      <c r="F66" s="149"/>
      <c r="G66" s="149"/>
      <c r="H66" s="149"/>
      <c r="I66" s="149"/>
      <c r="J66" s="149"/>
      <c r="K66" s="149"/>
      <c r="L66" s="149"/>
      <c r="M66" s="149"/>
    </row>
    <row r="67" spans="2:13" x14ac:dyDescent="0.25">
      <c r="B67" s="73" t="s">
        <v>108</v>
      </c>
      <c r="C67" s="149"/>
      <c r="D67" s="149"/>
      <c r="E67" s="149"/>
      <c r="F67" s="149"/>
      <c r="G67" s="149"/>
      <c r="H67" s="149"/>
      <c r="I67" s="149"/>
      <c r="J67" s="149"/>
      <c r="K67" s="149"/>
      <c r="L67" s="149"/>
      <c r="M67" s="149"/>
    </row>
    <row r="68" spans="2:13" x14ac:dyDescent="0.25">
      <c r="B68" s="73" t="s">
        <v>73</v>
      </c>
      <c r="C68" s="149"/>
      <c r="D68" s="149"/>
      <c r="E68" s="149"/>
      <c r="F68" s="149"/>
      <c r="G68" s="149"/>
      <c r="H68" s="149"/>
      <c r="I68" s="149"/>
      <c r="J68" s="149"/>
      <c r="K68" s="149"/>
      <c r="L68" s="149"/>
      <c r="M68" s="149"/>
    </row>
    <row r="69" spans="2:13" x14ac:dyDescent="0.25">
      <c r="C69" s="149"/>
      <c r="D69" s="149"/>
      <c r="E69" s="149"/>
      <c r="F69" s="149"/>
      <c r="G69" s="149"/>
      <c r="H69" s="149"/>
      <c r="I69" s="149"/>
      <c r="J69" s="149"/>
      <c r="K69" s="149"/>
      <c r="L69" s="149"/>
      <c r="M69" s="149"/>
    </row>
    <row r="70" spans="2:13" x14ac:dyDescent="0.25">
      <c r="C70" s="149"/>
      <c r="D70" s="149"/>
      <c r="E70" s="149"/>
      <c r="F70" s="149"/>
      <c r="G70" s="149"/>
      <c r="H70" s="149"/>
      <c r="I70" s="149"/>
      <c r="J70" s="149"/>
      <c r="K70" s="149"/>
      <c r="L70" s="149"/>
      <c r="M70" s="149"/>
    </row>
    <row r="71" spans="2:13" x14ac:dyDescent="0.25">
      <c r="B71" s="128" t="s">
        <v>101</v>
      </c>
      <c r="C71" s="155"/>
      <c r="D71" s="156" t="s">
        <v>102</v>
      </c>
      <c r="E71" s="155"/>
      <c r="F71" s="149"/>
      <c r="G71" s="149"/>
      <c r="H71" s="149"/>
      <c r="I71" s="149"/>
      <c r="J71" s="149"/>
      <c r="K71" s="149"/>
      <c r="L71" s="149"/>
      <c r="M71" s="149"/>
    </row>
    <row r="72" spans="2:13" x14ac:dyDescent="0.25">
      <c r="C72" s="149"/>
      <c r="D72" s="149"/>
      <c r="E72" s="149"/>
      <c r="F72" s="149"/>
      <c r="G72" s="149"/>
      <c r="H72" s="149"/>
      <c r="I72" s="149"/>
      <c r="J72" s="149"/>
      <c r="K72" s="149"/>
      <c r="L72" s="149"/>
      <c r="M72" s="149"/>
    </row>
    <row r="73" spans="2:13" x14ac:dyDescent="0.25">
      <c r="C73" s="149"/>
      <c r="D73" s="149"/>
      <c r="E73" s="149"/>
      <c r="F73" s="149"/>
      <c r="G73" s="149"/>
      <c r="H73" s="149"/>
      <c r="I73" s="149"/>
      <c r="J73" s="149"/>
      <c r="K73" s="149"/>
      <c r="L73" s="149"/>
      <c r="M73" s="149"/>
    </row>
    <row r="74" spans="2:13" x14ac:dyDescent="0.25">
      <c r="C74" s="149"/>
      <c r="D74" s="149"/>
      <c r="E74" s="149"/>
      <c r="F74" s="149"/>
      <c r="G74" s="149"/>
      <c r="H74" s="149"/>
      <c r="I74" s="149"/>
      <c r="J74" s="149"/>
      <c r="K74" s="149"/>
      <c r="L74" s="149"/>
      <c r="M74" s="149"/>
    </row>
    <row r="75" spans="2:13" x14ac:dyDescent="0.25">
      <c r="C75" s="149"/>
      <c r="D75" s="149"/>
      <c r="E75" s="149"/>
      <c r="F75" s="149"/>
      <c r="G75" s="149"/>
      <c r="H75" s="149"/>
      <c r="I75" s="149"/>
      <c r="J75" s="149"/>
      <c r="K75" s="149"/>
      <c r="L75" s="149"/>
      <c r="M75" s="149"/>
    </row>
    <row r="76" spans="2:13" x14ac:dyDescent="0.25">
      <c r="C76" s="149"/>
      <c r="D76" s="149"/>
      <c r="E76" s="149"/>
      <c r="F76" s="149"/>
      <c r="G76" s="149"/>
      <c r="H76" s="149"/>
      <c r="I76" s="149"/>
      <c r="J76" s="149"/>
      <c r="K76" s="149"/>
      <c r="L76" s="149"/>
      <c r="M76" s="149"/>
    </row>
    <row r="77" spans="2:13" x14ac:dyDescent="0.25">
      <c r="C77" s="149"/>
      <c r="D77" s="149"/>
      <c r="E77" s="149"/>
      <c r="F77" s="149"/>
      <c r="G77" s="149"/>
      <c r="H77" s="149"/>
      <c r="I77" s="149"/>
      <c r="J77" s="149"/>
      <c r="K77" s="149"/>
      <c r="L77" s="149"/>
      <c r="M77" s="149"/>
    </row>
    <row r="78" spans="2:13" x14ac:dyDescent="0.25">
      <c r="C78" s="149"/>
      <c r="D78" s="149"/>
      <c r="E78" s="149"/>
      <c r="F78" s="149"/>
      <c r="G78" s="149"/>
      <c r="H78" s="149"/>
      <c r="I78" s="149"/>
      <c r="J78" s="149"/>
      <c r="K78" s="149"/>
      <c r="L78" s="149"/>
      <c r="M78" s="149"/>
    </row>
  </sheetData>
  <mergeCells count="7">
    <mergeCell ref="C2:E2"/>
    <mergeCell ref="A5:F5"/>
    <mergeCell ref="B8:E8"/>
    <mergeCell ref="B39:E39"/>
    <mergeCell ref="B49:E49"/>
    <mergeCell ref="B43:E43"/>
    <mergeCell ref="B46:E46"/>
  </mergeCells>
  <pageMargins left="0.23622047244094491" right="0.23622047244094491" top="0.19685039370078741" bottom="0.19685039370078741" header="0.31496062992125984" footer="0.31496062992125984"/>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1_pielikums_TPL</vt:lpstr>
      <vt:lpstr>2_pielikums_infrastruktūra</vt:lpstr>
      <vt:lpstr>'2_pielikums_infrastruktūra'!Print_Titles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2018-10-16T12:56:35Z</dcterms:modified>
</cp:coreProperties>
</file>