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L:\10_SVD\VVN\AMR plāns\VSS\"/>
    </mc:Choice>
  </mc:AlternateContent>
  <xr:revisionPtr revIDLastSave="0" documentId="13_ncr:1_{0972D650-9B54-4E11-B768-C7579D97E804}" xr6:coauthVersionLast="36" xr6:coauthVersionMax="36" xr10:uidLastSave="{00000000-0000-0000-0000-000000000000}"/>
  <bookViews>
    <workbookView xWindow="0" yWindow="0" windowWidth="28800" windowHeight="11625" xr2:uid="{A2EF7781-1BC1-48DD-96DB-7EE49AD41FDA}"/>
  </bookViews>
  <sheets>
    <sheet name="040419_Kopā" sheetId="1" r:id="rId1"/>
    <sheet name="1.1.1.-1.1.SPKC" sheetId="2" r:id="rId2"/>
    <sheet name="1.1.3.SPKC" sheetId="3" r:id="rId3"/>
    <sheet name="1.2.1.-2.1.PVD" sheetId="6" r:id="rId4"/>
    <sheet name="2.2.1.-1.3.-1.5.PVD" sheetId="7" r:id="rId5"/>
    <sheet name="2.2.1.-2.1.,2.2,2.4.-2.8.LDC" sheetId="8" r:id="rId6"/>
    <sheet name="2.2.1.-2.5.PVD" sheetId="9" r:id="rId7"/>
    <sheet name="2.2.1.-3.1.,3.2.PVD" sheetId="10" r:id="rId8"/>
    <sheet name="2.2.2.-1.1.LLU" sheetId="11" r:id="rId9"/>
    <sheet name="2.2.2.-1.2.LLU" sheetId="12" r:id="rId10"/>
    <sheet name="2.2.2.-1.3.PVD" sheetId="13" r:id="rId11"/>
    <sheet name=" 2.2.2.-2.7.LVB" sheetId="14" r:id="rId12"/>
    <sheet name="2.2.2.-3.1.-3.4.PVD" sheetId="15" r:id="rId13"/>
    <sheet name="3.1.4.SPKC" sheetId="4" r:id="rId14"/>
    <sheet name="3.1.5.-1.1.SPKC" sheetId="5" r:id="rId15"/>
    <sheet name="3.2.1.-1.1.LLU" sheetId="16" r:id="rId16"/>
    <sheet name="6.2.1.-1.1.BIOR" sheetId="17" r:id="rId17"/>
    <sheet name="6.2.1.-1.2.BIOR" sheetId="18" r:id="rId18"/>
    <sheet name="6.2.1.-2.1.LLU" sheetId="19" r:id="rId19"/>
    <sheet name=" 6.2.2.-1.1.LLU" sheetId="20" r:id="rId20"/>
    <sheet name="6.2.2.-1.4.LLU" sheetId="21" r:id="rId21"/>
    <sheet name="7.2.1.-1.1.BIOR" sheetId="22" r:id="rId22"/>
    <sheet name="7.2.1.-1.2.BIOR" sheetId="23" r:id="rId23"/>
    <sheet name="7.2.1.-1.4.BIOR" sheetId="24" r:id="rId24"/>
    <sheet name="7.2.1.-1.7.BIOR" sheetId="25" r:id="rId25"/>
    <sheet name="7.2.1.-2.1.BIOR" sheetId="26" r:id="rId26"/>
    <sheet name="7.2.1.-2.2.BIOR" sheetId="27" r:id="rId27"/>
    <sheet name="7.2.1.-3.1.BIOR" sheetId="28" r:id="rId28"/>
    <sheet name="7.2.1.-4.1.BIOR" sheetId="29" r:id="rId29"/>
    <sheet name="7.2.1.-5.BIOR" sheetId="30" r:id="rId30"/>
    <sheet name="7.2.2.-1.1.BIOR" sheetId="31" r:id="rId31"/>
    <sheet name="7.2.2.-2.1.BIOR" sheetId="32" r:id="rId32"/>
    <sheet name="7.2.2.-3.1.BIOR" sheetId="33" r:id="rId33"/>
    <sheet name="7.2.2.-3.2.BIOR" sheetId="34" r:id="rId34"/>
    <sheet name="7.2.2.-4.1.BIOR" sheetId="35" r:id="rId35"/>
    <sheet name="9.1.-1.1.LLU" sheetId="36" r:id="rId36"/>
    <sheet name="9.1.-2.1.,2.2.LLU" sheetId="37" r:id="rId37"/>
    <sheet name="9.1.-3.1.BIOR" sheetId="38" r:id="rId38"/>
    <sheet name="9.1.-3.2.BIOR" sheetId="39" r:id="rId39"/>
  </sheets>
  <definedNames>
    <definedName name="_xlnm._FilterDatabase" localSheetId="11" hidden="1">' 2.2.2.-2.7.LVB'!$A$3:$G$26</definedName>
    <definedName name="_xlnm._FilterDatabase" localSheetId="19" hidden="1">' 6.2.2.-1.1.LLU'!$A$3:$G$26</definedName>
    <definedName name="_xlnm._FilterDatabase" localSheetId="8" hidden="1">'2.2.2.-1.1.LLU'!$A$3:$G$10</definedName>
    <definedName name="_xlnm._FilterDatabase" localSheetId="9" hidden="1">'2.2.2.-1.2.LLU'!$A$3:$G$26</definedName>
    <definedName name="_xlnm._FilterDatabase" localSheetId="15" hidden="1">'3.2.1.-1.1.LLU'!$A$3:$G$26</definedName>
    <definedName name="_xlnm._FilterDatabase" localSheetId="18" hidden="1">'6.2.1.-2.1.LLU'!$A$3:$G$26</definedName>
    <definedName name="_xlnm._FilterDatabase" localSheetId="20" hidden="1">'6.2.2.-1.4.LLU'!$A$3:$G$24</definedName>
    <definedName name="_xlnm._FilterDatabase" localSheetId="35" hidden="1">'9.1.-1.1.LLU'!$A$3:$G$26</definedName>
    <definedName name="_xlnm._FilterDatabase" localSheetId="36" hidden="1">'9.1.-2.1.,2.2.LLU'!$A$3:$G$26</definedName>
    <definedName name="_xlnm.Print_Area" localSheetId="11">' 2.2.2.-2.7.LVB'!$A$1:$G$27</definedName>
    <definedName name="_xlnm.Print_Area" localSheetId="19">' 6.2.2.-1.1.LLU'!$A$1:$G$27</definedName>
    <definedName name="_xlnm.Print_Area" localSheetId="0">'040419_Kopā'!$A$1:$M$223</definedName>
    <definedName name="_xlnm.Print_Area" localSheetId="3">'1.2.1.-2.1.PVD'!$A$1:$I$14</definedName>
    <definedName name="_xlnm.Print_Area" localSheetId="4">'2.2.1.-1.3.-1.5.PVD'!$A$1:$H$21</definedName>
    <definedName name="_xlnm.Print_Area" localSheetId="6">'2.2.1.-2.5.PVD'!$A$1:$I$17</definedName>
    <definedName name="_xlnm.Print_Area" localSheetId="7">'2.2.1.-3.1.,3.2.PVD'!$A$1:$L$38</definedName>
    <definedName name="_xlnm.Print_Area" localSheetId="8">'2.2.2.-1.1.LLU'!$A$1:$G$10</definedName>
    <definedName name="_xlnm.Print_Area" localSheetId="9">'2.2.2.-1.2.LLU'!$A$1:$G$27</definedName>
    <definedName name="_xlnm.Print_Area" localSheetId="10">'2.2.2.-1.3.PVD'!$A$1:$I$17</definedName>
    <definedName name="_xlnm.Print_Area" localSheetId="12">'2.2.2.-3.1.-3.4.PVD'!$A$1:$I$31</definedName>
    <definedName name="_xlnm.Print_Area" localSheetId="15">'3.2.1.-1.1.LLU'!$A$1:$G$27</definedName>
    <definedName name="_xlnm.Print_Area" localSheetId="18">'6.2.1.-2.1.LLU'!$A$1:$G$27</definedName>
    <definedName name="_xlnm.Print_Area" localSheetId="20">'6.2.2.-1.4.LLU'!$A$1:$G$25</definedName>
    <definedName name="_xlnm.Print_Area" localSheetId="35">'9.1.-1.1.LLU'!$A$1:$G$27</definedName>
    <definedName name="_xlnm.Print_Area" localSheetId="36">'9.1.-2.1.,2.2.LLU'!$A$1:$G$27</definedName>
    <definedName name="_xlnm.Print_Titles" localSheetId="11">' 2.2.2.-2.7.LVB'!$3:$5</definedName>
    <definedName name="_xlnm.Print_Titles" localSheetId="19">' 6.2.2.-1.1.LLU'!$3:$5</definedName>
    <definedName name="_xlnm.Print_Titles" localSheetId="8">'2.2.2.-1.1.LLU'!$3:$5</definedName>
    <definedName name="_xlnm.Print_Titles" localSheetId="9">'2.2.2.-1.2.LLU'!$3:$5</definedName>
    <definedName name="_xlnm.Print_Titles" localSheetId="15">'3.2.1.-1.1.LLU'!$3:$5</definedName>
    <definedName name="_xlnm.Print_Titles" localSheetId="18">'6.2.1.-2.1.LLU'!$3:$5</definedName>
    <definedName name="_xlnm.Print_Titles" localSheetId="20">'6.2.2.-1.4.LLU'!$3:$5</definedName>
    <definedName name="_xlnm.Print_Titles" localSheetId="35">'9.1.-1.1.LLU'!$3:$5</definedName>
    <definedName name="_xlnm.Print_Titles" localSheetId="36">'9.1.-2.1.,2.2.LLU'!$3:$5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5" i="39" l="1"/>
  <c r="E24" i="39"/>
  <c r="E23" i="39"/>
  <c r="E22" i="39"/>
  <c r="E26" i="39" s="1"/>
  <c r="B16" i="39"/>
  <c r="C15" i="39"/>
  <c r="C16" i="39" s="1"/>
  <c r="C14" i="39"/>
  <c r="G8" i="39"/>
  <c r="E8" i="39"/>
  <c r="D8" i="39"/>
  <c r="B14" i="38"/>
  <c r="C13" i="38"/>
  <c r="C12" i="38"/>
  <c r="C14" i="38" s="1"/>
  <c r="B40" i="37"/>
  <c r="B41" i="37" s="1"/>
  <c r="B36" i="37"/>
  <c r="B35" i="37"/>
  <c r="E27" i="37"/>
  <c r="F25" i="37"/>
  <c r="G23" i="37"/>
  <c r="G27" i="37" s="1"/>
  <c r="F23" i="37"/>
  <c r="D23" i="37"/>
  <c r="F17" i="37"/>
  <c r="D17" i="37"/>
  <c r="D27" i="37" s="1"/>
  <c r="F12" i="37"/>
  <c r="G8" i="37"/>
  <c r="F8" i="37"/>
  <c r="E8" i="37"/>
  <c r="D8" i="37"/>
  <c r="G7" i="37"/>
  <c r="F7" i="37"/>
  <c r="E7" i="37"/>
  <c r="D7" i="37"/>
  <c r="F6" i="37"/>
  <c r="D6" i="37"/>
  <c r="B35" i="36"/>
  <c r="B36" i="36" s="1"/>
  <c r="G27" i="36"/>
  <c r="E27" i="36"/>
  <c r="F25" i="36"/>
  <c r="F23" i="36"/>
  <c r="F17" i="36"/>
  <c r="D17" i="36"/>
  <c r="D27" i="36" s="1"/>
  <c r="F12" i="36"/>
  <c r="G8" i="36"/>
  <c r="F8" i="36"/>
  <c r="E8" i="36"/>
  <c r="D8" i="36"/>
  <c r="G7" i="36"/>
  <c r="F7" i="36"/>
  <c r="E7" i="36"/>
  <c r="D7" i="36"/>
  <c r="F6" i="36"/>
  <c r="D6" i="36"/>
  <c r="E16" i="39" l="1"/>
  <c r="D16" i="39"/>
  <c r="E14" i="38"/>
  <c r="D14" i="38"/>
  <c r="G14" i="38" l="1"/>
  <c r="F14" i="38"/>
  <c r="I14" i="38"/>
  <c r="H14" i="38"/>
  <c r="F16" i="39"/>
  <c r="I16" i="39"/>
  <c r="H16" i="39"/>
  <c r="G16" i="39"/>
  <c r="B17" i="35" l="1"/>
  <c r="C16" i="35"/>
  <c r="C15" i="35"/>
  <c r="C17" i="35" s="1"/>
  <c r="E8" i="35"/>
  <c r="E25" i="34"/>
  <c r="E24" i="34"/>
  <c r="E23" i="34"/>
  <c r="E22" i="34"/>
  <c r="E26" i="34" s="1"/>
  <c r="B16" i="34"/>
  <c r="C15" i="34"/>
  <c r="C14" i="34"/>
  <c r="C16" i="34" s="1"/>
  <c r="G8" i="34"/>
  <c r="E8" i="34"/>
  <c r="D22" i="33"/>
  <c r="D21" i="33"/>
  <c r="D20" i="33"/>
  <c r="B16" i="33"/>
  <c r="C15" i="33"/>
  <c r="C14" i="33"/>
  <c r="C16" i="33" s="1"/>
  <c r="E8" i="33"/>
  <c r="D8" i="33"/>
  <c r="E26" i="32"/>
  <c r="E25" i="32"/>
  <c r="E24" i="32"/>
  <c r="E23" i="32"/>
  <c r="E27" i="32" s="1"/>
  <c r="B17" i="32"/>
  <c r="C16" i="32"/>
  <c r="C15" i="32"/>
  <c r="C17" i="32" s="1"/>
  <c r="E9" i="32"/>
  <c r="D9" i="32"/>
  <c r="D21" i="31"/>
  <c r="D22" i="31" s="1"/>
  <c r="D20" i="31"/>
  <c r="C16" i="31"/>
  <c r="E16" i="31" s="1"/>
  <c r="B16" i="31"/>
  <c r="C15" i="31"/>
  <c r="C14" i="31"/>
  <c r="E8" i="31"/>
  <c r="D8" i="31"/>
  <c r="C14" i="30"/>
  <c r="E14" i="30" s="1"/>
  <c r="B14" i="30"/>
  <c r="C13" i="30"/>
  <c r="C12" i="30"/>
  <c r="B14" i="29"/>
  <c r="C13" i="29"/>
  <c r="C12" i="29"/>
  <c r="C14" i="29" s="1"/>
  <c r="C16" i="28"/>
  <c r="E16" i="28" s="1"/>
  <c r="B16" i="28"/>
  <c r="C15" i="28"/>
  <c r="C14" i="28"/>
  <c r="G8" i="28"/>
  <c r="E8" i="28"/>
  <c r="C16" i="27"/>
  <c r="E16" i="27" s="1"/>
  <c r="B16" i="27"/>
  <c r="C15" i="27"/>
  <c r="C14" i="27"/>
  <c r="E8" i="27"/>
  <c r="B16" i="26"/>
  <c r="C15" i="26"/>
  <c r="C16" i="26" s="1"/>
  <c r="C14" i="26"/>
  <c r="F25" i="25"/>
  <c r="G24" i="25"/>
  <c r="F24" i="25"/>
  <c r="F23" i="25"/>
  <c r="F22" i="25"/>
  <c r="G22" i="25" s="1"/>
  <c r="F21" i="25"/>
  <c r="F20" i="25"/>
  <c r="G20" i="25" s="1"/>
  <c r="G26" i="25" s="1"/>
  <c r="B16" i="25"/>
  <c r="C15" i="25"/>
  <c r="C16" i="25" s="1"/>
  <c r="C14" i="25"/>
  <c r="G8" i="25"/>
  <c r="E8" i="25"/>
  <c r="D8" i="25"/>
  <c r="C14" i="24"/>
  <c r="E14" i="24" s="1"/>
  <c r="B14" i="24"/>
  <c r="C13" i="24"/>
  <c r="C12" i="24"/>
  <c r="B14" i="23"/>
  <c r="C13" i="23"/>
  <c r="C12" i="23"/>
  <c r="C14" i="23" s="1"/>
  <c r="C14" i="22"/>
  <c r="E14" i="22" s="1"/>
  <c r="B14" i="22"/>
  <c r="C13" i="22"/>
  <c r="C12" i="22"/>
  <c r="B34" i="21"/>
  <c r="B35" i="21" s="1"/>
  <c r="D33" i="21"/>
  <c r="E33" i="21" s="1"/>
  <c r="C33" i="21"/>
  <c r="E25" i="21"/>
  <c r="F23" i="21"/>
  <c r="G21" i="21"/>
  <c r="G25" i="21" s="1"/>
  <c r="F21" i="21"/>
  <c r="D21" i="21"/>
  <c r="F17" i="21"/>
  <c r="D17" i="21"/>
  <c r="D25" i="21" s="1"/>
  <c r="F12" i="21"/>
  <c r="G8" i="21"/>
  <c r="F8" i="21"/>
  <c r="E8" i="21"/>
  <c r="D8" i="21"/>
  <c r="G7" i="21"/>
  <c r="F7" i="21"/>
  <c r="E7" i="21"/>
  <c r="D7" i="21"/>
  <c r="F6" i="21"/>
  <c r="D6" i="21"/>
  <c r="F35" i="20"/>
  <c r="E27" i="20"/>
  <c r="F25" i="20"/>
  <c r="G23" i="20"/>
  <c r="G27" i="20" s="1"/>
  <c r="F23" i="20"/>
  <c r="D23" i="20"/>
  <c r="D27" i="20" s="1"/>
  <c r="F17" i="20"/>
  <c r="D17" i="20"/>
  <c r="F12" i="20"/>
  <c r="G8" i="20"/>
  <c r="F8" i="20"/>
  <c r="E8" i="20"/>
  <c r="D8" i="20"/>
  <c r="G7" i="20"/>
  <c r="F7" i="20"/>
  <c r="E7" i="20"/>
  <c r="D7" i="20"/>
  <c r="F6" i="20"/>
  <c r="D6" i="20"/>
  <c r="B35" i="19"/>
  <c r="D35" i="19" s="1"/>
  <c r="E35" i="19" s="1"/>
  <c r="E34" i="19"/>
  <c r="E36" i="19" s="1"/>
  <c r="D34" i="19"/>
  <c r="D36" i="19" s="1"/>
  <c r="C34" i="19"/>
  <c r="G27" i="19"/>
  <c r="E27" i="19"/>
  <c r="F25" i="19"/>
  <c r="G23" i="19"/>
  <c r="F23" i="19"/>
  <c r="D23" i="19"/>
  <c r="F17" i="19"/>
  <c r="D17" i="19"/>
  <c r="D27" i="19" s="1"/>
  <c r="F12" i="19"/>
  <c r="G8" i="19"/>
  <c r="F8" i="19"/>
  <c r="E8" i="19"/>
  <c r="D8" i="19"/>
  <c r="G7" i="19"/>
  <c r="F7" i="19"/>
  <c r="E7" i="19"/>
  <c r="D7" i="19"/>
  <c r="F6" i="19"/>
  <c r="D6" i="19"/>
  <c r="E24" i="18"/>
  <c r="F23" i="18"/>
  <c r="E23" i="18"/>
  <c r="E22" i="18"/>
  <c r="F22" i="18" s="1"/>
  <c r="B16" i="18"/>
  <c r="C15" i="18"/>
  <c r="C16" i="18" s="1"/>
  <c r="C14" i="18"/>
  <c r="G8" i="18"/>
  <c r="E8" i="18"/>
  <c r="D8" i="18"/>
  <c r="E15" i="17"/>
  <c r="F14" i="17"/>
  <c r="E14" i="17"/>
  <c r="E13" i="17"/>
  <c r="E12" i="17"/>
  <c r="E11" i="17"/>
  <c r="E10" i="17"/>
  <c r="F10" i="17" s="1"/>
  <c r="B36" i="16"/>
  <c r="B35" i="16"/>
  <c r="E27" i="16"/>
  <c r="F25" i="16"/>
  <c r="G23" i="16"/>
  <c r="G27" i="16" s="1"/>
  <c r="F23" i="16"/>
  <c r="D23" i="16"/>
  <c r="D27" i="16" s="1"/>
  <c r="F17" i="16"/>
  <c r="D17" i="16"/>
  <c r="F12" i="16"/>
  <c r="G8" i="16"/>
  <c r="F8" i="16"/>
  <c r="E8" i="16"/>
  <c r="D8" i="16"/>
  <c r="G7" i="16"/>
  <c r="F7" i="16"/>
  <c r="E7" i="16"/>
  <c r="D7" i="16"/>
  <c r="F6" i="16"/>
  <c r="D6" i="16"/>
  <c r="D31" i="15"/>
  <c r="D27" i="15"/>
  <c r="B26" i="15"/>
  <c r="D25" i="15"/>
  <c r="C25" i="15"/>
  <c r="C24" i="15"/>
  <c r="D21" i="15"/>
  <c r="D17" i="15"/>
  <c r="B16" i="15"/>
  <c r="D15" i="15"/>
  <c r="C15" i="15"/>
  <c r="C14" i="15"/>
  <c r="H8" i="15"/>
  <c r="G8" i="15"/>
  <c r="F8" i="15"/>
  <c r="E8" i="15"/>
  <c r="D8" i="15"/>
  <c r="E27" i="14"/>
  <c r="F25" i="14"/>
  <c r="G23" i="14"/>
  <c r="G27" i="14" s="1"/>
  <c r="F23" i="14"/>
  <c r="D23" i="14"/>
  <c r="F17" i="14"/>
  <c r="D17" i="14"/>
  <c r="D27" i="14" s="1"/>
  <c r="G8" i="14"/>
  <c r="F8" i="14"/>
  <c r="E8" i="14"/>
  <c r="D8" i="14"/>
  <c r="G7" i="14"/>
  <c r="F7" i="14"/>
  <c r="E7" i="14"/>
  <c r="D7" i="14"/>
  <c r="F6" i="14"/>
  <c r="D6" i="14"/>
  <c r="D19" i="13"/>
  <c r="D15" i="13"/>
  <c r="B14" i="13"/>
  <c r="C13" i="13"/>
  <c r="D13" i="13" s="1"/>
  <c r="C12" i="13"/>
  <c r="H6" i="13"/>
  <c r="G6" i="13"/>
  <c r="F6" i="13"/>
  <c r="E6" i="13"/>
  <c r="B36" i="12"/>
  <c r="B35" i="12"/>
  <c r="G27" i="12"/>
  <c r="E27" i="12"/>
  <c r="F25" i="12"/>
  <c r="G23" i="12"/>
  <c r="F23" i="12"/>
  <c r="D23" i="12"/>
  <c r="F17" i="12"/>
  <c r="D17" i="12"/>
  <c r="D27" i="12" s="1"/>
  <c r="F12" i="12"/>
  <c r="G8" i="12"/>
  <c r="F8" i="12"/>
  <c r="E8" i="12"/>
  <c r="D8" i="12"/>
  <c r="G7" i="12"/>
  <c r="F7" i="12"/>
  <c r="E7" i="12"/>
  <c r="D7" i="12"/>
  <c r="F6" i="12"/>
  <c r="D6" i="12"/>
  <c r="B18" i="11"/>
  <c r="F18" i="11" s="1"/>
  <c r="G18" i="11" s="1"/>
  <c r="F17" i="11"/>
  <c r="G17" i="11" s="1"/>
  <c r="G19" i="11" s="1"/>
  <c r="D17" i="11"/>
  <c r="C17" i="11"/>
  <c r="G8" i="11"/>
  <c r="F8" i="11"/>
  <c r="E8" i="11"/>
  <c r="D8" i="11"/>
  <c r="G7" i="11"/>
  <c r="F7" i="11"/>
  <c r="E7" i="11"/>
  <c r="D7" i="11"/>
  <c r="F6" i="11"/>
  <c r="D6" i="11"/>
  <c r="I35" i="10"/>
  <c r="F35" i="10"/>
  <c r="K35" i="10" s="1"/>
  <c r="E35" i="10"/>
  <c r="L35" i="10" s="1"/>
  <c r="F28" i="10"/>
  <c r="E28" i="10"/>
  <c r="H28" i="10" s="1"/>
  <c r="D20" i="10"/>
  <c r="D16" i="10"/>
  <c r="B15" i="10"/>
  <c r="C14" i="10"/>
  <c r="D14" i="10" s="1"/>
  <c r="C13" i="10"/>
  <c r="H7" i="10"/>
  <c r="G7" i="10"/>
  <c r="F7" i="10"/>
  <c r="E7" i="10"/>
  <c r="D7" i="10"/>
  <c r="F15" i="9"/>
  <c r="H7" i="9"/>
  <c r="G7" i="9"/>
  <c r="F7" i="9"/>
  <c r="E7" i="9"/>
  <c r="D7" i="9"/>
  <c r="J76" i="8"/>
  <c r="H76" i="8"/>
  <c r="H77" i="8" s="1"/>
  <c r="F76" i="8"/>
  <c r="D76" i="8"/>
  <c r="J50" i="8"/>
  <c r="F50" i="8"/>
  <c r="D50" i="8"/>
  <c r="J49" i="8"/>
  <c r="F49" i="8"/>
  <c r="D49" i="8"/>
  <c r="J48" i="8"/>
  <c r="J51" i="8" s="1"/>
  <c r="H11" i="8" s="1"/>
  <c r="F48" i="8"/>
  <c r="D48" i="8"/>
  <c r="J47" i="8"/>
  <c r="F47" i="8"/>
  <c r="F51" i="8" s="1"/>
  <c r="F11" i="8" s="1"/>
  <c r="D47" i="8"/>
  <c r="J45" i="8"/>
  <c r="F45" i="8"/>
  <c r="D45" i="8"/>
  <c r="J44" i="8"/>
  <c r="F44" i="8"/>
  <c r="D44" i="8"/>
  <c r="J43" i="8"/>
  <c r="F43" i="8"/>
  <c r="D43" i="8"/>
  <c r="J42" i="8"/>
  <c r="J46" i="8" s="1"/>
  <c r="H10" i="8" s="1"/>
  <c r="F42" i="8"/>
  <c r="F46" i="8" s="1"/>
  <c r="F10" i="8" s="1"/>
  <c r="D42" i="8"/>
  <c r="D46" i="8" s="1"/>
  <c r="E10" i="8" s="1"/>
  <c r="F40" i="8"/>
  <c r="J38" i="8"/>
  <c r="F38" i="8"/>
  <c r="D38" i="8"/>
  <c r="J37" i="8"/>
  <c r="F37" i="8"/>
  <c r="D37" i="8"/>
  <c r="J36" i="8"/>
  <c r="F36" i="8"/>
  <c r="D36" i="8"/>
  <c r="J35" i="8"/>
  <c r="J39" i="8" s="1"/>
  <c r="H8" i="8" s="1"/>
  <c r="F35" i="8"/>
  <c r="F39" i="8" s="1"/>
  <c r="F8" i="8" s="1"/>
  <c r="D35" i="8"/>
  <c r="D39" i="8" s="1"/>
  <c r="E8" i="8" s="1"/>
  <c r="J33" i="8"/>
  <c r="F33" i="8"/>
  <c r="D33" i="8"/>
  <c r="J32" i="8"/>
  <c r="F32" i="8"/>
  <c r="D32" i="8"/>
  <c r="J31" i="8"/>
  <c r="F31" i="8"/>
  <c r="D31" i="8"/>
  <c r="J30" i="8"/>
  <c r="J34" i="8" s="1"/>
  <c r="F30" i="8"/>
  <c r="F34" i="8" s="1"/>
  <c r="F7" i="8" s="1"/>
  <c r="D30" i="8"/>
  <c r="D34" i="8" s="1"/>
  <c r="E7" i="8" s="1"/>
  <c r="J28" i="8"/>
  <c r="F28" i="8"/>
  <c r="D28" i="8"/>
  <c r="J27" i="8"/>
  <c r="F27" i="8"/>
  <c r="D27" i="8"/>
  <c r="J26" i="8"/>
  <c r="F26" i="8"/>
  <c r="D26" i="8"/>
  <c r="J25" i="8"/>
  <c r="F25" i="8"/>
  <c r="F29" i="8" s="1"/>
  <c r="D25" i="8"/>
  <c r="D29" i="8" s="1"/>
  <c r="E6" i="8" s="1"/>
  <c r="J23" i="8"/>
  <c r="D23" i="8"/>
  <c r="J22" i="8"/>
  <c r="D22" i="8"/>
  <c r="J21" i="8"/>
  <c r="D21" i="8"/>
  <c r="J20" i="8"/>
  <c r="D20" i="8"/>
  <c r="D24" i="8" s="1"/>
  <c r="G12" i="8"/>
  <c r="D12" i="8"/>
  <c r="F9" i="8"/>
  <c r="E9" i="8"/>
  <c r="D21" i="7"/>
  <c r="D17" i="7"/>
  <c r="B16" i="7"/>
  <c r="D15" i="7"/>
  <c r="C15" i="7"/>
  <c r="C14" i="7"/>
  <c r="G9" i="7"/>
  <c r="E9" i="7"/>
  <c r="D9" i="7"/>
  <c r="E12" i="6"/>
  <c r="B7" i="5"/>
  <c r="C3" i="5" s="1"/>
  <c r="C10" i="4"/>
  <c r="C11" i="4"/>
  <c r="C13" i="4" s="1"/>
  <c r="C3" i="4" s="1"/>
  <c r="C12" i="4"/>
  <c r="B13" i="4"/>
  <c r="B10" i="3"/>
  <c r="C3" i="3" s="1"/>
  <c r="C3" i="2"/>
  <c r="B10" i="2"/>
  <c r="D17" i="32" l="1"/>
  <c r="E17" i="32"/>
  <c r="D16" i="33"/>
  <c r="E16" i="33"/>
  <c r="D16" i="34"/>
  <c r="E16" i="34"/>
  <c r="D17" i="35"/>
  <c r="E17" i="35"/>
  <c r="G16" i="31"/>
  <c r="F16" i="31"/>
  <c r="I16" i="31"/>
  <c r="H16" i="31"/>
  <c r="D16" i="31"/>
  <c r="D16" i="26"/>
  <c r="E16" i="26"/>
  <c r="I16" i="28"/>
  <c r="H16" i="28"/>
  <c r="G16" i="28"/>
  <c r="F16" i="28"/>
  <c r="I14" i="24"/>
  <c r="H14" i="24"/>
  <c r="G14" i="24"/>
  <c r="F14" i="24"/>
  <c r="E14" i="29"/>
  <c r="D14" i="29"/>
  <c r="I14" i="22"/>
  <c r="H14" i="22"/>
  <c r="G14" i="22"/>
  <c r="F14" i="22"/>
  <c r="D16" i="25"/>
  <c r="E16" i="25"/>
  <c r="I16" i="27"/>
  <c r="H16" i="27"/>
  <c r="G16" i="27"/>
  <c r="F16" i="27"/>
  <c r="E14" i="23"/>
  <c r="D14" i="23"/>
  <c r="I14" i="30"/>
  <c r="H14" i="30"/>
  <c r="G14" i="30"/>
  <c r="F14" i="30"/>
  <c r="D14" i="22"/>
  <c r="D14" i="24"/>
  <c r="D16" i="27"/>
  <c r="D16" i="28"/>
  <c r="D14" i="30"/>
  <c r="E35" i="21"/>
  <c r="C35" i="21"/>
  <c r="C34" i="21"/>
  <c r="D34" i="21"/>
  <c r="E34" i="21" s="1"/>
  <c r="D35" i="21"/>
  <c r="B36" i="19"/>
  <c r="C35" i="19"/>
  <c r="C36" i="19" s="1"/>
  <c r="D16" i="18"/>
  <c r="E16" i="18"/>
  <c r="D14" i="15"/>
  <c r="C16" i="15"/>
  <c r="D16" i="15" s="1"/>
  <c r="D24" i="15"/>
  <c r="C26" i="15"/>
  <c r="D26" i="15" s="1"/>
  <c r="C18" i="13"/>
  <c r="D12" i="13"/>
  <c r="C14" i="13"/>
  <c r="D14" i="13" s="1"/>
  <c r="C19" i="11"/>
  <c r="D19" i="11"/>
  <c r="E17" i="11"/>
  <c r="C18" i="11"/>
  <c r="D18" i="11"/>
  <c r="E18" i="11" s="1"/>
  <c r="B19" i="11"/>
  <c r="F19" i="11"/>
  <c r="C19" i="10"/>
  <c r="D13" i="10"/>
  <c r="C15" i="10"/>
  <c r="D15" i="10" s="1"/>
  <c r="F6" i="8"/>
  <c r="F12" i="8" s="1"/>
  <c r="F52" i="8"/>
  <c r="F77" i="8" s="1"/>
  <c r="J52" i="8"/>
  <c r="J77" i="8" s="1"/>
  <c r="H7" i="8"/>
  <c r="H12" i="8" s="1"/>
  <c r="D52" i="8"/>
  <c r="D77" i="8" s="1"/>
  <c r="E5" i="8"/>
  <c r="E12" i="8" s="1"/>
  <c r="C20" i="7"/>
  <c r="D14" i="7"/>
  <c r="C16" i="7"/>
  <c r="D16" i="7" s="1"/>
  <c r="G16" i="33" l="1"/>
  <c r="F16" i="33"/>
  <c r="H16" i="33"/>
  <c r="I16" i="33"/>
  <c r="H16" i="34"/>
  <c r="G16" i="34"/>
  <c r="I16" i="34"/>
  <c r="F16" i="34"/>
  <c r="H17" i="32"/>
  <c r="G17" i="32"/>
  <c r="F17" i="32"/>
  <c r="I17" i="32"/>
  <c r="H17" i="35"/>
  <c r="G17" i="35"/>
  <c r="F17" i="35"/>
  <c r="I17" i="35"/>
  <c r="G14" i="23"/>
  <c r="F14" i="23"/>
  <c r="I14" i="23"/>
  <c r="H14" i="23"/>
  <c r="G14" i="29"/>
  <c r="F14" i="29"/>
  <c r="I14" i="29"/>
  <c r="H14" i="29"/>
  <c r="H16" i="25"/>
  <c r="G16" i="25"/>
  <c r="F16" i="25"/>
  <c r="I16" i="25"/>
  <c r="H16" i="26"/>
  <c r="G16" i="26"/>
  <c r="F16" i="26"/>
  <c r="I16" i="26"/>
  <c r="H16" i="18"/>
  <c r="G11" i="18" s="1"/>
  <c r="G16" i="18"/>
  <c r="F16" i="18"/>
  <c r="I16" i="18"/>
  <c r="D30" i="15"/>
  <c r="D28" i="15"/>
  <c r="C30" i="15"/>
  <c r="H11" i="15"/>
  <c r="D20" i="15"/>
  <c r="D18" i="15"/>
  <c r="C20" i="15"/>
  <c r="H9" i="13"/>
  <c r="D18" i="13"/>
  <c r="D16" i="13"/>
  <c r="E19" i="11"/>
  <c r="H10" i="10"/>
  <c r="D19" i="10"/>
  <c r="D17" i="10"/>
  <c r="D20" i="7"/>
  <c r="H12" i="7"/>
  <c r="D18" i="7"/>
  <c r="I6" i="1"/>
  <c r="J6" i="1"/>
  <c r="K6" i="1"/>
  <c r="L6" i="1"/>
  <c r="H6" i="1"/>
  <c r="I8" i="1"/>
  <c r="J8" i="1"/>
  <c r="K8" i="1"/>
  <c r="L8" i="1"/>
  <c r="H8" i="1"/>
  <c r="I10" i="1"/>
  <c r="J10" i="1"/>
  <c r="K10" i="1"/>
  <c r="L10" i="1"/>
  <c r="H10" i="1"/>
  <c r="I12" i="1"/>
  <c r="J12" i="1"/>
  <c r="K12" i="1"/>
  <c r="L12" i="1"/>
  <c r="H12" i="1"/>
  <c r="I37" i="1"/>
  <c r="J37" i="1"/>
  <c r="K37" i="1"/>
  <c r="L37" i="1"/>
  <c r="H37" i="1"/>
  <c r="I88" i="1"/>
  <c r="J88" i="1"/>
  <c r="K88" i="1"/>
  <c r="L88" i="1"/>
  <c r="H88" i="1"/>
  <c r="I129" i="1"/>
  <c r="J129" i="1"/>
  <c r="K129" i="1"/>
  <c r="L129" i="1"/>
  <c r="H129" i="1"/>
  <c r="I150" i="1"/>
  <c r="J150" i="1"/>
  <c r="K150" i="1"/>
  <c r="L150" i="1"/>
  <c r="H150" i="1"/>
  <c r="I192" i="1"/>
  <c r="J192" i="1"/>
  <c r="K192" i="1"/>
  <c r="L192" i="1"/>
  <c r="H192" i="1"/>
  <c r="I198" i="1"/>
  <c r="H198" i="1"/>
  <c r="I200" i="1"/>
  <c r="J200" i="1"/>
  <c r="K200" i="1"/>
  <c r="L200" i="1"/>
  <c r="L198" i="1" s="1"/>
  <c r="H200" i="1"/>
  <c r="I199" i="1"/>
  <c r="J199" i="1"/>
  <c r="J198" i="1" s="1"/>
  <c r="K199" i="1"/>
  <c r="K198" i="1" s="1"/>
  <c r="L199" i="1"/>
  <c r="H199" i="1"/>
  <c r="H142" i="1" l="1"/>
  <c r="I87" i="1"/>
  <c r="J87" i="1"/>
  <c r="K87" i="1"/>
  <c r="L87" i="1"/>
  <c r="H87" i="1"/>
  <c r="I86" i="1"/>
  <c r="J86" i="1"/>
  <c r="K86" i="1"/>
  <c r="L86" i="1"/>
  <c r="H86" i="1"/>
  <c r="K85" i="1" l="1"/>
  <c r="I85" i="1"/>
  <c r="J85" i="1"/>
  <c r="L85" i="1"/>
  <c r="H85" i="1"/>
  <c r="I68" i="1" l="1"/>
  <c r="J68" i="1"/>
  <c r="K68" i="1"/>
  <c r="L68" i="1"/>
  <c r="H68" i="1"/>
  <c r="H67" i="1" s="1"/>
  <c r="I69" i="1"/>
  <c r="J69" i="1"/>
  <c r="K69" i="1"/>
  <c r="L69" i="1"/>
  <c r="H69" i="1"/>
  <c r="L67" i="1" l="1"/>
  <c r="K67" i="1"/>
  <c r="I67" i="1"/>
  <c r="J67" i="1"/>
  <c r="L36" i="1" l="1"/>
  <c r="K36" i="1"/>
  <c r="J36" i="1"/>
  <c r="J35" i="1" s="1"/>
  <c r="I36" i="1"/>
  <c r="I35" i="1" s="1"/>
  <c r="H36" i="1"/>
  <c r="H35" i="1" s="1"/>
  <c r="H182" i="1" l="1"/>
  <c r="J180" i="1"/>
  <c r="L179" i="1"/>
  <c r="L182" i="1" s="1"/>
  <c r="J179" i="1"/>
  <c r="J182" i="1" s="1"/>
  <c r="I182" i="1"/>
  <c r="K182" i="1"/>
  <c r="I175" i="1"/>
  <c r="I174" i="1" s="1"/>
  <c r="J175" i="1"/>
  <c r="J174" i="1" s="1"/>
  <c r="K175" i="1"/>
  <c r="K174" i="1" s="1"/>
  <c r="L175" i="1"/>
  <c r="L174" i="1" s="1"/>
  <c r="H175" i="1"/>
  <c r="H174" i="1" s="1"/>
  <c r="K142" i="1" l="1"/>
  <c r="I143" i="1"/>
  <c r="J143" i="1"/>
  <c r="K143" i="1"/>
  <c r="L143" i="1"/>
  <c r="H143" i="1"/>
  <c r="H141" i="1" s="1"/>
  <c r="K141" i="1" l="1"/>
  <c r="L142" i="1"/>
  <c r="L141" i="1" s="1"/>
  <c r="J142" i="1"/>
  <c r="J141" i="1" s="1"/>
  <c r="I139" i="1"/>
  <c r="I142" i="1" s="1"/>
  <c r="I141" i="1" s="1"/>
  <c r="I210" i="1" l="1"/>
  <c r="I209" i="1" s="1"/>
  <c r="J210" i="1"/>
  <c r="J209" i="1" s="1"/>
  <c r="K210" i="1"/>
  <c r="K209" i="1" s="1"/>
  <c r="L210" i="1"/>
  <c r="L209" i="1" s="1"/>
  <c r="H210" i="1"/>
  <c r="H209" i="1" s="1"/>
  <c r="I149" i="1"/>
  <c r="I148" i="1" s="1"/>
  <c r="J149" i="1"/>
  <c r="J148" i="1" s="1"/>
  <c r="K149" i="1"/>
  <c r="K148" i="1" s="1"/>
  <c r="L149" i="1"/>
  <c r="L148" i="1" s="1"/>
  <c r="H149" i="1"/>
  <c r="H148" i="1" s="1"/>
  <c r="I108" i="1"/>
  <c r="I107" i="1" s="1"/>
  <c r="J108" i="1"/>
  <c r="J107" i="1" s="1"/>
  <c r="K108" i="1"/>
  <c r="K107" i="1" s="1"/>
  <c r="L108" i="1"/>
  <c r="L107" i="1" s="1"/>
  <c r="H108" i="1"/>
  <c r="H107" i="1" s="1"/>
  <c r="K35" i="1" l="1"/>
  <c r="L35" i="1"/>
  <c r="I101" i="1"/>
  <c r="J101" i="1"/>
  <c r="K101" i="1"/>
  <c r="L101" i="1"/>
  <c r="H101" i="1"/>
  <c r="I21" i="1"/>
  <c r="J21" i="1"/>
  <c r="K21" i="1"/>
  <c r="L21" i="1"/>
  <c r="H21" i="1"/>
  <c r="I16" i="1"/>
  <c r="I15" i="1" s="1"/>
  <c r="J16" i="1"/>
  <c r="J15" i="1" s="1"/>
  <c r="K16" i="1"/>
  <c r="K15" i="1" s="1"/>
  <c r="L16" i="1"/>
  <c r="L15" i="1" s="1"/>
  <c r="H16" i="1"/>
  <c r="I97" i="1"/>
  <c r="J97" i="1"/>
  <c r="K97" i="1"/>
  <c r="K96" i="1" s="1"/>
  <c r="L97" i="1"/>
  <c r="H97" i="1"/>
  <c r="L181" i="1" l="1"/>
  <c r="K181" i="1"/>
  <c r="J181" i="1"/>
  <c r="I181" i="1"/>
  <c r="H181" i="1"/>
  <c r="L100" i="1"/>
  <c r="K100" i="1"/>
  <c r="J100" i="1"/>
  <c r="I100" i="1"/>
  <c r="H100" i="1"/>
  <c r="L96" i="1"/>
  <c r="J96" i="1"/>
  <c r="I96" i="1"/>
  <c r="L20" i="1"/>
  <c r="K20" i="1"/>
  <c r="J20" i="1"/>
  <c r="I20" i="1"/>
  <c r="H20" i="1"/>
  <c r="H15" i="1"/>
  <c r="H96" i="1" l="1"/>
</calcChain>
</file>

<file path=xl/sharedStrings.xml><?xml version="1.0" encoding="utf-8"?>
<sst xmlns="http://schemas.openxmlformats.org/spreadsheetml/2006/main" count="1984" uniqueCount="708">
  <si>
    <t>Uzdevums</t>
  </si>
  <si>
    <t>Pasākums</t>
  </si>
  <si>
    <t>Nepieciešamais papildu finansējums</t>
  </si>
  <si>
    <t>Finansējums plāna realizācijai kopā</t>
  </si>
  <si>
    <t>tajā skaitā</t>
  </si>
  <si>
    <t>29.Veselības ministrija</t>
  </si>
  <si>
    <t>16.Zemkopības ministrija</t>
  </si>
  <si>
    <t>46.03.00
Slimību profilakses nodrošināšana</t>
  </si>
  <si>
    <t>2020</t>
  </si>
  <si>
    <t>20.02.00
Pārtikas aprites un veterinārmedicīnas valsts uzraudzības laboratoriskie izmeklējumi</t>
  </si>
  <si>
    <t>20.01.00
Pārtikas drošības un veterinārmedicīnas valsts uzraudzība un kontrole</t>
  </si>
  <si>
    <t>2021</t>
  </si>
  <si>
    <t>1.AMR monitoringa pilnveidošana</t>
  </si>
  <si>
    <t>Budžeta programmas (apakšprogrammas kods un nosaukums)</t>
  </si>
  <si>
    <t>1.1.1.Paaugstināt ārstniecības iestāžu atbildīgo personu kompetenci par kvalitatīvu AMR datu reģistrāciju, analīzi un izmantošanu</t>
  </si>
  <si>
    <t>Pasākuma īstenošanas gads (ja pasākuma īstenošana ir terminēta)</t>
  </si>
  <si>
    <t>Vidēja termiņa budžeta ietvara likumā plānotais finansējums</t>
  </si>
  <si>
    <t>–</t>
  </si>
  <si>
    <t>turpmākajā laikposmā līdz pasākuma pabeigšanai
(ja pasākuma īstenošana ir terminēta)</t>
  </si>
  <si>
    <t>turpmāk ik gadu
(ja pasākuma izpilde nav terminēta)</t>
  </si>
  <si>
    <t>2.Antimikrobiālo līdzekļu izplatīšanas, patēriņa, pieejamības, uzraudzības/uzskaites pilnveidošana, atbildīgas un piesardzīgas AB lietošanas veicināšana</t>
  </si>
  <si>
    <t>3.Infekcijas slimību uzraudzība, kontrole  un profilakses pilnveidošana</t>
  </si>
  <si>
    <t>2.2.2.Ierobežot AMR attīstību un izplatību, samazinot antimikrobiālo līdzekļu lietošanu, uzlabojot dzīvnieku turēšanas un barošanas apstākļus, nodrošinot atbildīgu un piesardzīgu antimikrobiālo līdzekļu lietošanu.</t>
  </si>
  <si>
    <t>2.Pilnveidot normatīvo regulējumu un vadlīnijas  antimikrobiālo līdzekļu atbildīgai un piesardzīgai lietošanai</t>
  </si>
  <si>
    <t>3.1.2.Izstrādāt ķirurģiskās profilakses rekomendācijas atbilstoši jaunākajiem labās prakses piemēriem ES.</t>
  </si>
  <si>
    <t>29.Zemkopības ministrija</t>
  </si>
  <si>
    <t>5.Institūciju sadarbības AMR jomā stiprināšana</t>
  </si>
  <si>
    <t>6.Zinātne un pētījumu AMR jomā veicināšana</t>
  </si>
  <si>
    <t>7.Laboratoriju kapacitātes stiprināšana</t>
  </si>
  <si>
    <t>7.2.2.Pilnveidot AMR noteikšanas metodes</t>
  </si>
  <si>
    <t>8. Speciālistu izglītošanas, apmācības un sabiedrības informēšanas pilnveidošana par AMR jautājumiem sabiedrības veselības jomā.</t>
  </si>
  <si>
    <t>16.Veselības ministrija</t>
  </si>
  <si>
    <t>9. Izglītības un sabiedrības informētības par AMR jautājumiem dzīvnieku veselības jomā pilnveidošana</t>
  </si>
  <si>
    <t>9.1.Pilnveidot veterinārārstu un dzīvnieku īpašnieku izglītību par AMR ierobežošanu dzīvnieku veselības jomā.</t>
  </si>
  <si>
    <t>4.MR-TB izplatības ierobežošana sabiedrības veselībā.</t>
  </si>
  <si>
    <t>2.1.Paplašināta AMR monitoringa programma, papildinot programmā iekļauto dzīvnieku sugu un paraugu skaitu, ņemot vērā “pārtikas grozā” noteikto. (PVD)</t>
  </si>
  <si>
    <t>1.1.Izstrādāta un ieviesta metodika, sagatavotas un publicētas vadlīnijas dzīvnieku ganāmpulku veselības plānu izstrādei. (LLU)</t>
  </si>
  <si>
    <t>22.02.00
Augstāka izglītība</t>
  </si>
  <si>
    <t>1.2.Pilnveidotas un publicētas labas lopkopības prakses vadlīnijas konkrētām dzīvnieku sugām, kas tiek turētas noteiktās turēšanas sistēmās. (LLU)</t>
  </si>
  <si>
    <t>1.4.Uzsākts darbs pie uz pētījumiem balstītiem ieteikumiem praktizējošiem veterinārārstiem lauksaimniecības dzīvnieku efektīvai vakcinācijas sistēmai. (LLU)</t>
  </si>
  <si>
    <t>1.1.Papildināta profesionālo studiju programma veterinārmedicīnā ar apmācību par AMR attīstību un ierobežošanu un antimikrobiālo līdzekļu piesardzīgas lietošanas principiem. (LLU)</t>
  </si>
  <si>
    <t>2.1.Izstrādātas apmācību programmas praktizējošiem veterinārārstiem par antimikrobiālo līdzekļu piesardzīgu lietošanu, lauksaimniecības dzīvnieku ganāmpulku vakcinācijas plānu un veselības plānu izstrādi, biodrošības pasākumiem lauksaimniecības dzīvnieku ganāmpulkos. (LLU)</t>
  </si>
  <si>
    <t>2.2.Apmācīti vismaz 30 % no praktizējošiem veterinārārstiem par antimikrobiālo līdzekļu piesardzīgu lietošanu, lauksaimniecības dzīvnieku ganāmpulku vakcinācijas plānu un veselības plānu izstrādi, biodrošības pasākumiem lauksaimniecības dzīvnieku ganāmpulkos. (LLU)</t>
  </si>
  <si>
    <t>22.05.00
Dotācija SIA "Latvijas Lauku konsultāciju un izglītības centrs" informācijas analīzes un apmaiņas sistēmai</t>
  </si>
  <si>
    <t>22.02.00
Augstākā izglītība.</t>
  </si>
  <si>
    <t>1.3.Izstrādāts PVD VZRIS statistikas moduļa papildinājums un/vai jauns modulis. (PVD)</t>
  </si>
  <si>
    <t>1.4.Uzturēts un aktualizēts PVD VZRIS statistikas modulis. (PVD)</t>
  </si>
  <si>
    <t>1.5.Ievadīti un aktualizēti dati PVD VZRIS statistikas modulī par valstī izplatītajiem antimikrobiālajiem līdzekļiem. (PVD)</t>
  </si>
  <si>
    <t>3.1.Sagatavotas un realizētas veterināro zāļu aprites uzraudzības programmas, ņemot vērā antimikrobiālo līdzekļu un citu veterināro zāļu patēriņu valstī. (PVD)</t>
  </si>
  <si>
    <t>3.2.Sagatavotas un realizētas zāļu atliekvielu monitoringa programmas, ņemot vērā antimikrobiālo līdzekļu un citu veterināro zāļu patēriņu valstī. (PVD)</t>
  </si>
  <si>
    <t>1.3.Uzsākta metodikas izstrāde lauksaimniecības dzīvnieku novietņu uzraudzībai, kas pamatota uz riska analīzi. (PVD)</t>
  </si>
  <si>
    <t>3.3.Pilnveidota veterināro zāļu lietošanas izraisīto blakusparādību ziņošanas sistēma, veicinot ziņojumu elektronisku iesniegšanu. (PVD)</t>
  </si>
  <si>
    <t>3.4.Apkopota informācija par ziņojumiem par antimikrobiālo līdzekļu neefektivitāti, lietojot tos saskaņā ar lietošanas instrukciju. (PVD)</t>
  </si>
  <si>
    <t>2.1.Apzinātas lietotāju prasības, izstrādātas programmatūras specifikācijas un projektējuma apraksta izmaiņas un papildinājumi, izvērtējot un dokumentējot jaunizvirzītās prasības, LDC dzīvnieku datu bāzes pilnveidošanas, uzturēšanas un aktualizēšanas procesus, tajā skaitā savietojamība ar PVD VZRIS un BIOR informācijas sistēmu. Prasības un funkcionalitāte saskaņota ar iesaistītām pusēm. (LDC)</t>
  </si>
  <si>
    <t>2.2.Saskaņā ar izstrādātu dokumentāciju veiktas izmaiņas un papildinājumi LDC datubāzes struktūrā un infrastruktūrā. (LDC)</t>
  </si>
  <si>
    <t>2.5.Nodrošināta veterināro zāļu klasifikatora automātiska apmaiņa ar web-servisu palīdzību starp PVD VZRIS un LDC informācijas sistēmu. (PVD, LDC)</t>
  </si>
  <si>
    <t>2.6.Uzsākts pilotprojekts, kura  ietvaros vairāki veterinārārsti reģistrē un administrē informāciju par saimniecības dzīvniekiem lietotajām veterinārajām zālēm. Iestrādāti sistēmas lietotāju ierosinātie papidinājumi un uzlabojumi. (LDC)</t>
  </si>
  <si>
    <t>2.7.Uzsākts darbs pie uzlabojumiem kautuvju, piena kvalitātes, un citās LDC informācijas sistēmas apakšsistēmās, nodrošinot uzkrātās izlietoto veterināro zāļu informācijas izmantošanu datu savstarpējas atbilstības (cross-checking) nolūkos. (LDC)</t>
  </si>
  <si>
    <t>2.8.Uzsākta atskaišu, risku analīzes, statistikas atlases rīki, kas izmanto apkopotus datus par valstī lauksaimniecības dzīvniekiem lietotajiem antimikrobiālajiem līdzekļiem un citām veterinārajām zālēm pa dzīvnieku sugām izstrāde. (LDC)</t>
  </si>
  <si>
    <t>Nodrošināts atbilstošs finansējums VASI uzraudzības un profilakses pasākumu nodrošināšanai ārstniecības iestādēs.</t>
  </si>
  <si>
    <t>Sagatavoti priekšlikumi VASI uzraudzības un profilakses pasākumu paredzēšanai veselības aprūpes pakalpojumu tarifos.</t>
  </si>
  <si>
    <t>2.5.Nodrošināta veterināro zāļu klasifikatora automātiska apmaiņa ar web-servisu palīdzību starp PVD VZRIS un LDC informācijas sistēmu. (PVD)</t>
  </si>
  <si>
    <t>3.2.1.Samazināt antimikrobiālo līdzekļu lietošanu, pilnveidojot dzīvnieku infekcijas slimību ierobežošanas un profilakses, kā arī biodrošības pasākumus.</t>
  </si>
  <si>
    <t xml:space="preserve">21.02.00 Sabiedriskā finansējuma administrēšana un valsts uzraudzība lauksaimniecībā </t>
  </si>
  <si>
    <t>2.4.Uzsākta papildinājumu izstrāde izlietoto veterināro zāļu ievades programmatūrā (autorizētās WEB saskarnes) un mobilajā aplikācijā, nodrošinot iespēju LDC dzīvnieku datu bāzē ievadīt informāciju par dzīvniekiem lietotajām veterinārajām zālēm. (LDC)</t>
  </si>
  <si>
    <t>Apmācība tiks realizēt 3.1.4. pasākuma ietvaros</t>
  </si>
  <si>
    <t>Kopā</t>
  </si>
  <si>
    <t>Materiāla dizaina, t.i., maketa izstrāde</t>
  </si>
  <si>
    <t>Viena ārējā eksperta pakalpojumi (t.i., materiāla satura izstrāde un saskaņošana)</t>
  </si>
  <si>
    <t>Metodiskā un mācību materiāla izstrāde (A4, elektroniski izdalāms materiāls, 25 lpp)</t>
  </si>
  <si>
    <t>Gads</t>
  </si>
  <si>
    <t>1.1.1.Veikt ārstniecības iestāžu atbildīgo personu apmācību par kvalitatīvu AMR datu reģistrāciju, analīzi un izmantošanu</t>
  </si>
  <si>
    <t>* materiāla izstrādes gaitā tā tehniskie parametri var tikt mainīti ņemot vērā materiāla saturu apjomu un izvēlēto dizainu</t>
  </si>
  <si>
    <t>Informatīvā materiāla druka (1 000 eksemplāri)</t>
  </si>
  <si>
    <t>Informatīvā materiāla dizaina, t.i., maketa izstrāde</t>
  </si>
  <si>
    <t>Divu ārējo ekspertu pakalpojumi (t.i., informatīvā materiāla satura izstrāde un saskaņošana)</t>
  </si>
  <si>
    <t>Metodiskā materiāla izstrāde (paredzamais formāts: A5, krāsains, divkārši krītots, skavots, 36 lpp + vāks*) izveide:</t>
  </si>
  <si>
    <t xml:space="preserve">Izstrādāts metodiskais materiāls ārstniecības personām par  sabiedrības veselībai nozīmīgu mikroorganismu diagnostiku. </t>
  </si>
  <si>
    <t>1.1.3. Sniegt metodisko atbalstu, lai veicinātu pacientu mikrobioloģisko izmeklēšanu un AB jutības noteikšanu sabiedrības veselībai nozīmīgu mikroorganismu diagnostikai</t>
  </si>
  <si>
    <t xml:space="preserve">Kopā </t>
  </si>
  <si>
    <t>Lektori (3 lektoru apmaksa, t.sk., sagatavošanās un lekcijas vadīšana)</t>
  </si>
  <si>
    <t xml:space="preserve">Aprēķinos ņemtas vidējās izmaksas uz divām  kafijas pauzēm dienā uz vienu cilvēku 7 EUR bez PVN.
27 (dalībnieki) un 2 (lektori)*7 EUR (kafijas pauzes)=189EUR+PVN=228,69 EUR. </t>
  </si>
  <si>
    <t xml:space="preserve">Apmācību telpu (īre un aprīkojuma (projektors, dators) noma un tehniskais atbalsts semināra laikā ) </t>
  </si>
  <si>
    <t>Mācību programmas izstrāde</t>
  </si>
  <si>
    <t>6 semināra dienas</t>
  </si>
  <si>
    <t>1 semināra diena</t>
  </si>
  <si>
    <t>Līgums par</t>
  </si>
  <si>
    <t>Divi trīs dienu semināri (katrā vidēji 25 dalībnieki), izmaksas vienam semināram:</t>
  </si>
  <si>
    <r>
      <t>Veik</t>
    </r>
    <r>
      <rPr>
        <b/>
        <sz val="11"/>
        <color theme="1"/>
        <rFont val="Calibri"/>
        <family val="2"/>
        <charset val="186"/>
        <scheme val="minor"/>
      </rPr>
      <t xml:space="preserve">ta 50 </t>
    </r>
    <r>
      <rPr>
        <sz val="11"/>
        <color theme="1"/>
        <rFont val="Calibri"/>
        <family val="2"/>
        <charset val="186"/>
        <scheme val="minor"/>
      </rPr>
      <t xml:space="preserve">ārstniecības iestāžu atbildīgo personu apmācība par MK notiekumu Nr.106. notiekto VASI profilakses prasībām, tai skaitā par roku higiēnas apmācības programmu un monitoringa ieviešanu ārstniecības iestādēs. </t>
    </r>
    <r>
      <rPr>
        <b/>
        <sz val="11"/>
        <color theme="1"/>
        <rFont val="Calibri"/>
        <family val="2"/>
        <charset val="186"/>
        <scheme val="minor"/>
      </rPr>
      <t>Apmācībā iekļautas arī 1.1.1. un 1.1.3., 3.1.5. tēmas</t>
    </r>
  </si>
  <si>
    <t xml:space="preserve">3.1.4. Veicināt ārstniecības iestāžu atbildīgo personu izpratni par VASI profilakses pasākumu ieviešanu, tai skaitā par roku higiēnas veicināšanu un monitoringu </t>
  </si>
  <si>
    <r>
      <t xml:space="preserve">Ārējo ekspertu pakalpojumi (t.i., materiāla satura izstrāde un saskaņošana), dalība apmācības lekcijās </t>
    </r>
    <r>
      <rPr>
        <b/>
        <sz val="11"/>
        <color theme="1"/>
        <rFont val="Calibri"/>
        <family val="2"/>
        <charset val="186"/>
        <scheme val="minor"/>
      </rPr>
      <t>3.1.4. ietvaros</t>
    </r>
  </si>
  <si>
    <t>1.Izstrādāts paraugdokuments ārstniecības iestādēm 2 invazīvu manipulāciju standartu izstrādei;</t>
  </si>
  <si>
    <t xml:space="preserve">3.1.5.Izstrādāt un ieviest ārstniecības iestādēs VASI uzraudzības un kontroles standartus konkrētu invazīvu manipulāciju (centrālā venozā katetra ievietošana un aprūpe, urīna katetra lietošana, plaušu mākslīgās ventilācijas veikšana, traheostomas ievietošana utml.) veikšanai </t>
  </si>
  <si>
    <t>1.2.1. Veikt mikroorganismu AMR regulāru monitoringu saskaņā ar Eiropas Komisijas 2013. gada 12. novembra Īstenošanas lēmumu 2013/652/ES par uzraudzību un ziņošanu attiecībā uz zoonotisko un indikatorbaktēriju rezistenci pret antimikrobiālajiem līdzekļiem (EK lēmums)</t>
  </si>
  <si>
    <t>Budžeta programmas (apakšprogrammas)</t>
  </si>
  <si>
    <r>
      <t>Nepieciešamais papildu finansējums</t>
    </r>
    <r>
      <rPr>
        <b/>
        <sz val="10"/>
        <rFont val="Times New Roman"/>
        <family val="1"/>
        <charset val="204"/>
      </rPr>
      <t xml:space="preserve"> </t>
    </r>
  </si>
  <si>
    <t xml:space="preserve">Pasākuma īstenošanas </t>
  </si>
  <si>
    <t>kods un nosaukums</t>
  </si>
  <si>
    <t>turpmākajā laikposmā līdz pasākuma pabeigšanai</t>
  </si>
  <si>
    <t>turpmāk ik gadu</t>
  </si>
  <si>
    <t>gads (ja pasākuma īstenošana ir terminēta)</t>
  </si>
  <si>
    <t>(ja pasākuma īstenošana ir terminēta)</t>
  </si>
  <si>
    <t>(ja pasākuma izpilde nav terminēta)</t>
  </si>
  <si>
    <t xml:space="preserve"> </t>
  </si>
  <si>
    <t>20.02.00 Pārtikas aprites un veterinārmedicīnas valsts uzraudzības laboratoriskie izmeklējumi</t>
  </si>
  <si>
    <t>Izdevumu pozīcijas:</t>
  </si>
  <si>
    <t>N.p.k.</t>
  </si>
  <si>
    <t>Darbības</t>
  </si>
  <si>
    <t>Paraugu/izmeklējumu skaits</t>
  </si>
  <si>
    <t>Cena par vienu izmeklējumu/darbību (EUR)</t>
  </si>
  <si>
    <t>Kopā (EUR)</t>
  </si>
  <si>
    <t xml:space="preserve">E.coli izolēšana un identificēšana no liellopu/teļu aklo zarnu kopparaugiem (komensiālais E.coli un enzīmproducējošais E. coli) </t>
  </si>
  <si>
    <t>E.coli izolātu rezistences noteikšana, rezistento izolātu klasifikācija un raksturošana</t>
  </si>
  <si>
    <t xml:space="preserve">Materiāli, transporta izmaksas un darba izmaksas paraugu ņemšanā  </t>
  </si>
  <si>
    <t>Pavisam kopā:</t>
  </si>
  <si>
    <t>2.2.1.1. Apkopot un ziņot antimikrobiālo līdzekļu izplatīšanas datus</t>
  </si>
  <si>
    <r>
      <t>Nepieciešamais papildu finansējums</t>
    </r>
    <r>
      <rPr>
        <b/>
        <sz val="10"/>
        <rFont val="Times New Roman"/>
        <family val="1"/>
        <charset val="186"/>
      </rPr>
      <t xml:space="preserve"> </t>
    </r>
  </si>
  <si>
    <t>20.01.00 Pārtikas drošības un veterinārmedicīnas valsts uzraudzība un kontrole</t>
  </si>
  <si>
    <t>Kopā:</t>
  </si>
  <si>
    <t xml:space="preserve">Izmaksas gadā </t>
  </si>
  <si>
    <t>Eksperta atlīdzība uzdevumu izpildei</t>
  </si>
  <si>
    <t>1.5. p.</t>
  </si>
  <si>
    <t>euro/mēnesī</t>
  </si>
  <si>
    <t>euro/gadā</t>
  </si>
  <si>
    <t>0,5 slodzes/ gadā</t>
  </si>
  <si>
    <t xml:space="preserve">Alga </t>
  </si>
  <si>
    <t>Atvaļinājuma pabalsts, piemaksa par aizvietošanu, prēmija par ikgadējo novērtējumu</t>
  </si>
  <si>
    <t>Darba devēja sociālais nodoklis (24,09%)</t>
  </si>
  <si>
    <t>Veselības un nelaimes gadījumu apdrošināšana</t>
  </si>
  <si>
    <t>kopā atlīdzība</t>
  </si>
  <si>
    <t>Cits:</t>
  </si>
  <si>
    <t>Netiešie izdevumi</t>
  </si>
  <si>
    <t>15% no izdevumiem par atlīdzību</t>
  </si>
  <si>
    <t>Darba stacijas iegāde (2019.g.)</t>
  </si>
  <si>
    <t>1.3.p.</t>
  </si>
  <si>
    <t>IT programmas izstrāde (pakalpojuma prognozējamā līguma cena)</t>
  </si>
  <si>
    <t>1.4.p.</t>
  </si>
  <si>
    <t>15% gadā no programmas izstrādes summas</t>
  </si>
  <si>
    <t>2.2.1.2. Apkopot antimikrobiālo līdzekļu lietošanas datus lauksaimniecības dzīvnieku veselības jomā</t>
  </si>
  <si>
    <t>No LDC ieprieks saņemtā informācija  un vieta aprēķiniem Lūdzu sakārtot visu tāmi zemāk pārskatāmā tabulā kā kopsavilkumu par nepieciešamajiem ekpertiem, to skaitu  darba algām , VSOA, kā arī par nepieciešamiem rīkiem, insturmentiem, ierīcēm u.t.t. 2019. un 2020.gadam</t>
  </si>
  <si>
    <t>Pilotprojekta ietvaros vairāki veterinārārsti reģistrē un administrē informāciju par saimniecības dzīvniekiem lietotajām veterinārajam zālēm. Iestrādāti sistēmas lietotāju ierosinātie papidinājumi un uzlabojumi.  (Nepieciešams sistēmanalītiķis, 1.0 slodze. Aprēķins: 1500 euro*12 mēn.+24.09% VSAOI=22336.20 euro) + 10 x 300 eur  planšetēm</t>
  </si>
  <si>
    <t>Par pamatu tika ņemts IT ārpakalpojuma darba stundas izcenojums, 45 EUR + PVN 21%, kopā 54.45 EUR. Turpmākajā laika posmā 600 darba stundas, turpmāk ik gadu - 300 darba stundas</t>
  </si>
  <si>
    <t>KOPĀ:</t>
  </si>
  <si>
    <t xml:space="preserve"> LDC komentārs: Kopasummas atbilst iepriekš nosūtītai informācijai</t>
  </si>
  <si>
    <t>Lauksaimniecības datu centrs</t>
  </si>
  <si>
    <t xml:space="preserve">Izdevumu atšifrējums pa pozīcijām </t>
  </si>
  <si>
    <t>Pasākuma Nr.2.2.1.2. (rezultatīvā rādītāja) Nr.</t>
  </si>
  <si>
    <t>Izdevumu veids</t>
  </si>
  <si>
    <t>2020.gads</t>
  </si>
  <si>
    <t>2021.gads</t>
  </si>
  <si>
    <t>izdevumi mēnesī (atlīdzībai) vai cena par vienību (citiem), EUR</t>
  </si>
  <si>
    <t>izdevumi gadā, EUR, ar VSAOI 24.09%</t>
  </si>
  <si>
    <t>izdevumi gadā, EUR</t>
  </si>
  <si>
    <t>Atlīdzība</t>
  </si>
  <si>
    <t>2.1.</t>
  </si>
  <si>
    <t>Piemaksa datu bāzes vadītājam (19.2 saime, II līmenis, 10.mēnešalgu grupa, 3.kategorija), 0,18 slodzes no 1200 euro</t>
  </si>
  <si>
    <t>Piemaksa Informatīvo sistēmu projektēšanas nodaļas vadītājam (19.3 saime, IIB līmenis, 11.mēnešalgu grupa, 3.kategorija), 0,18 slodzes no 1382 euro</t>
  </si>
  <si>
    <t xml:space="preserve">Piemaksa Informatīvo sistēmu izstrādes nodaļas vadītājam (19.4 saime, IV līmenis, 12.mēnešalgu grupa, 3.kategorija), 0,18 slodzes no 1647 euro </t>
  </si>
  <si>
    <t xml:space="preserve">Piemaksa sistēmanalītiķim (19.3 saime, IIA līmenis, 11.mēnešalgu grupa, 3.kategorija), 0,18 slodzes no 1200 euro </t>
  </si>
  <si>
    <t>KOPĀ 2.1.</t>
  </si>
  <si>
    <t>2.2.</t>
  </si>
  <si>
    <t>Piemaksa datu bāzes vadītājam (19.2 saime, II līmenis, 10.mēnešalgu grupa, 3.kategorija), 0,025 slodzes no 1200 euro</t>
  </si>
  <si>
    <t>Piemaksa Informatīvo sistēmu projektēšanas nodaļas vadītājam (19.3 saime, IIB līmenis, 11.mēnešalgu grupa, 3.kategorija), 0,025 slodzes no 1382 euro</t>
  </si>
  <si>
    <t xml:space="preserve">Piemaksa Informatīvo sistēmu izstrādes nodaļas vadītājam (19.4 saime, IV līmenis, 12.mēnešalgu grupa, 3.kategorija), 0,025 slodzes no 1647 euro </t>
  </si>
  <si>
    <t xml:space="preserve">Piemaksa sistēmanalītiķim (19.3 saime, IIA līmenis, 11.mēnešalgu grupa, 3.kategorija), 0,025 slodzes no 1200 euro </t>
  </si>
  <si>
    <t>KOPĀ 2.2.</t>
  </si>
  <si>
    <t>2.4.</t>
  </si>
  <si>
    <t>Piemaksa datu bāzes vadītājam (19.2 saime, II līmenis, 10.mēnešalgu grupa, 3.kategorija), 0,03 slodzes no 1200 euro 2020.gadā, 0.04 slodzes no 1200 euro 2021.gadā un 0.09 slodzes no 1200 euro turpmāk ik gadu</t>
  </si>
  <si>
    <t>Piemaksa Informatīvo sistēmu projektēšanas nodaļas vadītājam (19.3 saime, IIB līmenis, 11.mēnešalgu grupa, 3.kategorija), 0,03 slodzes no 1382 euro 2020.gadā, 0.04 slodzes no 1382 euro 2021.gadā un 0.09 slodzes no 1382 euro turpmāk ik gadu</t>
  </si>
  <si>
    <t>Piemaksa Informatīvo sistēmu izstrādes nodaļas vadītājam (19.4 saime, IV līmenis, 12.mēnešalgu grupa, 3.kategorija), 0,03 slodzes no 1647 euro 2020.gadā, 0.04 slodzes no 1647 euro 2021.gadā un 0.09 slodzes no 1647 euro turpmāk ik gadu</t>
  </si>
  <si>
    <t>Piemaksa sistēmanalītiķim (19.3 saime, IIA līmenis, 11.mēnešalgu grupa, 3.kategorija), 0,03 slodzes no 1200 euro 2020.gadā, 0.04 slodzes no 1200 euro 2021.gadā un 0.09 slodzes no 1200 euro turpmāk ik gadu</t>
  </si>
  <si>
    <t>KOPĀ 2.4.</t>
  </si>
  <si>
    <t>2.5.</t>
  </si>
  <si>
    <t>Piemaksa datu bāzes vadītājam (19.2 saime, II līmenis, 10.mēnešalgu grupa, 3.kategorija), 0,025 slodzes no 1200 euro 2020.gadā un 0.035 slodzes no 1200 euro 2021.gadā</t>
  </si>
  <si>
    <t>Piemaksa Informatīvo sistēmu projektēšanas nodaļas vadītājam (19.3 saime, IIB līmenis, 11.mēnešalgu grupa, 3.kategorija), 0,025 slodzes no 1382 euro 2020.gadā un 0.035 slodzes no 1382 euro 2021.gadā</t>
  </si>
  <si>
    <t>Piemaksa Informatīvo sistēmu izstrādes nodaļas vadītājam (19.4 saime, IV līmenis, 12.mēnešalgu grupa, 3.kategorija), 0,025 slodzes no 1647 euro 2020.gadā un 0.035 slodzes no 1647 euro 2021.gadā</t>
  </si>
  <si>
    <t>Piemaksa sistēmanalītiķim (19.3 saime, IIA līmenis, 11.mēnešalgu grupa, 3.kategorija), 0,025 slodzes no 1200 euro 2020.gadā un 0.035 slodzes no 1200 euro 2021.gadā</t>
  </si>
  <si>
    <t>KOPĀ 2.5.</t>
  </si>
  <si>
    <t>2.6.</t>
  </si>
  <si>
    <t xml:space="preserve">Sistēmanalītiķis (ārštata darbinieks, uz laiku), MK 29.01.2013. noteikumi Nr.66 nav attiecināmi uz LDC </t>
  </si>
  <si>
    <t>KOPĀ 2.6.</t>
  </si>
  <si>
    <t>2.7.</t>
  </si>
  <si>
    <t>Piemaksa datu bāzes vadītājam (19.2 saime, II līmenis, 10.mēnešalgu grupa, 3.kategorija), 0,04 slodzes no 1200 euro 2020.gadā, 0.1 slodzes no 1200 euro 2021.gadā un 0.09 slodzes no 1200 euro turpmāk ik gadu</t>
  </si>
  <si>
    <t>Piemaksa Informatīvo sistēmu projektēšanas nodaļas vadītājam (19.3 saime, IIB līmenis, 11.mēnešalgu grupa, 3.kategorija), 0,04 slodzes no 1382 euro 2020.gadā, 0.1 slodzes no 1382 euro 2021.gadā un 0.09 slodzes no 1382 euro turpmāk ik gadu</t>
  </si>
  <si>
    <t>Piemaksa Informatīvo sistēmu izstrādes nodaļas vadītājam (19.4 saime, IV līmenis, 12.mēnešalgu grupa, 3.kategorija), 0,04 slodzes no 1647 euro 2020.gadā, 0.1 slodzes no 1647 euro 2021.gadā un 0.09 slodzes no 1647 euro turpmāk ik gadu</t>
  </si>
  <si>
    <t>Piemaksa sistēmanalītiķim (19.3 saime, IIA līmenis, 11.mēnešalgu grupa, 3.kategorija), 0,04 slodzes no 1200 euro 2020.gadā, 0.1 slodzes no 1200 euro 2021.gadā un 0.09 slodzes no 1200 euro turpmāk ik gadu</t>
  </si>
  <si>
    <t>KOPĀ 2.7.</t>
  </si>
  <si>
    <t>2.8.</t>
  </si>
  <si>
    <t>Piemaksa datu bāzes vadītājam (19.2 saime, II līmenis, 10.mēnešalgu grupa, 3.kategorija), 0.1 slodzes no 1200 euro 2021.gadā un 0.09 slodzes no 1200 euro turpmāk ik gadu</t>
  </si>
  <si>
    <t>Piemaksa Informatīvo sistēmu projektēšanas nodaļas vadītājam (19.3 saime, IIB līmenis, 11.mēnešalgu grupa, 3.kategorija), 0.1 slodzes no 1382 euro 2021.gadā un 0.09 slodzes no 1382 euro turpmāk ik gadu</t>
  </si>
  <si>
    <t>Piemaksa Informatīvo sistēmu izstrādes nodaļas vadītājam (19.4 saime, IV līmenis, 12.mēnešalgu grupa, 3.kategorija),  0.1 slodzes no 1647 euro 2021.gadā un 0.09 slodzes no 1647 euro turpmāk ik gadu</t>
  </si>
  <si>
    <t>Piemaksa sistēmanalītiķim (19.3 saime, IIA līmenis, 11.mēnešalgu grupa, 3.kategorija),  0.01 slodzes no 1200 euro 2021.gadā un 0.09 slodzes no 1200 euro turpmāk ik gadu</t>
  </si>
  <si>
    <t>KOPĀ 2.8.</t>
  </si>
  <si>
    <t>Atlīdzība kopā</t>
  </si>
  <si>
    <t>Citi izdevumi</t>
  </si>
  <si>
    <t>IT ārpakalpojums, 530 stundas</t>
  </si>
  <si>
    <t>IT ārpakalpojums, 170 stundas</t>
  </si>
  <si>
    <t>IT ārpakalpojums, 250 stundas</t>
  </si>
  <si>
    <t>IT ārpakalpojums, 1335 stundas</t>
  </si>
  <si>
    <t>IT ārpakalpojums, 160 stundas</t>
  </si>
  <si>
    <t>IT ārpakalpojums, 120 stundas</t>
  </si>
  <si>
    <t>IT ārpakalpojums, 200 stundas</t>
  </si>
  <si>
    <t>IT ārpakalpojums, 25 stundas</t>
  </si>
  <si>
    <t>Planšetdatori, 10 gab.</t>
  </si>
  <si>
    <t>IT ārpakalpojums, 235 stundas</t>
  </si>
  <si>
    <t>IT ārpakalpojums, 450 stundas</t>
  </si>
  <si>
    <t>Citi izdevumi kopā</t>
  </si>
  <si>
    <t>KOPĀ</t>
  </si>
  <si>
    <t>.........slodzes/ gadā</t>
  </si>
  <si>
    <t>0,2 slodzes/ gadā</t>
  </si>
  <si>
    <t xml:space="preserve">...mēneša alga </t>
  </si>
  <si>
    <t>Darba dēvēja sociālais nodoklis (24,09%)</t>
  </si>
  <si>
    <t>2.5.p.</t>
  </si>
  <si>
    <t>Ārpkalpojums (prognozētais darba stundu skaits 2020.g.~ 100h x 50 EUR/h; turpmāk ik gadu ~30h x 50 EUR/h)</t>
  </si>
  <si>
    <t>2.2.1.3. Izmantot antimikrobiālo līdzekļu patēriņa (izplatīšanas un lietošanas) datus, lai veicinātu antimikrobiālo līdzekļu atbildīgu un piesardzīgu lietošanu dzīvnieku veselības jomā un nekaitīgas pārtikas ražošanu</t>
  </si>
  <si>
    <t>Izdevumu pozīcija</t>
  </si>
  <si>
    <t xml:space="preserve">Eksperta atlīdzība uzdevumu izpildei (0.125 slodzes/gadā) </t>
  </si>
  <si>
    <t xml:space="preserve">3.1.p. </t>
  </si>
  <si>
    <t>0,125 slodzes/ gadā</t>
  </si>
  <si>
    <t>Gaļas pastiprinātas laboratoriskās kontroles programma</t>
  </si>
  <si>
    <t>2020. gads</t>
  </si>
  <si>
    <t>Paraugu skaits</t>
  </si>
  <si>
    <t>Izmaksas</t>
  </si>
  <si>
    <t>Ekspress tests</t>
  </si>
  <si>
    <t xml:space="preserve">Apstiprinošā metode </t>
  </si>
  <si>
    <t>Ekspress tests (1 testa izmaksas)</t>
  </si>
  <si>
    <t>Apstiprinošā metode (1 analīzes izmaksas)*</t>
  </si>
  <si>
    <t>Eksprestests kopā</t>
  </si>
  <si>
    <t xml:space="preserve">Apstiprinošā metode kopā </t>
  </si>
  <si>
    <t>PAVISAM KOPĀ (Eiro)</t>
  </si>
  <si>
    <t>2020. gads un turpmāk ik gadu</t>
  </si>
  <si>
    <t>Ekspress testa iekārtas cena</t>
  </si>
  <si>
    <t>Ekspress testa iekārtu skaits</t>
  </si>
  <si>
    <t>Ekspress testa iekārtu izmaksas</t>
  </si>
  <si>
    <t>Pēc 2020. gada turpmāk ik gadu (114804.00-4200.00=110604.00)</t>
  </si>
  <si>
    <t>* Anibakteriālie līdzekļi, t.sk. aminoglikozīdi</t>
  </si>
  <si>
    <t>Plāna projekta "AMR ierobežošanas rīcības plāns 2019. - 2023.gadam" pielikums</t>
  </si>
  <si>
    <t>NVO finansējums</t>
  </si>
  <si>
    <t>Pašvaldību budžets</t>
  </si>
  <si>
    <t>2. Rīcības virziens</t>
  </si>
  <si>
    <t>Antimikrobiālo līdzekļu izplatīšanas, patēriņa, pieejamības, uzraudzības/uzskaites pilnveidošana, atbildīgas un piesardzīgas AB lietošanas veicināšana</t>
  </si>
  <si>
    <t>Izdevumu pozīcijas :</t>
  </si>
  <si>
    <t>Eksperta atlīdzība uzdevumu izpildei (3 eksperti ar 9 mēnešalgu grupu)</t>
  </si>
  <si>
    <r>
      <rPr>
        <b/>
        <sz val="11"/>
        <rFont val="Calibri"/>
        <family val="2"/>
        <charset val="186"/>
        <scheme val="minor"/>
      </rPr>
      <t>0,15</t>
    </r>
    <r>
      <rPr>
        <sz val="11"/>
        <rFont val="Calibri"/>
        <family val="2"/>
        <charset val="186"/>
        <scheme val="minor"/>
      </rPr>
      <t xml:space="preserve"> slodze mēnesī (plānojot darbu </t>
    </r>
    <r>
      <rPr>
        <b/>
        <sz val="11"/>
        <rFont val="Calibri"/>
        <family val="2"/>
        <charset val="186"/>
        <scheme val="minor"/>
      </rPr>
      <t>12 mēnešus</t>
    </r>
    <r>
      <rPr>
        <sz val="11"/>
        <rFont val="Calibri"/>
        <family val="2"/>
        <charset val="186"/>
        <scheme val="minor"/>
      </rPr>
      <t>)</t>
    </r>
  </si>
  <si>
    <r>
      <rPr>
        <b/>
        <sz val="11"/>
        <rFont val="Calibri"/>
        <family val="2"/>
        <charset val="186"/>
        <scheme val="minor"/>
      </rPr>
      <t>0,15</t>
    </r>
    <r>
      <rPr>
        <sz val="11"/>
        <rFont val="Calibri"/>
        <family val="2"/>
        <charset val="186"/>
        <scheme val="minor"/>
      </rPr>
      <t xml:space="preserve"> slodze </t>
    </r>
    <r>
      <rPr>
        <b/>
        <sz val="11"/>
        <rFont val="Calibri"/>
        <family val="2"/>
        <charset val="186"/>
        <scheme val="minor"/>
      </rPr>
      <t xml:space="preserve">gadā </t>
    </r>
  </si>
  <si>
    <r>
      <rPr>
        <b/>
        <sz val="11"/>
        <rFont val="Calibri"/>
        <family val="2"/>
        <charset val="186"/>
        <scheme val="minor"/>
      </rPr>
      <t>0,30</t>
    </r>
    <r>
      <rPr>
        <sz val="11"/>
        <rFont val="Calibri"/>
        <family val="2"/>
        <charset val="186"/>
        <scheme val="minor"/>
      </rPr>
      <t xml:space="preserve"> slodze mēnesī (plānojot darbu </t>
    </r>
    <r>
      <rPr>
        <b/>
        <sz val="11"/>
        <rFont val="Calibri"/>
        <family val="2"/>
        <charset val="186"/>
        <scheme val="minor"/>
      </rPr>
      <t>6 mēnešus</t>
    </r>
    <r>
      <rPr>
        <sz val="11"/>
        <rFont val="Calibri"/>
        <family val="2"/>
        <charset val="186"/>
        <scheme val="minor"/>
      </rPr>
      <t>)</t>
    </r>
  </si>
  <si>
    <t>0,30 slodze 6 mēnešos</t>
  </si>
  <si>
    <t>Eksperta mēnešalga</t>
  </si>
  <si>
    <t>Kopā atlīdzība</t>
  </si>
  <si>
    <t>x. Budžeta resors</t>
  </si>
  <si>
    <t>3. Rīcības virziens</t>
  </si>
  <si>
    <t>Infekcijas slimību uzraudzība, kontrole  un profilakses pilnveidošana</t>
  </si>
  <si>
    <t xml:space="preserve">3.2.1. Samazināt antimikrobiālo līdzekļu lietošanu, pilnveidojot dzīvnieku infekcijas slimību ierobežošanas un profilakses, kā arī biodrošības pasākumus </t>
  </si>
  <si>
    <t>1. Izstrādātas un publicētas biodrošības pasākumu vadlīnijas dažādām lauksaimniecības dzīvnieku sugām</t>
  </si>
  <si>
    <t xml:space="preserve">6. Rīcības virziens </t>
  </si>
  <si>
    <t>Zinātne un pētījumu AMR jomā veicināšana</t>
  </si>
  <si>
    <t>6.2.1. Pilnveidot zināšanu bāzi AMR jomā, veicinot zinātnisko pētījumu veikšanu</t>
  </si>
  <si>
    <t xml:space="preserve">2. Uz pētījumu bāzes izstrādāti ieteikumi dzīvnieku barības pilnveidošanai - dzīvnieku papildbarības un barības piedevu lietošanai ar iespējamu pozitīvu ietekmi uz gremošanas orgānu mikrofloru </t>
  </si>
  <si>
    <t>6.2.2. Pilnveidot lauksaimniecības dzīvnieku uz pētījumiem balstītu imunizācijas sistēmu</t>
  </si>
  <si>
    <t>1.1. Izstrādātas autogēnās vakcīnas, kas balstītas uz pētījumiem un epidemioloģisko situāciju Latvijā</t>
  </si>
  <si>
    <t>1.4. izstrādāti uz pētījumiem balstīti ieteikumi praktizējošiem veterinārārstiem lauksaimniecības dzīvnieku efektīvai vakcinācijas sistēmai.</t>
  </si>
  <si>
    <t>9. Rīcības virziens</t>
  </si>
  <si>
    <t xml:space="preserve"> Izglītības un sabiedrības informētības par AMR jautājumiem dzīvnieku veselības jomā pilnveidošana </t>
  </si>
  <si>
    <t xml:space="preserve">9.1. Pilnveidot veterinārārstu un dzīvnieku īpašnieku izglītību par AMR ierobežošanu dzīvnieku veselības jomā </t>
  </si>
  <si>
    <t>1. Papildināta profesionālo studiju programma veterinārmedicīnā ar apmācību par AMR attīstību un ierobežošanu un antimikrobiālo līdzekļu piesardzīgas lietošanas principiem</t>
  </si>
  <si>
    <t>2.1. Izstrādātas apmācību programmas praktizējošiem veterinārārstiem par antimikrobiālo līdzekļu piesardzīgu lietošanu, lauksaimniecības dzīvnieku ganāmpulku vakcinācijas plānu un veselības plānu izstrādi, biodrošības pasākumiem lauksaimniecības dzīvnieku ganāmpulkos</t>
  </si>
  <si>
    <t>2.2. apmācīti vismaz 30% no praktizējošiem veterinārārstiem par antimikrobiālo līdzekļu piesardzīgu lietošanu, lauksaimniecības dzīvnieku ganāmpulku vakcinācijas plānu un veselības plānu izstrādi, biodrošības pasākumiem lauksaimniecības dzīvnieku ganāmpulkos;</t>
  </si>
  <si>
    <t>eksperti/skaits</t>
  </si>
  <si>
    <t xml:space="preserve"> alga mēnesī</t>
  </si>
  <si>
    <t>darba dēvēja sociālais nodoklis (24,09%) mēnesī</t>
  </si>
  <si>
    <t>slodzes/ gadā</t>
  </si>
  <si>
    <r>
      <rPr>
        <b/>
        <sz val="11"/>
        <color theme="1"/>
        <rFont val="Times New Roman"/>
        <family val="1"/>
        <charset val="186"/>
      </rPr>
      <t>Gabaldarbs</t>
    </r>
    <r>
      <rPr>
        <sz val="11"/>
        <color theme="1"/>
        <rFont val="Times New Roman"/>
        <family val="1"/>
        <charset val="204"/>
      </rPr>
      <t xml:space="preserve"> eksperta atlīdzība uzdevumu izpildei (3 eksperti)</t>
    </r>
  </si>
  <si>
    <t>Ekspertu atalgojums</t>
  </si>
  <si>
    <t xml:space="preserve">2.2.2.1. Veicināt antimikrobiālo līdzekļu lietošanas samazināšanu, uzlabojot dzīvnieku turēšanas un barošanas apstākļus </t>
  </si>
  <si>
    <t xml:space="preserve">Eksperta atlīdzība uzdevumu izpildei (0.25 slodzes/gadā) </t>
  </si>
  <si>
    <t xml:space="preserve">1.3.p. </t>
  </si>
  <si>
    <t>0,25 slodzes/ gadā</t>
  </si>
  <si>
    <t>2.7. Uzsākts darbs pie dzīvnieku slimību ierobežošanas un profilakses vadlīnijas (protokoli), pamatojoties uz koncepciju par tām dzīvnieku slimībām, kuru ierobežošanai un profilaksei nepieciešamas vadlīnijas.</t>
  </si>
  <si>
    <t>Vadlīnijas (skaits)</t>
  </si>
  <si>
    <t>Autoratlīdzība par 1 vadlīnijām (eur)</t>
  </si>
  <si>
    <t>Kopā (eur):</t>
  </si>
  <si>
    <t>2.2.2.3. Veicināt antimikrobiālo līdzekļu atbildīgas un piesardzīgas lietošanas principa ievērošanu</t>
  </si>
  <si>
    <t>3.1.Izstrādāta metodika antimikrobiālo līdzekļu atbildīgas un piesardzīgas lietošanas pamatprasību ievērošanas uzraudzībai. (PVD)
3.2.Pilnveidota antimikrobiālo līdzekļu atbildīgas un piesardzīgas lietošanas pamatprasību ievērošanas uzraudzība. (PVD)</t>
  </si>
  <si>
    <t xml:space="preserve">Eksperta atlīdzība uzdevumu izpildei (0.625 slodzes/gadā) </t>
  </si>
  <si>
    <t xml:space="preserve">3.1.un 3.2.p. </t>
  </si>
  <si>
    <t xml:space="preserve">3.4.p. </t>
  </si>
  <si>
    <t>3.3.p.</t>
  </si>
  <si>
    <t>Ārpkalpojums (prognozētais darba stundu skaits 2020.g.~ 160h x 50 EUR/h; turpmāk ik gadu ~20h x 50 EUR/h)</t>
  </si>
  <si>
    <t xml:space="preserve">1. Izstrādāta un ieviesta metodika, sagatavotas un publicētas vadlīnijas dzīvnieku ganāmpulku veselības plānu izstrādei </t>
  </si>
  <si>
    <t>2. Pillnveidotas un publicētas labas lopkopības prakses vadlīnijas konkrētām dzīvnieku sugām, kas tiek turētas noteiktās turēšanas sistēmās</t>
  </si>
  <si>
    <t>1.1.Uzsākts darbs pie biodrošības pasākumu vadlīnijām dažādām lauksaimniecības dzīvnieku sugām.</t>
  </si>
  <si>
    <t>6. Rīcības virziens</t>
  </si>
  <si>
    <t>1.1. Pilnveidot laboratorisko infrastruktūru (IT sistēmas pilnveide, iekārtas u.c.) (BIOR)</t>
  </si>
  <si>
    <t>ZM rīkojums Nr.72 (11.05.2017.), p.8.1.1.</t>
  </si>
  <si>
    <t>2021.                       II pusgads</t>
  </si>
  <si>
    <r>
      <t>Iekārtas laboratorisko infrakstruktūru pilnveidošanai (</t>
    </r>
    <r>
      <rPr>
        <b/>
        <sz val="11"/>
        <color rgb="FFFF0000"/>
        <rFont val="Times New Roman"/>
        <family val="1"/>
        <charset val="186"/>
      </rPr>
      <t>2020.</t>
    </r>
    <r>
      <rPr>
        <b/>
        <sz val="11"/>
        <rFont val="Times New Roman"/>
        <family val="1"/>
        <charset val="186"/>
      </rPr>
      <t>-2021.</t>
    </r>
    <r>
      <rPr>
        <b/>
        <sz val="11"/>
        <rFont val="Times New Roman"/>
        <family val="1"/>
        <charset val="204"/>
      </rPr>
      <t>g.):</t>
    </r>
  </si>
  <si>
    <t>Iekārtas nosaukums</t>
  </si>
  <si>
    <t xml:space="preserve">Prognozējama cena (EUR) </t>
  </si>
  <si>
    <t>Skaits</t>
  </si>
  <si>
    <t>Summa (EUR)</t>
  </si>
  <si>
    <t>Kopsumma (EUR)</t>
  </si>
  <si>
    <t>2020.g.</t>
  </si>
  <si>
    <r>
      <t xml:space="preserve">Saldētava -80 </t>
    </r>
    <r>
      <rPr>
        <sz val="10"/>
        <rFont val="Calibri"/>
        <family val="2"/>
        <charset val="204"/>
      </rPr>
      <t>°</t>
    </r>
    <r>
      <rPr>
        <sz val="10"/>
        <rFont val="Times New Roman"/>
        <family val="1"/>
        <charset val="204"/>
      </rPr>
      <t>C (izolātu uzglabāšanai)</t>
    </r>
  </si>
  <si>
    <t>Autoklāvs (bioloģiskā materiāla dekontaminācijai)</t>
  </si>
  <si>
    <t xml:space="preserve">Modificētas vides inkubators </t>
  </si>
  <si>
    <t>Datortehnikas (darba stacija)  AMR datu ievādei, uzturēšanai un analizēšanai</t>
  </si>
  <si>
    <t xml:space="preserve">2021.g. </t>
  </si>
  <si>
    <t>Pilna gēnoma sekvenēšanas iekārta rezistento m/o celmu ģenētiskai raksturošanai</t>
  </si>
  <si>
    <t>Šķidra slāpekļa saldētavas sistēma, izolātu uzglabāšanai</t>
  </si>
  <si>
    <t>1.2. Izveidot  un uzturēt AMR pētniecības izolātu banku (BIOR)</t>
  </si>
  <si>
    <t>ZM rīkojums Nr.72 (11.05.2017.), p.8.1.2.</t>
  </si>
  <si>
    <t>Kopš 2021.g. pastāvīgi</t>
  </si>
  <si>
    <t xml:space="preserve">Eksperta atlīdzība uzdevumu izpildei (0,4 slodzes/gadā) </t>
  </si>
  <si>
    <t>skatīt zemāk</t>
  </si>
  <si>
    <t>Ekspertu izdevumi*</t>
  </si>
  <si>
    <t>0,05 slodzes/ gadā</t>
  </si>
  <si>
    <t>0,1 slodze/ gadā</t>
  </si>
  <si>
    <t>0,3 slodzes/ gadā</t>
  </si>
  <si>
    <t>0,4 slodzes/ gadā</t>
  </si>
  <si>
    <t xml:space="preserve">1.kategorijas vec.eksperta mēnešalga </t>
  </si>
  <si>
    <r>
      <rPr>
        <b/>
        <i/>
        <sz val="11"/>
        <color rgb="FF0000FF"/>
        <rFont val="Times New Roman"/>
        <family val="1"/>
        <charset val="204"/>
      </rPr>
      <t xml:space="preserve">BIOR atbildes:  </t>
    </r>
    <r>
      <rPr>
        <i/>
        <sz val="11"/>
        <color rgb="FF0000FF"/>
        <rFont val="Times New Roman"/>
        <family val="1"/>
        <charset val="186"/>
      </rPr>
      <t xml:space="preserve">1)3) Detalizētā informācija, ka arī izdevumu sadalījums pa gadiem par izolātu bankas iekārtu regulāro uzturēšanu, kalibrāciju un tehnisko apkopi - uzrādīta 3.tabulā; 2) 2020.g. - jauno iekārtu instalēšana, kopš 2021.g. pastāvīgi - ikgadēja iekārtu uzturēšana un tehniskā apkope; 4) Informācija par eksperta mēnešalgu uzrādīta piezīmēs zem 2.tabulas (piezīmes iezīmētas </t>
    </r>
    <r>
      <rPr>
        <i/>
        <sz val="11"/>
        <color rgb="FFFF0000"/>
        <rFont val="Times New Roman"/>
        <family val="1"/>
        <charset val="204"/>
      </rPr>
      <t>ar sarkanu</t>
    </r>
    <r>
      <rPr>
        <i/>
        <sz val="11"/>
        <color rgb="FF0000FF"/>
        <rFont val="Times New Roman"/>
        <family val="1"/>
        <charset val="186"/>
      </rPr>
      <t xml:space="preserve">).
     </t>
    </r>
  </si>
  <si>
    <t>*saime - 10, līmenis - IV, mēnešalgu grupa 12 (max. mēnešalga - 1647,00 EUR). Uz BIOR neattiecās MK 29.01.2013. noteikumi Nr.66</t>
  </si>
  <si>
    <t>Izdevumi par izolātu bankas iekārtu uzturēšanu, kalibrāciju un tehniskā apkopi:</t>
  </si>
  <si>
    <t>Izdevumi</t>
  </si>
  <si>
    <t>Telpu aprīkošana jauno (p.6.2.1.-1.1.) iekārtu instalēšanai</t>
  </si>
  <si>
    <t>AMR pētniecības izolātu bankas iekārtu uzturēšana, tehniskā apkope un kalibrācija (ikgadēji)</t>
  </si>
  <si>
    <t>Regulārā bibliotēkas MBT Compass atjaunošana MALDI-TOF iekārtai</t>
  </si>
  <si>
    <t>2.1.Uzsākts darbs pie uz pētījumu bāzes izstrādātiem ieteikumiemdzīvnieku barības pilnveidošanai – dzīvnieku papildbarības un barības piedevu lietošanai ar iespējamu pozitīvu ietekmi uz gremošanas orgānu mikrofloru.</t>
  </si>
  <si>
    <t>Vecākā eksperta atlīdzība uzdevumu izpildei (5 eksperti ar 10 mēnešalgu grupu)</t>
  </si>
  <si>
    <r>
      <rPr>
        <b/>
        <sz val="11"/>
        <rFont val="Calibri"/>
        <family val="2"/>
        <charset val="186"/>
        <scheme val="minor"/>
      </rPr>
      <t>0,32</t>
    </r>
    <r>
      <rPr>
        <sz val="11"/>
        <rFont val="Calibri"/>
        <family val="2"/>
        <charset val="186"/>
        <scheme val="minor"/>
      </rPr>
      <t xml:space="preserve"> slodze mēnesī (plānojot darbu </t>
    </r>
    <r>
      <rPr>
        <b/>
        <sz val="11"/>
        <rFont val="Calibri"/>
        <family val="2"/>
        <charset val="186"/>
        <scheme val="minor"/>
      </rPr>
      <t>12 mēnešus</t>
    </r>
    <r>
      <rPr>
        <sz val="11"/>
        <rFont val="Calibri"/>
        <family val="2"/>
        <charset val="186"/>
        <scheme val="minor"/>
      </rPr>
      <t>)</t>
    </r>
  </si>
  <si>
    <r>
      <rPr>
        <b/>
        <sz val="11"/>
        <rFont val="Calibri"/>
        <family val="2"/>
        <charset val="186"/>
        <scheme val="minor"/>
      </rPr>
      <t>0,32</t>
    </r>
    <r>
      <rPr>
        <sz val="11"/>
        <rFont val="Calibri"/>
        <family val="2"/>
        <charset val="186"/>
        <scheme val="minor"/>
      </rPr>
      <t xml:space="preserve"> slodze </t>
    </r>
    <r>
      <rPr>
        <b/>
        <sz val="11"/>
        <rFont val="Calibri"/>
        <family val="2"/>
        <charset val="186"/>
        <scheme val="minor"/>
      </rPr>
      <t xml:space="preserve">gadā </t>
    </r>
  </si>
  <si>
    <t>Vecākā eksperta mēnešalga</t>
  </si>
  <si>
    <t>Materiāli un reaģenti</t>
  </si>
  <si>
    <t>1.1.Uzsākt darbu pie uz pētījumiem un epidemioloģisko situāciju Latvijā balstītu autogēno vakcīnu pātniecībau un ieviešanas praksē, attīstot pētniecības un apmācības infrastruktūru. Paralēli studentus un veterinārārstus izglītojot par AMR jautājumiem un autogēno vakcīnu pielietošanas pozitīvajiem aspektiem AMR mazināšanā.</t>
  </si>
  <si>
    <t>Projektēšana un būvuzraudzība</t>
  </si>
  <si>
    <t>Laboratoriju korpusa būvniecība</t>
  </si>
  <si>
    <t>Iekārtas</t>
  </si>
  <si>
    <t>slodze</t>
  </si>
  <si>
    <t>Laboranta atlīdzība uzdevumu izpildei (ar 7 mēnešalgu grupu)</t>
  </si>
  <si>
    <r>
      <rPr>
        <b/>
        <sz val="11"/>
        <rFont val="Calibri"/>
        <family val="2"/>
        <charset val="186"/>
        <scheme val="minor"/>
      </rPr>
      <t>0,10</t>
    </r>
    <r>
      <rPr>
        <sz val="11"/>
        <rFont val="Calibri"/>
        <family val="2"/>
        <charset val="186"/>
        <scheme val="minor"/>
      </rPr>
      <t xml:space="preserve"> slodze mēnesī (plānojot darbu </t>
    </r>
    <r>
      <rPr>
        <b/>
        <sz val="11"/>
        <rFont val="Calibri"/>
        <family val="2"/>
        <charset val="186"/>
        <scheme val="minor"/>
      </rPr>
      <t>12 mēnešus</t>
    </r>
    <r>
      <rPr>
        <sz val="11"/>
        <rFont val="Calibri"/>
        <family val="2"/>
        <charset val="186"/>
        <scheme val="minor"/>
      </rPr>
      <t>)</t>
    </r>
  </si>
  <si>
    <r>
      <rPr>
        <b/>
        <sz val="11"/>
        <rFont val="Calibri"/>
        <family val="2"/>
        <charset val="186"/>
        <scheme val="minor"/>
      </rPr>
      <t>0,10</t>
    </r>
    <r>
      <rPr>
        <sz val="11"/>
        <rFont val="Calibri"/>
        <family val="2"/>
        <charset val="186"/>
        <scheme val="minor"/>
      </rPr>
      <t xml:space="preserve"> slodze </t>
    </r>
    <r>
      <rPr>
        <b/>
        <sz val="11"/>
        <rFont val="Calibri"/>
        <family val="2"/>
        <charset val="186"/>
        <scheme val="minor"/>
      </rPr>
      <t xml:space="preserve">gadā </t>
    </r>
  </si>
  <si>
    <t>Laboranta mēnešalga</t>
  </si>
  <si>
    <t>7.2.1. Apkopot un uzglabāt AMR izmeklējumu datus dzīvnieku veselības jomā</t>
  </si>
  <si>
    <t>7. Rīcības virziens</t>
  </si>
  <si>
    <t>Laboratoriju kapacitātes stiprināšana</t>
  </si>
  <si>
    <t>1.1. Izstrādāta AMR izmeklējumu datu apkopošanas metodika (BIOR)</t>
  </si>
  <si>
    <t>ZM rīkojums Nr.72 (11.05.2017.), p.1.2.1.</t>
  </si>
  <si>
    <t>2020.                  II pusgads</t>
  </si>
  <si>
    <t xml:space="preserve">Eksperta atlīdzība uzdevumu izpildei (0,1 slodze/gadā) </t>
  </si>
  <si>
    <t>1.2. Izstrādāts mehānisms valstī veikto AMR izmeklējumu rezultātu apkopošanai (BIOR)</t>
  </si>
  <si>
    <t>ZM rīkojums Nr.72 (11.05.2017.), p.1.2.2.</t>
  </si>
  <si>
    <t>1.4. Izveidots un uzturēts AMR laboratoriju tīkls datu apmaiņas un metodiskās vadības nodrošināšanai (BIOR)</t>
  </si>
  <si>
    <t>ZM rīkojums Nr.72 (11.05.2017.), p.1.2.4.</t>
  </si>
  <si>
    <t>2021.                   II pusgads, pēc tam pastāvīgi</t>
  </si>
  <si>
    <t>1.7. Uzkrāti un analizēti izolāti un AMR izmeklējumu rezultāti (BIOR)</t>
  </si>
  <si>
    <t>ZM rīkojums Nr.72 (11.05.2017.), p.1.2.7.; 1.2.8.</t>
  </si>
  <si>
    <t>2021.                  II pusgads, pēc tam pastāvīgi</t>
  </si>
  <si>
    <t xml:space="preserve">Eksperta atlīdzība uzdevumu izpildei (0,2 slodzes/gadā) </t>
  </si>
  <si>
    <r>
      <rPr>
        <b/>
        <i/>
        <sz val="11"/>
        <color rgb="FF0000FF"/>
        <rFont val="Times New Roman"/>
        <family val="1"/>
        <charset val="204"/>
      </rPr>
      <t>BIOR atbilde:</t>
    </r>
    <r>
      <rPr>
        <i/>
        <sz val="11"/>
        <color rgb="FF0000FF"/>
        <rFont val="Times New Roman"/>
        <family val="1"/>
        <charset val="186"/>
      </rPr>
      <t xml:space="preserve"> AMR stratēģijas darbības laikā zoonožu potenciāli rezistento mikroorganismu izpēte tiks paplašināta: izpētei pakļauti ne tikai oficiālajā kontrolē iegūtie, bet jebkuri laboratoriskajā testēšanā izolētie zoonotiskie mikroorganismi no cilvēku, dzīvnieku, pārtikas, dzīvnieku barības  un vides paraugiem.</t>
    </r>
  </si>
  <si>
    <t xml:space="preserve">Papildus finansējums materiāliem, diagnostikumiem, reaģentiem AMR izolātu fenotipiskai un genotipiskai raksturošanai </t>
  </si>
  <si>
    <t>Uzdevums pasākuma realizēšanai</t>
  </si>
  <si>
    <t xml:space="preserve">Cena             (EUR) </t>
  </si>
  <si>
    <t>Prognozē-jams skaits</t>
  </si>
  <si>
    <t xml:space="preserve">Izolātu fenotipiskā raksturošana ar Mikroatšķaidīšanas metodi (MIC) </t>
  </si>
  <si>
    <t>Materiāliem, diagnostikumiem, reaģentiem</t>
  </si>
  <si>
    <t>Izolātu genotipiskā raksturošana ar Pilna genoma sekvenēšanas metodi (NGS)</t>
  </si>
  <si>
    <t>2021.g.</t>
  </si>
  <si>
    <t>pēc 2021.g. pastāvīgi                 (ik gadu)</t>
  </si>
  <si>
    <t>Izdevumi kopā:</t>
  </si>
  <si>
    <t>7.2.1.Apkopot un uzglabāt AMR izmeklējumu datus dzīvnieku veselības jomā</t>
  </si>
  <si>
    <t>2.1. Izstrādāta specifikācija AMR datu bāzes izveidošanai, uzturēšanai un aktualizēšanai (BIOR)</t>
  </si>
  <si>
    <t>ZM rīkojums Nr.72 (11.05.2017.), p.1.3.1.</t>
  </si>
  <si>
    <t xml:space="preserve"> 2020.                   II pusgads</t>
  </si>
  <si>
    <t xml:space="preserve">Kopš 2021.g. pastāvīgi </t>
  </si>
  <si>
    <r>
      <t>Eksperta atlīdzība uzdevumu izpildei</t>
    </r>
    <r>
      <rPr>
        <sz val="11"/>
        <color rgb="FFFF0000"/>
        <rFont val="Times New Roman"/>
        <family val="1"/>
        <charset val="186"/>
      </rPr>
      <t xml:space="preserve"> </t>
    </r>
    <r>
      <rPr>
        <sz val="11"/>
        <color theme="1"/>
        <rFont val="Times New Roman"/>
        <family val="1"/>
        <charset val="204"/>
      </rPr>
      <t xml:space="preserve">(0,5 slodzes/2019.gadā) </t>
    </r>
  </si>
  <si>
    <r>
      <t xml:space="preserve">Eksperta atlīdzība uzdevumu izpildei </t>
    </r>
    <r>
      <rPr>
        <sz val="11"/>
        <color theme="1"/>
        <rFont val="Times New Roman"/>
        <family val="1"/>
        <charset val="204"/>
      </rPr>
      <t xml:space="preserve">(0,1 slodze/gadā, kopš 2020.g. ik gadu) </t>
    </r>
  </si>
  <si>
    <r>
      <rPr>
        <sz val="10"/>
        <rFont val="Times New Roman"/>
        <family val="1"/>
        <charset val="186"/>
      </rPr>
      <t xml:space="preserve">2.2. </t>
    </r>
    <r>
      <rPr>
        <sz val="10"/>
        <color rgb="FFFF0000"/>
        <rFont val="Times New Roman"/>
        <family val="1"/>
        <charset val="186"/>
      </rPr>
      <t xml:space="preserve">Izstrādāta </t>
    </r>
    <r>
      <rPr>
        <sz val="10"/>
        <rFont val="Times New Roman"/>
        <family val="1"/>
        <charset val="186"/>
      </rPr>
      <t>AMR datu bāzes IT programma (BIOR)</t>
    </r>
  </si>
  <si>
    <t>ZM rīkojums Nr.72 (11.05.2017.), p.1.3.2.</t>
  </si>
  <si>
    <t>2021. I pusgads</t>
  </si>
  <si>
    <r>
      <t xml:space="preserve">Eksperta atlīdzība uzdevumu izpildei - </t>
    </r>
    <r>
      <rPr>
        <sz val="11"/>
        <color rgb="FFFF0000"/>
        <rFont val="Times New Roman"/>
        <family val="1"/>
        <charset val="186"/>
      </rPr>
      <t xml:space="preserve">programmas aprobācijai/korekciju veikšanai </t>
    </r>
    <r>
      <rPr>
        <sz val="11"/>
        <color theme="1"/>
        <rFont val="Times New Roman"/>
        <family val="1"/>
        <charset val="204"/>
      </rPr>
      <t xml:space="preserve">IT programmas izstrādes laikā (0,2 slodzes/2020.gadā) </t>
    </r>
  </si>
  <si>
    <t>IT programmas izstrāde (pakalpojuma prognozējamā līguma cena = 130 000 EUR)</t>
  </si>
  <si>
    <t>ZM rīkojums Nr.72 (11.05.2017.), p.1.4.1.</t>
  </si>
  <si>
    <t>2021.II pusgads, pēc tam pastāvīgi</t>
  </si>
  <si>
    <r>
      <rPr>
        <b/>
        <i/>
        <sz val="11"/>
        <color rgb="FF0000FF"/>
        <rFont val="Times New Roman"/>
        <family val="1"/>
        <charset val="204"/>
      </rPr>
      <t>BIOR atbilde:</t>
    </r>
    <r>
      <rPr>
        <i/>
        <sz val="11"/>
        <color rgb="FF0000FF"/>
        <rFont val="Times New Roman"/>
        <family val="1"/>
        <charset val="186"/>
      </rPr>
      <t xml:space="preserve"> Veikti precizējumi 1.tabulā 7.2.1. punkta- 2.2.apakšpunktā, ailē "Pasākums", līdz ar to veiktas izmaiņas arī šī punktā 1.tabulā. </t>
    </r>
  </si>
  <si>
    <t xml:space="preserve">AMR datu bāzes programmas uzturēšana un aktualizēšana (10% no IT programmas summas, gadā) </t>
  </si>
  <si>
    <t>ZM rīkojums Nr.72 (11.05.2017.), p.1.5.1.</t>
  </si>
  <si>
    <t>2021.                 II pusgads, pēc tam pastāvīgi</t>
  </si>
  <si>
    <r>
      <rPr>
        <b/>
        <i/>
        <sz val="11"/>
        <color rgb="FF0000FF"/>
        <rFont val="Times New Roman"/>
        <family val="1"/>
        <charset val="204"/>
      </rPr>
      <t>BIOR atbilde:</t>
    </r>
    <r>
      <rPr>
        <i/>
        <sz val="11"/>
        <color rgb="FF0000FF"/>
        <rFont val="Times New Roman"/>
        <family val="1"/>
        <charset val="186"/>
      </rPr>
      <t xml:space="preserve"> Veikti precizējumi 1.tabulā 7.2.1. punkta- 2.2.apakšpunktā, ailē "Pasākums", līdz ar to veiktas izmaiņas arī šī punktā 1.tabulā</t>
    </r>
  </si>
  <si>
    <t>5. Regulāri sagatavots  ziņojums par AMR uzraudzības rezultātiem dzīvnieku veselības jomā, balstoties ar jaunākajiem zinātniskajiem pētījumiem (BIOR)</t>
  </si>
  <si>
    <t>ZM rīkojums Nr.72 (11.05.2017.), p.1.6.1.</t>
  </si>
  <si>
    <t xml:space="preserve">2021.                  II pusgads, pēc tam reizi gadā </t>
  </si>
  <si>
    <t>3.1.Uzturēta un regulāri aktualizēta AMR datu bāze (BIOR)</t>
  </si>
  <si>
    <t>4.1.Datu ievade AMR datu bāzē  (BIOR)</t>
  </si>
  <si>
    <t xml:space="preserve">7.2.2. Pilnveidot AMR noteikšanas metodes </t>
  </si>
  <si>
    <t>7.2.2. Pilnveidot AMR noteikšanas metodes</t>
  </si>
  <si>
    <t>ZM rīkojums Nr.72 (11.05.2017.), p.3.1.2.</t>
  </si>
  <si>
    <t>2021. II pusgads, pēc tam atbilstoši situācijai</t>
  </si>
  <si>
    <r>
      <t xml:space="preserve">Eksperta atlīdzība uzdevumu izpildei - </t>
    </r>
    <r>
      <rPr>
        <sz val="11"/>
        <color rgb="FFFF0000"/>
        <rFont val="Times New Roman"/>
        <family val="1"/>
        <charset val="186"/>
      </rPr>
      <t>vadlīniju izstrāde</t>
    </r>
    <r>
      <rPr>
        <sz val="11"/>
        <color theme="1"/>
        <rFont val="Times New Roman"/>
        <family val="1"/>
        <charset val="204"/>
      </rPr>
      <t xml:space="preserve"> (0,1 slodze/gadā) </t>
    </r>
  </si>
  <si>
    <r>
      <rPr>
        <b/>
        <i/>
        <sz val="11"/>
        <color rgb="FF0000FF"/>
        <rFont val="Times New Roman"/>
        <family val="1"/>
        <charset val="204"/>
      </rPr>
      <t>BIOR atbilde:</t>
    </r>
    <r>
      <rPr>
        <i/>
        <sz val="11"/>
        <color rgb="FF0000FF"/>
        <rFont val="Times New Roman"/>
        <family val="1"/>
        <charset val="186"/>
      </rPr>
      <t xml:space="preserve"> 1) Veikti labojumi 1.tabulā par finansējumu 2021.g.; 2) Pozīcijā "Prognozējamais finansējums vadlīniju publicēšanai" - veikti labojumi; 3) 3.tabulā - pievienota informācija par izmaksām vadlīniju publicēšanai</t>
    </r>
  </si>
  <si>
    <r>
      <t xml:space="preserve">Prognozējamais finansējums vadlīniju publicēšanai </t>
    </r>
    <r>
      <rPr>
        <b/>
        <sz val="11"/>
        <color rgb="FFFF0000"/>
        <rFont val="Times New Roman"/>
        <family val="1"/>
        <charset val="186"/>
      </rPr>
      <t>2021.</t>
    </r>
    <r>
      <rPr>
        <b/>
        <sz val="11"/>
        <color theme="1"/>
        <rFont val="Times New Roman"/>
        <family val="1"/>
        <charset val="204"/>
      </rPr>
      <t>g.</t>
    </r>
  </si>
  <si>
    <t>Dizaina izveide, maketēšana, korektūra</t>
  </si>
  <si>
    <t>Poligrāfijas drukas darbi (A4 formāts, krāsains, iekļaujot fotogrāfijas, līdz 30 lpp., 50 eksemplāri)</t>
  </si>
  <si>
    <t>2.1. Izstrādāta apmācības programma par mikroorganismu un to AMR noteikšanas metodēm un biodrošības pasākumiem laboratorijā (BIOR)</t>
  </si>
  <si>
    <t>ZM rīkojums Nr.72 (11.05.2017.), p.3.2.1.</t>
  </si>
  <si>
    <t>2020.                      II pusgads</t>
  </si>
  <si>
    <t>2. 2. Veikta AMR laboratoriju tīkla personāla apmācība par mikroorganismu un to AMR noteikšanas metodēm un biodrošības pasākumiem laboratoriskajā diagnostikā (BIOR)</t>
  </si>
  <si>
    <t>ZM rīkojums Nr.72 (11.05.2017.), p.3.2.2.</t>
  </si>
  <si>
    <t>2021. I pusgads, pēc tam pastāvīgi (ik pēc 2 gadiem)</t>
  </si>
  <si>
    <r>
      <rPr>
        <b/>
        <i/>
        <sz val="11"/>
        <color rgb="FF0000FF"/>
        <rFont val="Times New Roman"/>
        <family val="1"/>
        <charset val="204"/>
      </rPr>
      <t>BIOR atbilde:</t>
    </r>
    <r>
      <rPr>
        <i/>
        <sz val="11"/>
        <color rgb="FF0000FF"/>
        <rFont val="Times New Roman"/>
        <family val="1"/>
        <charset val="186"/>
      </rPr>
      <t xml:space="preserve"> 1) 1.tabulā ir apvienoti p.7.2.2. apakšpunkti 2.1. un 2.2., veiktas izmaiņas pasākuma īstenošanas termiņā; 2) pievienota papildus informācija par semināru/apmācību tehn. nodrošināšanu (3.tabula)</t>
    </r>
  </si>
  <si>
    <t>Prognozējamais finansējums semināra/apmācību tehniskajai nodrošināšanai</t>
  </si>
  <si>
    <t>1 vienas dienas seminārs (50 dalībnieki), izmaksas vienam semināram (BIOR telpās):</t>
  </si>
  <si>
    <t>Papildus informācija</t>
  </si>
  <si>
    <t>Izmaksas, Euro</t>
  </si>
  <si>
    <t>Lektors (2)</t>
  </si>
  <si>
    <t>2 lektori (1 st. uzstāšana +4 st. sagatavošanas darbi = 1+4 x 2)</t>
  </si>
  <si>
    <t>Izdales materiāli, elektroniskie</t>
  </si>
  <si>
    <t>Kancelejas materiāli</t>
  </si>
  <si>
    <t xml:space="preserve"> A4 lapas, pildspalvas u.c.</t>
  </si>
  <si>
    <t>Kafijas pauzes (2)</t>
  </si>
  <si>
    <t>2 kafijas pauzes (1 no rīta +1 pēcpusdienā)</t>
  </si>
  <si>
    <t>Izdevumu kopsumma</t>
  </si>
  <si>
    <r>
      <t xml:space="preserve">3.1. Sagatavoti un publicēti </t>
    </r>
    <r>
      <rPr>
        <sz val="10"/>
        <rFont val="Times New Roman"/>
        <family val="1"/>
        <charset val="186"/>
      </rPr>
      <t>ieteikumi par dzīvnieku bakteriālo infekcijas slimību ierosinātāju diagnostikas metožu pielietošanu veterinārmedicīniskajā praksē (BIOR)</t>
    </r>
  </si>
  <si>
    <t>ZM rīkojums Nr.72 (11.05.2017.), p.3.3.1.</t>
  </si>
  <si>
    <t>2021.                      II pusgads</t>
  </si>
  <si>
    <t xml:space="preserve">Eksperta atlīdzība uzdevumu izpildei (0,2 slodzes/2020., 2021.gadā) </t>
  </si>
  <si>
    <r>
      <rPr>
        <b/>
        <i/>
        <sz val="11"/>
        <color rgb="FF0000FF"/>
        <rFont val="Times New Roman"/>
        <family val="1"/>
        <charset val="204"/>
      </rPr>
      <t>BIOR atbilde:</t>
    </r>
    <r>
      <rPr>
        <i/>
        <sz val="11"/>
        <color rgb="FF0000FF"/>
        <rFont val="Times New Roman"/>
        <family val="1"/>
        <charset val="186"/>
      </rPr>
      <t xml:space="preserve"> 1) Veikti labojumi 1.tabulā; 2) pievienota papildus informācija par publicēšanu (3.tabula)</t>
    </r>
  </si>
  <si>
    <t>Prognozējamais finansējums ieteikumu publicēšanai 2021.g.</t>
  </si>
  <si>
    <t>3.2. Veicināta dzīvnieku bakteriālo infekcijas slimību ierosinātāju diagnostikas metožu korekta lietošana un to rezultātu interpretācija veterinārmedicīniskajās praksēs, veicot veterinārmedicīnas prakses iestāžu informēšanu un apmācību (BIOR)</t>
  </si>
  <si>
    <t>ZM rīkojums Nr.72 (11.05.2017.), p.3.3.2.</t>
  </si>
  <si>
    <t>2021.                    II pusgads, pēc tam pastāvīgi</t>
  </si>
  <si>
    <r>
      <rPr>
        <b/>
        <i/>
        <sz val="11"/>
        <color rgb="FF0000FF"/>
        <rFont val="Times New Roman"/>
        <family val="1"/>
        <charset val="204"/>
      </rPr>
      <t>BIOR atbilde:</t>
    </r>
    <r>
      <rPr>
        <i/>
        <sz val="11"/>
        <color rgb="FF0000FF"/>
        <rFont val="Times New Roman"/>
        <family val="1"/>
        <charset val="186"/>
      </rPr>
      <t xml:space="preserve"> Pievienota papildus informācija par semināru/apmācību tehn. nodrošināšanu (3.tabula)</t>
    </r>
  </si>
  <si>
    <r>
      <t xml:space="preserve">4. </t>
    </r>
    <r>
      <rPr>
        <sz val="10"/>
        <color rgb="FFFF0000"/>
        <rFont val="Times New Roman"/>
        <family val="1"/>
        <charset val="186"/>
      </rPr>
      <t xml:space="preserve">Ieviesta </t>
    </r>
    <r>
      <rPr>
        <sz val="10"/>
        <rFont val="Times New Roman"/>
        <family val="1"/>
        <charset val="186"/>
      </rPr>
      <t>MIC metode AMR noteikšanai rutīniem izmeklējumiem (BIOR)</t>
    </r>
  </si>
  <si>
    <t>ZM rīkojums Nr.72 (11.05.2017.), p.3.4.1.</t>
  </si>
  <si>
    <t>2021.                     II pusgads</t>
  </si>
  <si>
    <t xml:space="preserve">Eksperta atlīdzība uzdevumu izpildei (0,1 slodze/2021.gadā) </t>
  </si>
  <si>
    <r>
      <rPr>
        <b/>
        <i/>
        <sz val="11"/>
        <color rgb="FF0000FF"/>
        <rFont val="Times New Roman"/>
        <family val="1"/>
        <charset val="204"/>
      </rPr>
      <t>BIOR atbilde:</t>
    </r>
    <r>
      <rPr>
        <i/>
        <sz val="11"/>
        <color rgb="FF0000FF"/>
        <rFont val="Times New Roman"/>
        <family val="1"/>
        <charset val="186"/>
      </rPr>
      <t xml:space="preserve"> Veikti precizējumi 1.tabulā </t>
    </r>
  </si>
  <si>
    <t>Prognozējamais finansējums metožu ieviešanai, validēšanai 2021.g. (800 EUR)</t>
  </si>
  <si>
    <t>1.1. Izstrādātas vadlīnijas par AMR noteikšanas metodēm, lai nodrošinātu ātru, ticamu un efektīvu mikroorganismu rezistences pret noteiktu antimikrobiālo līdzekļu diagnostiku (BIOR)</t>
  </si>
  <si>
    <t>Plāna projekta "AMR ierobežošanas rīcības plāns 2019. - 202o.gadam" pielikums</t>
  </si>
  <si>
    <r>
      <rPr>
        <b/>
        <sz val="11"/>
        <color theme="1"/>
        <rFont val="Times New Roman"/>
        <family val="1"/>
        <charset val="186"/>
      </rPr>
      <t>Gabaldarbs</t>
    </r>
    <r>
      <rPr>
        <sz val="11"/>
        <color theme="1"/>
        <rFont val="Times New Roman"/>
        <family val="1"/>
        <charset val="204"/>
      </rPr>
      <t xml:space="preserve"> eksperta atlīdzība uzdevumu izpildei (4 eksperti)</t>
    </r>
  </si>
  <si>
    <t>Izdevumu pozīcija 2.1.</t>
  </si>
  <si>
    <r>
      <rPr>
        <b/>
        <sz val="11"/>
        <color theme="1"/>
        <rFont val="Times New Roman"/>
        <family val="1"/>
        <charset val="186"/>
      </rPr>
      <t>Autoratlīdzība</t>
    </r>
    <r>
      <rPr>
        <sz val="11"/>
        <color theme="1"/>
        <rFont val="Times New Roman"/>
        <family val="1"/>
        <charset val="204"/>
      </rPr>
      <t xml:space="preserve"> eksperta  uzdevumu izpildei (2 eksperti)</t>
    </r>
  </si>
  <si>
    <t>Izdevumu pozīcija 2.2.</t>
  </si>
  <si>
    <t xml:space="preserve">9. Izglītības un sabiedrības informētības par AMR jautājumiem dzīvnieku veselības jomā pilnveidošana </t>
  </si>
  <si>
    <t xml:space="preserve">Izglītības un sabiedrības informētības par AMR jautājumiem dzīvnieku veselības jomā pilnveidošana </t>
  </si>
  <si>
    <t>3.1.Izstrādāta un regulāri aktualizēta apmācības programma praktizējošiem veterinārārstiem par paraugu ņemšanu un uzglabāšanu AMR izmeklējumu veikšanai (BIOR)</t>
  </si>
  <si>
    <t>ZM rīkojums Nr.72 (11.05.2017.), p.7.3.1.</t>
  </si>
  <si>
    <t xml:space="preserve">2020.                  II pusgads, pēc tam ik pēc 2 gadiem </t>
  </si>
  <si>
    <t xml:space="preserve">Eksperta atlīdzība uzdevumu izpildei (0,05 slodzes/gadā) </t>
  </si>
  <si>
    <t>ZM rīkojums Nr.72 (11.05.2017.), p.7.3.2.</t>
  </si>
  <si>
    <r>
      <rPr>
        <b/>
        <i/>
        <sz val="11"/>
        <color rgb="FF0000FF"/>
        <rFont val="Times New Roman"/>
        <family val="1"/>
        <charset val="204"/>
      </rPr>
      <t>BIOR atbilde:</t>
    </r>
    <r>
      <rPr>
        <i/>
        <sz val="11"/>
        <color rgb="FF0000FF"/>
        <rFont val="Times New Roman"/>
        <family val="1"/>
        <charset val="186"/>
      </rPr>
      <t xml:space="preserve"> 1),2)Veikti precizējumi 1.tabulā. 3) pievienota papildus informācija par semināru/apmācību tehn. nodrošināšanu (3.tabula)</t>
    </r>
  </si>
  <si>
    <t>3.2.Uzsākts darbs pie vismaz 30% no praktizējošiem veterinārārstiem apmācības par paraugu ņemšanu un uzglabāšanu AMR izmeklējumu veikšanai. (BIOR)</t>
  </si>
  <si>
    <t>2.2.1.Pilnveidot antimikrobiālo līdzekļu patēriņa un lietošanas datu apkopošanu un izmantošanu dzīvnieku veelības jomā.</t>
  </si>
  <si>
    <t>Antimikrobiālās rezistences ierobežošanas un piesardzīgas antibiotiku lietošanas plāna “Viena veselība” 2019.-2020. gadam pielikums</t>
  </si>
  <si>
    <t xml:space="preserve">1.1.Izstrādāts metodiskais materiāls ārstniecības iestādēm par AMR datu apkopošanu, analīzi un izmantošanu
</t>
  </si>
  <si>
    <t>1.Uzlabota ārstniecības iestāžu kapacitāte, lai nodrošinātu AMR datu reģistrāciju, analīzi un veiktu gadījumu novēršanu</t>
  </si>
  <si>
    <t>1.2.Nodrošināta 50 ārstniecības iestāžu atbildīgo personu apmācība par AMR datu apkopošanu, analīzi un izmantošanu. Apmācība tiks realizēta 3.1.4. pasākuma ietvaros</t>
  </si>
  <si>
    <t>1.1.2.Paplašināt AMR uzraudzību atbilstoši ES noteiktajam uzraugāmo AMR mikroroganismu sarakstam</t>
  </si>
  <si>
    <t>Nodrošināta plašāka informācija par AMR izplatību Latvijā</t>
  </si>
  <si>
    <r>
      <t xml:space="preserve">Veikti grozījumi MK noteikumos Nr.7, nosakot pienākumu laboratorijām, kas veic testēšanu mikrobioloģijas jomā, veikt antibakteriālās jutības noteikšanu </t>
    </r>
    <r>
      <rPr>
        <i/>
        <sz val="10"/>
        <rFont val="Arial"/>
        <family val="2"/>
        <charset val="186"/>
      </rPr>
      <t>Salmonella, Campylobacter, STEC/VTEC, Neisseria meningitidis</t>
    </r>
    <r>
      <rPr>
        <sz val="10"/>
        <rFont val="Arial"/>
        <family val="2"/>
        <charset val="186"/>
      </rPr>
      <t xml:space="preserve"> mikroorganismiem un visām AMR uzraudzībā iekļautajām baktērijām no invazīviem paraugiem, ziņot par rezultātiem, kā arī paredzēt šo izmeklējumu apmaksu</t>
    </r>
  </si>
  <si>
    <t>1.1.3.Sniegt metodisko atbalstu, lai veicinātu pacientu mikrobioloģisko izmeklēšanu un AB jutības noteikšanu sabiedrības veselībai nozīmīgu mikroorganismu diagnostikai</t>
  </si>
  <si>
    <t>Nodrošināta efektīva infekcijas slimību diagnostika un  uzlabota AMR uzraudzība</t>
  </si>
  <si>
    <t>Izstrādāts metodiskais materiāls ārstniecības personām par sabiedrības veselībai nozīmīgu mikroorganismu diagnostiku. Materiāla skaidrojums iekļauts 3.1.4. pasākuma apmācībā</t>
  </si>
  <si>
    <t>1.1.4.Veikt regulāru informācijas apmaiņu par AMR situāciju starp ārstniecības iestādēm, laboratorijām un SPKC</t>
  </si>
  <si>
    <t>Nodrošināta efektīva informācijas apmaiņa starp ārstniecības iestādēm un SPKC par reģistrētiem AMR gadījumiem</t>
  </si>
  <si>
    <t>Sagatavoti priekšlikumi informācijas apmaiņas uzlabošanai starp SPKC, ārstniecības iestādēm un laboratorijām</t>
  </si>
  <si>
    <t>1.1.5.Nodrošināt vienotu pieeju valstī nozīmīgu AMR uzliesmojumu gadījumu risināšanai, tai skaitā, ja iesaistītas divas un vairākas ārstniecības iestādes vai konstatēta netipiska rezistence</t>
  </si>
  <si>
    <t>Nodrošināta agrīna reaģēšana un efektīva starpinstitūciju un starpsektoru rīcība AMR uzliesmojumu gadījumos</t>
  </si>
  <si>
    <t>Izstrādāti priekšlikumi nozīmīgu AMR uzliesmojumu agrīnai identificēšanai, koordinētai izmeklēšanai un reaģēšanas pasākumu nodrošināšanai</t>
  </si>
  <si>
    <t>1.1.6.Ieviest procedūru regulārai starpsektoru informācijas apmaiņai par AMR situāciju</t>
  </si>
  <si>
    <t>Nodrošināta efektīva starpsektoru informācijas apmaiņa un situācijas analīze par AMR gadījumiem</t>
  </si>
  <si>
    <t>Sagatavoti priekšlikumi efektīvākai starpsektoru informācijas aprites procedūras ieviešanai</t>
  </si>
  <si>
    <t>1.1.7.Izvērtēt iespējas AMR izplatības vidē uzraudzības ieviešanai Latvijā</t>
  </si>
  <si>
    <t>Veicināta ES prasībām atbilstoša AMR uzraudzība Latvijā</t>
  </si>
  <si>
    <t>Nodrošināta VARAM dalība Antimikrobiālās rezistences ierobežošanas komisijas darbā</t>
  </si>
  <si>
    <t>1.1.8.Izvērtēt iespējas pilnveidot AMR uzraudzības finansēšanas principus ārstniecības iestādēs</t>
  </si>
  <si>
    <t>Uzlabota ārstniecības iestāžu kapacitāte un motivācija iesaistīties AMR uzraudzībā un profilaksē</t>
  </si>
  <si>
    <t>Izstrādāti priekšlikumi AMR uzraudzības un profilakses pasākumu finansēšanai veselības aprūpes pakalpojumu ietvarā</t>
  </si>
  <si>
    <t>1.2.1.Veikt mikroorganismu AMR regulāru monitoringu saskaņā ar EK 2013.gada 12.novembra Īstenošanas lēmumu 2013/652/ES par uzraudzību un ziņošanu attiecībā uz zoonotisko un indikatorbaktēriju rezistenci pret antimikrobiālajiem līdzekļiem</t>
  </si>
  <si>
    <t>1.Nodrošināts regulārs mikroorganismu AMR  monitorings lauksaimniecības dzīvnieku sugām</t>
  </si>
  <si>
    <t xml:space="preserve">1.1.Katru gadu izmeklēts EK lēmumā 2013/652/ES noteikts skaits paraugu noteiktām dzīvnieku sugām
</t>
  </si>
  <si>
    <t>1.2.Apkopoti AMR monitoringa rezultāti un vienu reizi gadā ziņoti EFSA</t>
  </si>
  <si>
    <t>2.Pilnveidots AMR monitorings lauksaimniecības dzīvnieku sugām</t>
  </si>
  <si>
    <t>2.1.Paplašināta AMR monitoringa programma, papildinot programmā iekļauto dzīvnieku sugu un paraugu skaitu, ņemot vērā “pārtikas grozā” noteikto (PVD)</t>
  </si>
  <si>
    <t>2.1.1.Izvērtēt iespējas uzlabot AB piegādes un patēriņa uzraudzību stacionārajās ārstniecības iestādēs</t>
  </si>
  <si>
    <t>1.Nodrošināti detalizētāki dati par AB patēriņu stacionārajās ārstniecības iestādēs, lai veicinātu atbildīgu un piesardzīgu AB patēriņu</t>
  </si>
  <si>
    <t>1.1.Sagatavoti priekšlikumi izmaiņām 2005.gada 8.marta Ministru kabineta noteikumos  Nr.170 „Noteikumi par ārstniecības iestāžu reģistru” un 2007.gada 26.jūlija Ministru kabineta noteikumos Nr.416 „Zāļu izplatīšanas un kvalitātes kontroles kārtība”, uzlabojot iespēju lieltirgotājiem izmantot VI ārstniecības iestāžu reģistru un tur norādīto pamatdarbības veidu</t>
  </si>
  <si>
    <t>1.2.Sagatavoti priekšlikumi  informācijas sitēmas zāļu patēriņa uzraudzībai slimnīcās izveidei, tai skaitā nepieciešamajiem grozījumiem normatīvajos aktos un datu bāzes izveidei</t>
  </si>
  <si>
    <t>2.1.2.Veikt ārstu izglītošanu par atbildīgu un piesardzīgu AB izmantošanu pediatrijā</t>
  </si>
  <si>
    <t>Uzlabojusies ārstniecības personu izpratne par atbildīgu un piesardzīgu AB patēriņu</t>
  </si>
  <si>
    <t>Veikta 600 ārstniecības personu apmācība par atbildīgu un piesardzīgu AB lietošanu ārsta praksē</t>
  </si>
  <si>
    <t>2.1.3.Veicināta piesardzīga un atbildīga AB izmantošana bērnu veselības aprūpē</t>
  </si>
  <si>
    <t>Nodrošināta AB izmantošana un kompensācija no valsts budžeta līdzekļiem bērnu infekciju ārstēšanai atbilstoši labās prakses piemēriem</t>
  </si>
  <si>
    <t>Veikti grozījumi racionālas farmakoterapijas vadlīnijas AB lietošanai bērniem</t>
  </si>
  <si>
    <t>2.1.4.Apzināt sabiedrības AB lietošanas paradumus un zināšanas šajos jautājumos</t>
  </si>
  <si>
    <t>Pieejama objektīva un dinamikā salīdzināma informācija par iedzīvotāju AB lietošanas paradumiem un zināšanām šajos jautājumos, lai veidotu mērķtiecīgus sabiedrības informēšanas pasākumus</t>
  </si>
  <si>
    <t>Latvijas iedzīvotāju veselību ietekmējošo paradumu pētījumos iekļaut jautājumus par iedzīvotāju AB līdzekļu lietošanas paradumiem un zināšanām</t>
  </si>
  <si>
    <t>2.1.5.Apstiprināt nacionālo CIA sarakstu</t>
  </si>
  <si>
    <t>Ieviesti atbildīgas un piesardzīgas AB lietošanas principi sabiedrības un dzīvnieku veselībā, nodrošinot “vienas veselības” pieeju</t>
  </si>
  <si>
    <t>Izstrādāti priekšlikumi nacionālā CIA saraksta izstrādei, apstiprināšanai un atjaunošanai.
Apstiprināts nacionālais CIA saraksts</t>
  </si>
  <si>
    <t>2.2.1.Pilnveidot antimikrobiālo līdzekļu patēriņa un lietošanas datu apkopošanu un izmantošanu dzīvnieku veselības jomā</t>
  </si>
  <si>
    <t xml:space="preserve">1.Apkopot un ziņot antimikrobiālo līdzekļu izplatīšanas datus
</t>
  </si>
  <si>
    <t>1.1.Savākti un apkopoti statistikas dati par valstī izplatītajiem antimikrobiālajiem līdzekļiem veterinārmedicīnā</t>
  </si>
  <si>
    <t>1.2.Sniegta informācija EMA par valstī izplatītajiem antimikrobiālajiem līdzekļiem veterinārmedicīnā</t>
  </si>
  <si>
    <t>1.3.Izstrādāts PVD VZRIS statistikas moduļa papildinājums un/vai jauns modulis (PVD)</t>
  </si>
  <si>
    <t>1.4.Uzturēts un aktualizēts PVD VZRIS statistikas modulis (PVD)</t>
  </si>
  <si>
    <t>1.5.Ievadīti un aktualizēti dati PVD VZRIS statistikas modulī par valstī izplatītajiem antimikrobiālajiem līdzekļiem (PVD)</t>
  </si>
  <si>
    <t>2.Apkopot antimikrobiālo līdzekļu lietošanas datus lauksaimniecības dzīvnieku veselības jomā</t>
  </si>
  <si>
    <t>2.1.Apzinātas lietotāju prasības, izstrādātas programmatūras specifikācijas un projektējuma apraksta izmaiņas un papildinājumi, izvērtējot un dokumentējot jaunizvirzītās prasības, LDC dzīvnieku datu bāzes pilnveidošanas, uzturēšanas un aktualizēšanas procesus, tajā skaitā savietojamība ar PVD VZRIS un BIOR informācijas sistēmu. Prasības un funkcionalitāte saskaņota ar iesaistītām pusēm (LDC)</t>
  </si>
  <si>
    <t>2.2.Saskaņā ar izstrādātu dokumentāciju veiktas izmaiņas un papildinājumi LDC datubāzes struktūrā un infrastruktūrā (LDC)</t>
  </si>
  <si>
    <t>2.3.Papildināta normatīvo aktu bāze ar nosacījumiem par datu par dzīvniekiem lietotajām veterinārajām zālēm ievadīšanu LDC datu bāzē</t>
  </si>
  <si>
    <t>2.4.Uzsākta papildinājumu izstrāde izlietoto veterināro zāļu ievades programmatūrā (autorizētās WEB saskarnes) un mobilajā aplikācijā, nodrošinot iespēju LDC dzīvnieku datu bāzē ievadīt informāciju par dzīvniekiem lietotajām veterinārajām zālēm (LDC)</t>
  </si>
  <si>
    <t>2.5.Nodrošināta veterināro zāļu klasifikatora automātiska apmaiņa ar web-servisu palīdzību starp PVD VZRIS un LDC informācijas sistēmu (PVD)</t>
  </si>
  <si>
    <t>2.5.Nodrošināta veterināro zāļu klasifikatora automātiska apmaiņa ar web-servisu palīdzību starp PVD VZRIS un LDC informācijas sistēmu (LDC)</t>
  </si>
  <si>
    <t>2.6.Uzsākts pilotprojekts, kura  ietvaros vairāki veterinārārsti reģistrē un administrē informāciju par saimniecības dzīvniekiem lietotajām veterinārajām zālēm. Iestrādāti sistēmas lietotāju ierosinātie papidinājumi un uzlabojumi (LDC)</t>
  </si>
  <si>
    <t>2.7.Uzsākts darbs pie uzlabojumiem kautuvju, piena kvalitātes, un citās LDC informācijas sistēmas apakšsistēmās, nodrošinot uzkrātās izlietoto veterināro zāļu informācijas izmantošanu datu savstarpējas atbilstības (cross-checking) nolūkos (LDC)</t>
  </si>
  <si>
    <t>2.8.Uzsākta atskaišu, risku analīzes, statistikas atlases rīki, kas izmanto apkopotus datus par valstī lauksaimniecības dzīvniekiem lietotajiem antimikrobiālajiem līdzekļiem un citām veterinārajām zālēm pa dzīvnieku sugām izstrāde (LDC)</t>
  </si>
  <si>
    <t>3.Izmantot antimikrobiālo līdzekļu patēriņa (izplatīšanas un lietošanas) datus, lai veicinātu antimikrobiālo līdzekļu atbildīgu un piesardzīgu lietošanu dzīvnieku veselības jomā un nekaitīgas pārtikas ražošanu</t>
  </si>
  <si>
    <t>3.1.Sagatavotas un realizētas veterināro zāļu aprites uzraudzības programmas, ņemot vērā antimikrobiālo līdzekļu un citu veterināro zāļu patēriņu valstī (PVD)</t>
  </si>
  <si>
    <t>3.2.Sagatavotas un realizētas zāļu atliekvielu monitoringa programmas, ņemot vērā antimikrobiālo līdzekļu un citu veterināro zāļu patēriņu valstī (PVD)</t>
  </si>
  <si>
    <t>3.3.Izstrādāts un regulāri aktualizēts antimikrobiālo līdzekļu izvēles saraksts</t>
  </si>
  <si>
    <t>3.4.Regulāri sadarbībā ar VM un SPKC sagatavots un publicēts ziņojums par AMR uzraudzības rezultātiem un antimikrobiālo līdzekļu patēriņu valstī, ņemot vērā jaunākos zinātnes sasniegumus</t>
  </si>
  <si>
    <t>2.2.2.Ierobežot AMR attīstību un izplatību, samazinot antimikrobiālo līdzekļu lietošanu, uzlabojot dzīvnieku turēšanas un barošanas apstākļus, nodrošinot atbildīgu un piesardzīgu antimikrobiālo līdzekļu lietošanu</t>
  </si>
  <si>
    <t>1.Veicināt antimikrobiālo līdzekļu lietošanas samazināšanu, uzlabojot dzīvnieku turēšanas un barošanas apstākļus</t>
  </si>
  <si>
    <t>1.1.Izstrādāta un ieviesta metodika, sagatavotas un publicētas vadlīnijas dzīvnieku ganāmpulku veselības plānu izstrādei (LLU)</t>
  </si>
  <si>
    <t>1.2.Pilnveidotas un publicētas labas lopkopības prakses vadlīnijas konkrētām dzīvnieku sugām, kas tiek turētas noteiktās turēšanas sistēmās (LLU)</t>
  </si>
  <si>
    <t>1.3.Uzsākta metodikas izstrāde lauksaimniecības dzīvnieku novietņu uzraudzībai, kas pamatota uz riska analīzi (PVD)</t>
  </si>
  <si>
    <t>2.1.Izstrādātas zāļu (antimikrobiālo līdzekļu) atbildīgas un piesardzīgas lietošanas vadlīnijas labas veterinārmedicīniskās prakses vadlīniju ietvaros</t>
  </si>
  <si>
    <t>2.2.Noteiktas pamatprasības normatīvajos aktos antimikrobiālo līdzekļu piesardzīgai un atbildīgai lietošanai</t>
  </si>
  <si>
    <t>2.3.Izstrādāts un publiskots veterinārmedicīnā izmantojamo antimikrobiālo līdzekļu izvēles saraksts (ieteikumi), nosakot cilvēkiem svarīgos antimikrobiālos līdzekļus kā pēdējās izvēles antimikrobiālos līdzekļus dzīvnieku ārstēšanai</t>
  </si>
  <si>
    <t>2.4.Regulāri aktualizēts veterinārmedicīnā izmantojamo antimikrobiālo līdzekļu izvēles saraksts, ņemot vērā antimikrobiālo līdzekļu patēriņu un AMR izmeklējumu rezultātus valstī, kā arī pieejamo informāciju starptautisko iestāžu un organizāciju dokumentus (OIE, PVO)</t>
  </si>
  <si>
    <t>2.5.Nodibināta konsultatīvā padome dzīvnieku slimību ierobežošanas un profilakses vadlīniju izstrādes jautājumu koordinācijai, lai veicinātu veterināro zāļu (antimikrobiālo līdzekļu, vakcīnu u.t.t.) lietošanu atbilstoši zāļu atbildīgas un piesardzīgas lietošanas principiem</t>
  </si>
  <si>
    <t>2.6.Izstrādāta koncepcija par tām dzīvnieku slimībām, kuru ierobežošanai un profilaksei nepieciešamas vadlīnijas (protokoli)</t>
  </si>
  <si>
    <t>2.7.Uzsākts darbs pie dzīvnieku slimību ierobežošanas un profilakses vadlīnijas (protokoli), pamatojoties uz koncepciju par tām dzīvnieku slimībām, kuru ierobežošanai un profilaksei nepieciešamas vadlīnijas (LVB)</t>
  </si>
  <si>
    <t>3.Veicināt antimikrobiālo līdzekļu atbildīgas un piesardzīgas lietošanas principa ievērošanu</t>
  </si>
  <si>
    <t>3.1.Izstrādāta metodika antimikrobiālo līdzekļu atbildīgas un piesardzīgas lietošanas pamatprasību ievērošanas uzraudzībai (PVD)</t>
  </si>
  <si>
    <t>3.2.Pilnveidota antimikrobiālo līdzekļu atbildīgas un piesardzīgas lietošanas pamatprasību ievērošanas uzraudzība (PVD)</t>
  </si>
  <si>
    <t>3.3.Pilnveidota veterināro zāļu lietošanas izraisīto blakusparādību ziņošanas sistēma, veicinot ziņojumu elektronisku iesniegšanu (PVD)</t>
  </si>
  <si>
    <t>3.4.Apkopota informācija par ziņojumiem par antimikrobiālo līdzekļu neefektivitāti, lietojot tos saskaņā ar lietošanas instrukciju (PVD)</t>
  </si>
  <si>
    <t>3.5.Sagatavota un sniegta informācija LVB, BIOR un LLU VMF par antimikrobiālajiem līdzekļiem, par kuriem ziņota blakusparādība (neefektivitāte)</t>
  </si>
  <si>
    <t>22.02.00
Augstākā izglītība</t>
  </si>
  <si>
    <t>3.1.1.Izvērtēt iespējas veselības aprūpes pakalpojumu tarifos paredzēt pasākumus VASI uzraudzībai un profilaksei</t>
  </si>
  <si>
    <t>Uzlabojusies izpratne par VASI profilaksi ķirurģijā</t>
  </si>
  <si>
    <t>Izstrādātas rekomendācijas par VASI profilaksi</t>
  </si>
  <si>
    <t>3.1.3.Uzlabot ārstniecības iestāžu struktūrvienību darbinieku zināšanas par VASI profilaksi</t>
  </si>
  <si>
    <t>Nodrošināti efektīvāki VASI profilakses pasākumi ārstniecības iestāžu struktūrvienībās ar augstu VASI izplatības risku</t>
  </si>
  <si>
    <t>Aktualizēti ieteikumi  ārstniecības iestādēm par higiēniskā un pretepidēmiskā režīma pamatprasību ieviešanu ārstniecības iestādēs (higiēniskā un pretepidēmiskā režīma paraugplāns)</t>
  </si>
  <si>
    <t>3.1.4.Veicināt ārstniecības iestāžu atbildīgo personu izpratni par VASI profilakses pasākumu ieviešanu, tai skaitā par roku higiēnas veicināšanu un monitoringu</t>
  </si>
  <si>
    <t>Veicināta MK noteikumos Nr.104 noteikto VASI profilakse pasākumu ieviešana ārstniecības iestādēs</t>
  </si>
  <si>
    <t>Veikta 50 ārstniecības iestāžu atbildīgo personu apmācība par MK noteikumu Nr.104 noteiktajām VASI profilakses prasībām, tai skaitā par roku higiēnas apmācības programmu un monitoringa ieviešanu ārstniecības iestādēs</t>
  </si>
  <si>
    <t>3.1.5.Izstrādāt un ieviest ārstniecības iestādēs VASI uzraudzības un kontroles standartus konkrētu invazīvu manipulāciju (centrālā venozā katetra ievietošana un aprūpe, urīna katetra lietošana, plaušu mākslīgās ventilācijas veikšana, traheostomas ievietošana utml.) veikšanai</t>
  </si>
  <si>
    <t>1.Pilnveidota VASI uzraudzība un profilakse stacionārajās ārstniecības iestādēs</t>
  </si>
  <si>
    <t xml:space="preserve">1.1.Izstrādāts paraugdokuments ārstniecības iestādēm 2 invazīvu manipulāciju standartu izstrādei (SPKC)
</t>
  </si>
  <si>
    <t>1.2.Veikta 50 ārstniecības iestāžu atbildīgo personu apmācība par invazīvo procedūru standartu izstrādi un ieviešanu. Apmācība tiks realizēta 3.1.4. pasākuma ietvaros</t>
  </si>
  <si>
    <t>3.1.6.Veicināt ārstniecības personu vakcināciju pret gripu</t>
  </si>
  <si>
    <t>Palielinājusies ārstniecības personu vakcinācijas aptvere pret gripu</t>
  </si>
  <si>
    <t>Veikta ārstniecības iestāžu aptauja par pretgripas vakcināciju kavējošajiem faktoriem ārstniecības iestādēs un sagatavots informatīvs materiāls ārstniecības iestāžu darbiniekiem</t>
  </si>
  <si>
    <t>3.2.1.Samazināt antimikrobiālo līdzekļu lietošanu, pilnveidojot dzīvnieku infekcijas slimību ierobežošanas un profilakses, kā arī biodrošības pasākumus</t>
  </si>
  <si>
    <t>1.Izstrādātas biodrošības pasākumu vadlīnijas, kas paredzētas nozares profesionāļiem un dzīvnieku īpašniekiem</t>
  </si>
  <si>
    <t>1.1.Uzsākts darbs pie biodrošības pasākumu vadlīnijām dažādām lauksaimniecības dzīvnieku sugām (LLU)</t>
  </si>
  <si>
    <t>2.Izstrādāta un aktualizēta dzīvnieku vakcinācijas politika valstī, ar ko veicina nozares profesionāļu un dzīvnieku īpašnieku izpratni par valstī nepieciešamajām vakcīnām un infekcijas slimību ierobežošanas pasākumiem</t>
  </si>
  <si>
    <t>2.1.Izstrādāta un publicēta dzīvnieku vakcinācijas politika valstī</t>
  </si>
  <si>
    <t>2.2.Regulāri aktualizēta dzīvnieku vakcinācijas politika</t>
  </si>
  <si>
    <t>3.2.2.Veicināt dzīvnieku infekcijas slimību savlaicīgu ierobežošanu un profilaksi, uzlabojot nepieciešamo veterināro zāļu pieejamību</t>
  </si>
  <si>
    <t>Uzlabota veterinārmedicīnā nepieciešamo veterināro zāļu pieejamība, lai veicinātu veterināro zāļu lietošanu atbilstoši zāļu piesardzīgas un atbildīgas lietošanas principiem</t>
  </si>
  <si>
    <t>Pilnveidoti veterināro zāļu apriti reglamentējošie  normatīvie akti, lai veicinātu nepieciešamo antimikrobiālo līdzekļu un vakcīnu pieejamību (“atļauju sistēmas” pilnveidošana)</t>
  </si>
  <si>
    <t>4.1.Izvērtēt iespējas uzlabot mājas aprūpes pieejamību TB pacientiem</t>
  </si>
  <si>
    <t>Uzlabojusies veselības aprūpes pakalpojumu pieejamība TB pacientiem</t>
  </si>
  <si>
    <t>Sagatavoti priekšlikumi mājas aprūpes pakalpojumu pieejamības uzlabošanai</t>
  </si>
  <si>
    <t>4.2.Izvērtēt iespējas paplašināt jaunākās paaudzes zāļu pieejamību TB ārstēšanai</t>
  </si>
  <si>
    <t>Uzlabojusies TB ārstēšanas efektivitāte</t>
  </si>
  <si>
    <t>Sagatavoti priekšlikumi grozījumiem jaunākās paaudzes prettuberkulozes līdzekļu ieviešanai</t>
  </si>
  <si>
    <t>4.3.Ieviest tiešsaistes video konsultācijas TB pacientu ambulatorajā aprūpē</t>
  </si>
  <si>
    <t>Uzlabojusies TB pacientu līdzestība TB ārstēšanai</t>
  </si>
  <si>
    <t>Izstrādātas rekomendācijas ārstniecības personām (pneimonologiem, ģimenes ārstiem) tiešsaistes video konsultāciju ieviešanai</t>
  </si>
  <si>
    <t>4.4.Uzlabot atbalstu, ārstēšanu un aprūpi MR TB pacientiem atbilstoši PVO rekomendācijām</t>
  </si>
  <si>
    <t>Uzlabojusies MR TB pacientu ārstēšanas kvalitāte</t>
  </si>
  <si>
    <t>Izstrādātas rekomendācijas ģimenes ārstiem un infektologiem MR TB pacientu aprūpei atbilstoši PVO rekomendācijām</t>
  </si>
  <si>
    <t>5.1.Stiprināt SPKC kapacitāti (AMR jautājumus koordinējošā institūcija)</t>
  </si>
  <si>
    <t>Nodrošināta efektīva AMR uzraudzības koordinācija nacionālajā līmenī</t>
  </si>
  <si>
    <t>Sagatavoti priekšlikumi personāla nodrošinājumam un kompetencei SPKC</t>
  </si>
  <si>
    <t>5.2.Stiprināt starpsektoru sadarbību AMR jomā</t>
  </si>
  <si>
    <t>Stiprināta AMR ierobežošanas komisijas loma AMR politikas izpildes uzraudzībā un pilnveidošanā</t>
  </si>
  <si>
    <t>Pārstrādāts AMR ierobežošanas komisijas nolikums un papildināts perosnālsastāvs</t>
  </si>
  <si>
    <t>5.3.Nodrošināt regulāru, visaptverošu situācijas analīzi AMR jomā, tai skaitā ietverot Eirobarometra AMR pētījumu rezultātus</t>
  </si>
  <si>
    <t>Ieviests regulārs ikgadējs pārskats par AMR situāciju valstī</t>
  </si>
  <si>
    <t>Ikgadējs pārskats</t>
  </si>
  <si>
    <t>5.4.Izvērtēt iespējas vides sektora līdzdalībai AMR politikas veidošanā Latvijā</t>
  </si>
  <si>
    <t>Nodrošināta efektīvāka starpsektoru sadarbība AMR jomā</t>
  </si>
  <si>
    <t>Sagatavoti priekšlikumi vides sektora iesaistei AMR politikas veidošanā</t>
  </si>
  <si>
    <t>6.1.1.Apkopot informāciju par Latvijā veiktajiem pētījumiem AMR jomā</t>
  </si>
  <si>
    <t>Nodrošināta interesentiem pieejama informācija par Latvijā veiktajiem pētījumiem AMR jomā un pētījumu rezultātu izmantošana politisko lēmumu pieņemšanā</t>
  </si>
  <si>
    <t>Sagatavoti regulāri (1 reizi 3 gados) pārskati par Latvijā veiktajiem pētījumiem un to rezultātiem un publicēti SPKC mājaslapā</t>
  </si>
  <si>
    <t>6.1.2.Veicināt starpsektoru sadarbību AMR pētījumu jomā</t>
  </si>
  <si>
    <t>Nodrošināta efektīvāka resursu izmatošana un informācijas apmaiņa AMR pētījumu jomā</t>
  </si>
  <si>
    <t>Veiktas izmaiņas AMR ierobežošanas komisijas nolikumā, lai ieviestu Latvijai aktuālāko AMR pētījumu apspriešanu</t>
  </si>
  <si>
    <t>6.1.3.Veicināt vides sektora iesaisti informācijas apmaiņā par pētniecību AMR jomā</t>
  </si>
  <si>
    <t>Nodrošināta zinātniski pamatota informācija par AMR attīstības pārneses mehānismiem vidē un to ietekmi uz cilvēku un dzīvnieku veselību</t>
  </si>
  <si>
    <t>Veikti grozījumi AMR ierobežošanas komisijas nolikumā un personālsatāvā</t>
  </si>
  <si>
    <t>6.1.4.Izvērtēt iespējas aktualizēt pētniecību AMR jomā Valsts pētījumu programmas ietvarā</t>
  </si>
  <si>
    <t>Veicināta resursu pieejamība pētniecībai AMR jomā</t>
  </si>
  <si>
    <t>Sagatavoti priekšlikumi pētniecības AMR jomā iekļaušanai Valsts pētījumu programmā</t>
  </si>
  <si>
    <t>6.2.1.Pilnveidot zināšanu bāzi AMR jomā, veicinot zinātnisko pētījumu veikšanu</t>
  </si>
  <si>
    <t>1.Stiprināta references laboratorijas dzīvnieku veselības jomā kapacitāte dalībai pētījumos AMR izmeklējumu jomā</t>
  </si>
  <si>
    <t>1.1.Uzsākts darbs pie laboratoriskās infrastruktūras pilnveides (IT sistēmas pilnveide, iekārtas, diagnostikumi u.c.) (BIOR)</t>
  </si>
  <si>
    <t>1.2.Izveidota AMR pētniecības izolātu banka (BIOR)</t>
  </si>
  <si>
    <t>2.Veicināta alternatīvo metožu izstrāde un izmantošana  dzīvnieku slimību ārstēšanā un profilaksē, lai samazinātu antimikrobiālo līdzekļu lietošanu dzīvniekiem</t>
  </si>
  <si>
    <t>2.1.Uzsākts darbs pie uz pētījumu bāzes izstrādātiem ieteikumiem dzīvnieku barības pilnveidošanai – dzīvnieku papildbarības un barības piedevu lietošanai ar iespējamu pozitīvu ietekmi uz gremošanas orgānu mikrofloru (LLU)</t>
  </si>
  <si>
    <t>6.2.2.Pilnveidot lauksaimniecības dzīvnieku uz pētījumiem balstītu imunizācijas sistēmu</t>
  </si>
  <si>
    <t>1.Pilnveidota lauksaimniecības dzīvnieku imunizācijas sistēma, lai veicinātu vakcinācijas efektivitāti un samazinātu antimikrobiālo līdzekļu lietošanu</t>
  </si>
  <si>
    <t>1.1.Uzsākts darbs pie autogēnām vakcīnām, kas balstītas uz pētījumiem un epidemioloģisko situāciju Latvijā (LLU)</t>
  </si>
  <si>
    <t>1.2.Uzsākts darbs pie pētījumiem Latvijā par autogēno vakcinācijas protokolu un vakcīnu efektivitāti</t>
  </si>
  <si>
    <t>1.3.Uzsākts darbs pie konkrētai epidemioloģiskai vienībai piemērotas autogēnās vakcīnas</t>
  </si>
  <si>
    <t>1.4.Uzsākts darbs pie uz pētījumiem balstītiem ieteikumiem praktizējošiem veterinārārstiem lauksaimniecības dzīvnieku efektīvai vakcinācijas sistēmai (LLU)</t>
  </si>
  <si>
    <t>7.1.1.Izvērtēt iespējas un nepieciešamos pasākumus, lai nodrošinātu vienotu EUCAST sistēmas ieviešanu visās Latvijas laboratorijās, kuras piedalās rezistences monitoringā</t>
  </si>
  <si>
    <t>Atbilstoši ES standartiem nodrošināta salīdzināmu datu iegūšana nacionālā mērogā</t>
  </si>
  <si>
    <t>Izstrādāts priekšlikums EUCAST sistēmas ieviešanai visās Latvijas mikrobioloģijas laboratorijās</t>
  </si>
  <si>
    <t>7.1.2.Veicināt sadarbību un informācijas apmaiņu starp cilvēku veselības un dzīvnieku veselības un pārtikas drošības laboratorijām par veiktajiem AMR izmeklējumiem un aktualitātēm, tai skaitā nodalot pienākumus starp sektoriem AMR uzraudzības jomā</t>
  </si>
  <si>
    <t>Nodrošināta efektīvāka informācijas aprite starp sektoriem, dodot iespēju operatīvākai rīcībai un novēršot tehnoloģiju un cilvēkresursu nelietderīgu izmantošanu</t>
  </si>
  <si>
    <t>Izstrādāti priekšlikumi sadarbības veicināšanai starp cilvēku veselības un dzīvnieku veselības un pārtikas drošības laboratorijām</t>
  </si>
  <si>
    <t>7.1.3.Veicināt jaunāko metožu AMR izmeklēšanai (t. sk. molekulāri ģenētisko izmeklējumu metožu)  ieviešanu NRL darbā</t>
  </si>
  <si>
    <t>Nodrošināta NRL darbība AMR jomā atbilstoši ES labās prakses standartiem</t>
  </si>
  <si>
    <t>Sagatavoti priekšlikumi NRL nodrošināšanai ar iekārtām molekulāri ģenētisko izmeklējumu veikšanai un šo izmeklējumu apmaksai</t>
  </si>
  <si>
    <t>7.1.4.Veicināt NRL darbību atbilstoši AMR aktualitātēm</t>
  </si>
  <si>
    <t>Nodrošināta efektīva AMR gadījumu epidemioloģiskā izmeklēšana, lai noteiktu efektīvus ierobežošanas pasākumus</t>
  </si>
  <si>
    <t>Satavoti priekšlikumi izmaiņām AMR ierobezošanas komisijas darbā, lai iesaistītos NRL darbības izvērtēšanā</t>
  </si>
  <si>
    <t>7.1.5.Veicināt veterinārā un sabiedrības veselības sektora sadarbību zoonožu izmeklēšanas jomā</t>
  </si>
  <si>
    <t>Nodrošināta efektīvaka pieejamo resursu un informāicjas izmantošana zoonožu izmklējumu nodrošināšanai</t>
  </si>
  <si>
    <t>Izveidota darba grupa sabiedrības veselības un veterinārā sektora sadarbības veicināšanai zoonožu izmeklējumu jomā</t>
  </si>
  <si>
    <t>7.2.1.Apkopot un uzglabāt AMR izmeklējumu datus</t>
  </si>
  <si>
    <t>1.Apkopoti un uzglabāti AMR izmeklējumu dati dzīvnieku veselības jomā</t>
  </si>
  <si>
    <t>1.1.Izstrādāta AMR izmeklējumu datu apkopošanas metodika (BIOR)</t>
  </si>
  <si>
    <t>1.2.Izstrādāts mehānisms valstī veikto AMR izmeklējumu rezultātu apkopošanai (BIOR)</t>
  </si>
  <si>
    <t>1.3.Apzinātas mikrobioloģijas laboratorijas, tostarp veterinārmedicīniskās prakses iestādes, kas veic AMR izmeklējumus dzīvnieku veselības jomā</t>
  </si>
  <si>
    <t>1.4.Uzsākts darbs pie AMR laboratoriju tīkla izveides datu apmaiņas un metodiskās vadības nodrošināšanai (BIOR)</t>
  </si>
  <si>
    <t>1.5.Pilnveidota normatīvo aktu bāze, veicinot informācijas apriti par AMR izmeklējumu rezultātiem no valstī esošām laboratorijām, kas veic AMR izmeklējumus dzīvnieku veselības jomā, uz BIOR</t>
  </si>
  <si>
    <t>1.6.Iesniegti izolāti un AMR izmeklējumu rezultāti BIOR</t>
  </si>
  <si>
    <t>1.7.Uzsākts darbs pie AMR izmeklējumu rezultātu uzkrāšanas un analīzes (BIOR)</t>
  </si>
  <si>
    <t>2.Izveidota AMR datu bāze</t>
  </si>
  <si>
    <t>2.1.Izstrādāta specifikācija AMR datu bāzes izveidošanai, uzturēšanai un aktualizēšanai (BIOR)</t>
  </si>
  <si>
    <t>2.2.Uzsākts darbs pie AMR datu bāzes IT programmas izstrādes (BIOR)</t>
  </si>
  <si>
    <t>2.3.Uzsākts darbs pie AMR datu bāzes ieviešanas</t>
  </si>
  <si>
    <t>3.Uzturēta un aktualizēta AMR datu bāze</t>
  </si>
  <si>
    <t>3.1.Uzsākts darbs pie AMR datu bāzes uzturēšanas un regulāras aktualizēšanas (BIOR)</t>
  </si>
  <si>
    <t>4.Nodrošināta datu ievade AMR datu bāzē</t>
  </si>
  <si>
    <t>4.1.Uzsākts darbs pie regulāras datu ievadīšanas un regulāras analīzes AMR datu bāzē (BIOR)</t>
  </si>
  <si>
    <t>5.Publiskoti AMR izmeklējumu rezultāti</t>
  </si>
  <si>
    <t>5.1.Uzsākts darbs pie ziņojuma par AMR uzraudzības rezultātiem un antimikrobiālo līdzekļu patēriņu valstī saistībā ar jaunākajiem zinātniskajiem pētījumiem (BIOR)</t>
  </si>
  <si>
    <t>1.Izvērtētas un ieviestas efektīvākās AMR noteikšanas metodes, ko var pielietot veterinārmedicīnā, lai dzīvniekus ārstētu atbilstoši antimikrobiālo līdzekļu atbildīgas lietošanas principiem</t>
  </si>
  <si>
    <t>1.1.Uzsākts darbs pie vadlīnijām par AMR noteikšanas metodēm, lai nodrošinātu ātru, ticamu un efektīvu mikroorganismu rezistences pret noteiktu antimikrobiālo līdzekļu diagnostiku (BIOR)</t>
  </si>
  <si>
    <t>2.Veicināta AMR laboratoriju tīkla droša un efektīva darbība AMR noteikšanā</t>
  </si>
  <si>
    <t>2.1.Izstrādāta apmācības programma par mikroorganismu un to AMR noteikšanas metodēm un biodrošības pasākumiem laboratorijā, uzsākts darbs pie AMR laboratoriju tīkla personāla apmācības par mikroorganismu un to AMR noteikšanas metodēm un biodrošības pasākumiem laboratoriskajā diagnostikā (BIOR)</t>
  </si>
  <si>
    <t>3.Nodrošināta dzīvnieku bakteriālo infekcijas slimību ierosinātāju diagnostikas metožu harmonizēta pielietošana veterinārmedicīniskajā praksē, lai nodrošinātu salīdzināmus rezultātus un veicinātu antimikrobiālo līdzekļu atbildīgu lietošanu dzīvniekiem</t>
  </si>
  <si>
    <t>3.1.Uzsākts darbs pie ieteikumu par dzīvnieku bakteriālo infekcijas slimību ierosinātāju diagnostikas metožu pielietošanu veterinārmedicīniskajā praksē izstrādes (BIOR)</t>
  </si>
  <si>
    <t>3.2.Veicināta dzīvnieku bakteriālo infekcijas slimību ierosinātāju diagnostikas metožu korekta lietošana un to rezultātu interpretācija veterinārmedicīniskajās praksēs, uzsākot darbu pie veterinārmedicīnas prakses iestāžu informēšanas un apmācības (BIOR)</t>
  </si>
  <si>
    <t>4.Veicināta piesardzīga antimikrobiālo līdzekļu lietošana, piemērojot atbilstošas laboratoriskās diagnostikas metodes</t>
  </si>
  <si>
    <t>4.1.Uzsākts darbs pie MIC metode AMR noteikšanai ieviešanas rutīniem izmeklējumiem (BIOR)</t>
  </si>
  <si>
    <t>8.1.Izvērtēt iespējas veicināt farmaceita un mikrobiologa iesaisti AMR uzraudzības sistēmā ārstniecības iestādēs</t>
  </si>
  <si>
    <t>Uzlabota ārstniecības iestāžu komanda AMR uzraudzībai un profilaksei</t>
  </si>
  <si>
    <t>Sagatavoti priekšlikumi farmaceita un mikrobiologa pienākumiem AMR uzraudzībai ārstniecības iestādēs</t>
  </si>
  <si>
    <t>8.2.Veicināt publikāciju par AMR jautājumiem pieejamību ārstniecības personām paredzētos informācijas avotos</t>
  </si>
  <si>
    <t>Nodrošināta ārstniecības personām pieejama aktuālākā informācija par AMR jautājumiem</t>
  </si>
  <si>
    <t>Sagatavota vismaz 1 publikācija žurnālā „Latvijas Ārsts”</t>
  </si>
  <si>
    <t>8.3.Veicināt aktīvu sabiedrības līdzdalību Eiropas antibiotiku informācijas dienas pasākumos un PVO antibiotiku informācijas nedēļas pasākumos, nodrošinot starpsektoru sadarbību</t>
  </si>
  <si>
    <t>Uzlabota sabiedrības un pacientu organizāciju izpratne par AMR problēmjautājumiem cilvēku veselības un dzīvnieku veselības jomās</t>
  </si>
  <si>
    <t>Ikgadēji sabiedrības informēšanas pasākumi Eiropas antibiotiku informācijas dienā</t>
  </si>
  <si>
    <t>8.4.Veicināt AMR un saprātīgas AB lietošanas problēmjautājumu ieviešanu skolu izglītības programmās</t>
  </si>
  <si>
    <t>Uzlabojusies sabiedrības izpratne par AMR problēmas nozīmību sabiedrības veselībai un saprātīgu AB lietošanu</t>
  </si>
  <si>
    <t>Sagatavoti priekšlikumi IZM AMR problēmjautājumu un atbildīgas un piesardzīgas AB lietošanas jautājumu ietveršanai skolu izglītības programmās</t>
  </si>
  <si>
    <t>9.1.Pilnveidot veterinārārstu un dzīvnieku īpašnieku izglītību par AMR ierobežošanu dzīvnieku veselības jomā</t>
  </si>
  <si>
    <t>1.Pilnveidota LLU VMF studentu izglītības programma par AMR un antimikrobiālo līdzekļu piesardzīgu lietošanu, lai veicinātu antimikrobiālo līdzekļu lietošanu dzīvniekiem saskaņā ar piesardzīgas lietošanas principiem</t>
  </si>
  <si>
    <t>1.1.Papildināta profesionālo studiju programma veterinārmedicīnā ar apmācību par AMR attīstību un ierobežošanu un antimikrobiālo līdzekļu piesardzīgas lietošanas principiem (LLU)</t>
  </si>
  <si>
    <t>2.Apmācīti praktizējoši veterinārārsti par antimikrobiālo līdzekļu piesardzīgu lietošanu un lauksaimniecības dzīvnieku ganāmpulku vakcinācijas plānu un veselības plānu izstrādi un biodrošības pasākumiem lauksaimniecības dzīvnieku ganāmpulkos, lai samazinātu antimikrobiālo līdzekļu lietošanu dzīvniekiem</t>
  </si>
  <si>
    <t>2.1.Izstrādātas apmācību programmas praktizējošiem veterinārārstiem par antimikrobiālo līdzekļu piesardzīgu lietošanu, lauksaimniecības dzīvnieku ganāmpulku vakcinācijas plānu un veselības plānu izstrādi, biodrošības pasākumiem lauksaimniecības dzīvnieku ganāmpulkos (LLU)</t>
  </si>
  <si>
    <t>2.2.Apmācīti vismaz 30 % no praktizējošiem veterinārārstiem par antimikrobiālo līdzekļu piesardzīgu lietošanu, lauksaimniecības dzīvnieku ganāmpulku vakcinācijas plānu un veselības plānu izstrādi, biodrošības pasākumiem lauksaimniecības dzīvnieku ganāmpulkos (LLU)</t>
  </si>
  <si>
    <t>3.Apmācīti praktizējošie veterinārārsti par paraugu ņemšanu un uzglabāšanu AMR izmeklējumu veikšanai</t>
  </si>
  <si>
    <t>3.1.Izstrādāta un aktualizēta apmācības programma praktizējošiem veterinārārstiem par paraugu ņemšanu un uzglabāšanu AMR izmeklējumu veikšanai (BIOR)</t>
  </si>
  <si>
    <t>3.2.Uzsākts darbs pie vismaz 30 % no  praktizējošiem veterinārārstiem apmācības par paraugu ņemšanu un uzglabāšanu AMR izmeklējumu veikšanai (BIOR)</t>
  </si>
  <si>
    <t>9.2.Pilnveidot dzīvnieku īpašnieku izglītošanu par AMR ierobežošanu dzīvnieku veselības jomā</t>
  </si>
  <si>
    <t>1.Apmācīti lauksaimniecības dzīvnieku īpašnieki par biodrošības pasākumiem un vakcinācijas politiku valstī (liellopi, cūkas, mājputni u.t.t.)</t>
  </si>
  <si>
    <t>1.1.Izstrādāta apmācību programma dzīvnieku īpašniekiem par biodrošības pasākumiem novietnē (LLKC)</t>
  </si>
  <si>
    <t>1.2.Izstrādāta apmācību programma dzīvnieku īpašniekiem par vakcināciju (LLKC)</t>
  </si>
  <si>
    <t>1.3.Apmācīti 100 dzīvnieku īpašnieki gadā par biodrošības pasākumiem (LLKC)</t>
  </si>
  <si>
    <t>1.4.Informēti 100 dzīvnieku īpašnieki gadā par vakcinācijas politiku valstī (LLKC)</t>
  </si>
  <si>
    <t>2.Apmācīti dzīvnieku īpašnieki par dzīvnieku turēšanu un barošanu</t>
  </si>
  <si>
    <t>2.1.Izstrādāta apmācību programma dzīvnieku īpašniekiem par dzīvnieku turēšanu un barošanu (LLKC)</t>
  </si>
  <si>
    <t>2.2.Apmācīti 100 dzīvnieku īpašnieki gadā par dzīvnieku turēšanu un barošanu (LLKC)</t>
  </si>
  <si>
    <t>3.Apmācīti dzīvnieku īpašnieki par atbildīgas zāļu lietošanas pamatprincipiem un zāļu apriti saimniecībā</t>
  </si>
  <si>
    <t>3.1.Izstrādāta apmācību programma dzīvnieku īpašniekiem par atbildīgas zāļu lietošanas pamatprincipiem un zāļu uzskaiti (LLKC)</t>
  </si>
  <si>
    <t>3.2.Apmācīti 100 dzīvnieku īpašnieki gadā par veterināro zāļu atbildīgas lietošanas principiem un dzīvniekiem lietoto zāļu apriti (LLKC)</t>
  </si>
  <si>
    <t>9.3.Veicināt veterinārmedicīnas jomas profesionāļu informētību</t>
  </si>
  <si>
    <t>1.Organizētas konferences, semināri,
sniegta informācija presei, gatavotas publikācijas veterinārmedicīnas jomas profesionāļiem, lai veicinātu antimikrobiālo līdzekļu lietošanu dzīvniekiem saskaņā ar piesardzīgas lietošanas principiem</t>
  </si>
  <si>
    <t>1.1.Regulāri organizētas konferences un semināri par antimikrobiālo līdzekļu atbildīgu lietošanu, AMR attīstību un biodrošības pasākumu nozīmi veterinārmedicīnas jomas pārstāvjiem</t>
  </si>
  <si>
    <t>1.2.Sagatavotas publikācijas  par aktuālajiem AMR jautājumiem “Veterinārajā žurnālā” un citos preses izdevumos veterinārmedicīnas jomas pārstāvjiem</t>
  </si>
  <si>
    <t>1.3.Izdotas veterināro zāļu atbildīgas lietošanas vadlīnijas veterinārmedicīnas jomas pārstāvjiem bukletu formātā</t>
  </si>
  <si>
    <t>9.4.Veicināt sabiedrības informētību par AMR jautājumiem</t>
  </si>
  <si>
    <t>1.Organizēta un nodrošināta līdzdarbība konferencēs, semināros, sniegta informācija presei, gatavotas publikācijas</t>
  </si>
  <si>
    <t>1.1.Reguāri organizētas konferences lauksaimniecības jomas pārstāvjiem, līdzdarbība citu nozaru organizāciju organizētajos semināros un konferencēs, informējot par antimikrobiālo līdzekļu atbildīgu lietošanu, biodrošības pasākumu nozīmi un citiem dzīvnieku veselības jautājumiem</t>
  </si>
  <si>
    <t>1.2.Sniegta informācija presei un televīzijai, gatavotas publikācijas par antimikrobiālo līdzekļu atbildīgu lietošanu, biodrošības pasākumu nozīmi un citiem dzīvnieku veselības jautājumiem</t>
  </si>
  <si>
    <t>2.Organizēti pasākumi un līdzdalība Eiropas Antibiotiku dienas ietvaros</t>
  </si>
  <si>
    <t>2.1.Organizēti pasākumi un notikusi līdzdarbošanās Eiropas Antibiotiku dienas ietvaros (informatīvi semināri, preses konferences, bukleti)</t>
  </si>
  <si>
    <t>2.2.Notiek līdzdarbošanās SPKC un citu iestāžu un organizāciju organizētajos pasākumos Eiropas Antibiotiku dienas ietvaros</t>
  </si>
  <si>
    <t>3.Nodrošināta PVD un ZM informatīvo materiālu publiska pieejamība sabiedrībai un profesionāļiem par antimikrobiālo līdzekļu atbildīgu un piedardzīgu lietošanu un biodrošības pasākumu nozīmi dzīvnieku un sabiedrības veselības nodrošināšanā</t>
  </si>
  <si>
    <t>3.1.Sagatavoti informatīvie materiāli par antimikrobiālo līdzekļu atbildīgu lietošanu dzīvniekiem</t>
  </si>
  <si>
    <t>3.2.Sagatavoti informatīvie materiāli par biodrošības pasākumiem un to nozīmi dzīvnieku un sabiedrības veselības nodrošināšanā</t>
  </si>
  <si>
    <t>3.3.Nodrošināta publiski pieejama informācija par AMR uzraudzības rezultātiem un antimikrobiālo līdzekļu patēriņu valstī dzīvnieku veselības jomā</t>
  </si>
  <si>
    <t>3.4.Nodrošināta publiski pieejama informācija par ES un starptautisko organizāciju priekšlikumiem AMR ierobežošanai dzīvnieku veselības jomā</t>
  </si>
  <si>
    <t xml:space="preserve">Izstrādāts metodiskais materiāls ārstniecības iestādēm par AMR datu apkopošanu, analīzi un izmantošanu.Nodrošināta 50 ārstniecības iestāžu atbildīgo personu apmācība par AMR datu apkopošanu, analīzi un izmantošanu.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</si>
</sst>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6" x14ac:knownFonts="1">
    <font>
      <sz val="11"/>
      <color theme="1"/>
      <name val="Calibri"/>
      <family val="2"/>
      <charset val="186"/>
      <scheme val="minor"/>
    </font>
    <font>
      <sz val="10"/>
      <name val="Arial"/>
      <family val="2"/>
      <charset val="186"/>
    </font>
    <font>
      <b/>
      <sz val="10"/>
      <name val="Arial"/>
      <family val="2"/>
      <charset val="186"/>
    </font>
    <font>
      <sz val="10"/>
      <color theme="1"/>
      <name val="Arial"/>
      <family val="2"/>
      <charset val="186"/>
    </font>
    <font>
      <i/>
      <sz val="10"/>
      <name val="Arial"/>
      <family val="2"/>
      <charset val="186"/>
    </font>
    <font>
      <b/>
      <i/>
      <sz val="10"/>
      <name val="Arial"/>
      <family val="2"/>
      <charset val="186"/>
    </font>
    <font>
      <i/>
      <sz val="10"/>
      <color rgb="FFFF0000"/>
      <name val="Arial"/>
      <family val="2"/>
      <charset val="186"/>
    </font>
    <font>
      <sz val="10"/>
      <color rgb="FFFF0000"/>
      <name val="Arial"/>
      <family val="2"/>
      <charset val="186"/>
    </font>
    <font>
      <b/>
      <sz val="10"/>
      <color rgb="FFFF0000"/>
      <name val="Arial"/>
      <family val="2"/>
      <charset val="186"/>
    </font>
    <font>
      <sz val="11"/>
      <color rgb="FFFF0000"/>
      <name val="Calibri"/>
      <family val="2"/>
      <charset val="186"/>
      <scheme val="minor"/>
    </font>
    <font>
      <b/>
      <sz val="11"/>
      <color theme="1"/>
      <name val="Calibri"/>
      <family val="2"/>
      <charset val="186"/>
      <scheme val="minor"/>
    </font>
    <font>
      <i/>
      <sz val="11"/>
      <color theme="1"/>
      <name val="Calibri"/>
      <family val="2"/>
      <charset val="186"/>
      <scheme val="minor"/>
    </font>
    <font>
      <sz val="11"/>
      <color theme="1"/>
      <name val="Calibri"/>
      <family val="2"/>
      <charset val="204"/>
      <scheme val="minor"/>
    </font>
    <font>
      <b/>
      <sz val="12"/>
      <name val="Times New Roman"/>
      <family val="1"/>
      <charset val="204"/>
    </font>
    <font>
      <b/>
      <sz val="12"/>
      <color theme="1"/>
      <name val="Times New Roman"/>
      <family val="1"/>
      <charset val="204"/>
    </font>
    <font>
      <sz val="11"/>
      <color theme="1"/>
      <name val="Times New Roman"/>
      <family val="1"/>
      <charset val="204"/>
    </font>
    <font>
      <b/>
      <sz val="10"/>
      <name val="Times New Roman"/>
      <family val="1"/>
      <charset val="204"/>
    </font>
    <font>
      <sz val="10"/>
      <name val="Times New Roman"/>
      <family val="1"/>
      <charset val="204"/>
    </font>
    <font>
      <sz val="11"/>
      <name val="Times New Roman"/>
      <family val="1"/>
      <charset val="204"/>
    </font>
    <font>
      <sz val="10"/>
      <name val="Times New Roman"/>
      <family val="1"/>
    </font>
    <font>
      <sz val="12"/>
      <name val="Times New Roman"/>
      <family val="1"/>
    </font>
    <font>
      <sz val="10"/>
      <name val="Times New Roman"/>
      <family val="1"/>
      <charset val="186"/>
    </font>
    <font>
      <b/>
      <sz val="10"/>
      <name val="Times New Roman"/>
      <family val="1"/>
      <charset val="186"/>
    </font>
    <font>
      <b/>
      <sz val="8"/>
      <color rgb="FFFF0000"/>
      <name val="Times New Roman"/>
      <family val="1"/>
      <charset val="204"/>
    </font>
    <font>
      <b/>
      <sz val="11"/>
      <color rgb="FFFF0000"/>
      <name val="Times New Roman"/>
      <family val="1"/>
      <charset val="204"/>
    </font>
    <font>
      <b/>
      <sz val="11"/>
      <name val="Times New Roman"/>
      <family val="1"/>
      <charset val="204"/>
    </font>
    <font>
      <sz val="11"/>
      <color rgb="FFFF0000"/>
      <name val="Times New Roman"/>
      <family val="1"/>
      <charset val="204"/>
    </font>
    <font>
      <b/>
      <sz val="11"/>
      <name val="Times New Roman"/>
      <family val="1"/>
      <charset val="186"/>
    </font>
    <font>
      <b/>
      <sz val="11"/>
      <color theme="1"/>
      <name val="Times New Roman"/>
      <family val="1"/>
      <charset val="204"/>
    </font>
    <font>
      <b/>
      <sz val="12"/>
      <color theme="1"/>
      <name val="Times New Roman"/>
      <family val="1"/>
      <charset val="186"/>
    </font>
    <font>
      <sz val="11"/>
      <color theme="1"/>
      <name val="Times New Roman"/>
      <family val="1"/>
      <charset val="186"/>
    </font>
    <font>
      <b/>
      <sz val="11"/>
      <color theme="1"/>
      <name val="Times New Roman"/>
      <family val="1"/>
      <charset val="186"/>
    </font>
    <font>
      <b/>
      <sz val="10"/>
      <color theme="1"/>
      <name val="Times New Roman"/>
      <family val="1"/>
      <charset val="186"/>
    </font>
    <font>
      <sz val="11"/>
      <name val="Times New Roman"/>
      <family val="1"/>
      <charset val="186"/>
    </font>
    <font>
      <i/>
      <sz val="11"/>
      <color rgb="FFFF0000"/>
      <name val="Calibri"/>
      <family val="2"/>
      <charset val="186"/>
      <scheme val="minor"/>
    </font>
    <font>
      <sz val="10"/>
      <color theme="1"/>
      <name val="Times New Roman"/>
      <family val="1"/>
      <charset val="186"/>
    </font>
    <font>
      <sz val="10"/>
      <color rgb="FF000000"/>
      <name val="Times New Roman"/>
      <family val="1"/>
      <charset val="186"/>
    </font>
    <font>
      <strike/>
      <sz val="10"/>
      <name val="Times New Roman"/>
      <family val="1"/>
      <charset val="186"/>
    </font>
    <font>
      <sz val="10"/>
      <name val="Arial"/>
      <family val="2"/>
    </font>
    <font>
      <b/>
      <sz val="11"/>
      <color theme="1"/>
      <name val="Calibri"/>
      <family val="2"/>
      <charset val="204"/>
      <scheme val="minor"/>
    </font>
    <font>
      <sz val="11"/>
      <color theme="4"/>
      <name val="Times New Roman"/>
      <family val="1"/>
      <charset val="186"/>
    </font>
    <font>
      <sz val="12"/>
      <color theme="1"/>
      <name val="Times New Roman"/>
      <family val="1"/>
      <charset val="186"/>
    </font>
    <font>
      <sz val="12"/>
      <color theme="1"/>
      <name val="Calibri"/>
      <family val="2"/>
      <charset val="204"/>
      <scheme val="minor"/>
    </font>
    <font>
      <sz val="12"/>
      <name val="Times New Roman"/>
      <family val="1"/>
      <charset val="204"/>
    </font>
    <font>
      <sz val="12"/>
      <color rgb="FFFF0000"/>
      <name val="Calibri"/>
      <family val="2"/>
      <charset val="186"/>
      <scheme val="minor"/>
    </font>
    <font>
      <sz val="11"/>
      <name val="Calibri"/>
      <family val="2"/>
      <charset val="204"/>
      <scheme val="minor"/>
    </font>
    <font>
      <b/>
      <sz val="10"/>
      <color theme="1"/>
      <name val="Times New Roman"/>
      <family val="1"/>
      <charset val="204"/>
    </font>
    <font>
      <b/>
      <sz val="10"/>
      <name val="Times New Roman"/>
      <family val="1"/>
    </font>
    <font>
      <b/>
      <sz val="12"/>
      <name val="Times New Roman"/>
      <family val="1"/>
      <charset val="186"/>
    </font>
    <font>
      <sz val="12"/>
      <name val="Times New Roman"/>
      <family val="1"/>
      <charset val="186"/>
    </font>
    <font>
      <sz val="11"/>
      <name val="Calibri"/>
      <family val="2"/>
      <charset val="186"/>
      <scheme val="minor"/>
    </font>
    <font>
      <b/>
      <sz val="10"/>
      <color rgb="FFFF0000"/>
      <name val="Times New Roman"/>
      <family val="1"/>
      <charset val="186"/>
    </font>
    <font>
      <b/>
      <sz val="11"/>
      <name val="Calibri"/>
      <family val="2"/>
      <charset val="186"/>
      <scheme val="minor"/>
    </font>
    <font>
      <b/>
      <sz val="11"/>
      <name val="Times New Roman"/>
      <family val="1"/>
    </font>
    <font>
      <sz val="10"/>
      <color rgb="FFFF0000"/>
      <name val="Times New Roman"/>
      <family val="1"/>
    </font>
    <font>
      <i/>
      <sz val="12"/>
      <color theme="1"/>
      <name val="Times New Roman"/>
      <family val="1"/>
      <charset val="186"/>
    </font>
    <font>
      <sz val="10"/>
      <color theme="1"/>
      <name val="Times New Roman"/>
      <family val="1"/>
      <charset val="204"/>
    </font>
    <font>
      <b/>
      <sz val="11"/>
      <color rgb="FFFF0000"/>
      <name val="Times New Roman"/>
      <family val="1"/>
      <charset val="186"/>
    </font>
    <font>
      <sz val="10"/>
      <name val="Calibri"/>
      <family val="2"/>
      <charset val="204"/>
    </font>
    <font>
      <i/>
      <sz val="11"/>
      <color rgb="FF0000FF"/>
      <name val="Times New Roman"/>
      <family val="1"/>
      <charset val="204"/>
    </font>
    <font>
      <b/>
      <i/>
      <sz val="11"/>
      <color rgb="FF0000FF"/>
      <name val="Times New Roman"/>
      <family val="1"/>
      <charset val="204"/>
    </font>
    <font>
      <i/>
      <sz val="11"/>
      <color rgb="FF0000FF"/>
      <name val="Times New Roman"/>
      <family val="1"/>
      <charset val="186"/>
    </font>
    <font>
      <b/>
      <sz val="10"/>
      <color rgb="FFFF0000"/>
      <name val="Times New Roman"/>
      <family val="1"/>
    </font>
    <font>
      <i/>
      <sz val="11"/>
      <color rgb="FFFF0000"/>
      <name val="Times New Roman"/>
      <family val="1"/>
      <charset val="204"/>
    </font>
    <font>
      <sz val="11"/>
      <color rgb="FF0000FF"/>
      <name val="Times New Roman"/>
      <family val="1"/>
      <charset val="186"/>
    </font>
    <font>
      <b/>
      <sz val="11"/>
      <color rgb="FFFF0000"/>
      <name val="Calibri"/>
      <family val="2"/>
      <charset val="186"/>
      <scheme val="minor"/>
    </font>
    <font>
      <sz val="10"/>
      <color rgb="FFFF0000"/>
      <name val="Times New Roman"/>
      <family val="1"/>
      <charset val="204"/>
    </font>
    <font>
      <sz val="11"/>
      <color rgb="FFFF0000"/>
      <name val="Times New Roman"/>
      <family val="1"/>
      <charset val="186"/>
    </font>
    <font>
      <sz val="10"/>
      <color rgb="FFFF0000"/>
      <name val="Times New Roman"/>
      <family val="1"/>
      <charset val="186"/>
    </font>
    <font>
      <sz val="9"/>
      <color rgb="FFFF0000"/>
      <name val="Times New Roman"/>
      <family val="1"/>
      <charset val="204"/>
    </font>
    <font>
      <sz val="11"/>
      <color rgb="FFFF0000"/>
      <name val="Calibri"/>
      <family val="2"/>
      <charset val="204"/>
      <scheme val="minor"/>
    </font>
    <font>
      <b/>
      <sz val="11"/>
      <color rgb="FFFF0000"/>
      <name val="Calibri"/>
      <family val="2"/>
      <charset val="204"/>
      <scheme val="minor"/>
    </font>
    <font>
      <sz val="11"/>
      <name val="Times New Roman"/>
      <family val="1"/>
    </font>
    <font>
      <b/>
      <i/>
      <sz val="11"/>
      <color rgb="FFFF0000"/>
      <name val="Calibri"/>
      <family val="2"/>
      <charset val="186"/>
      <scheme val="minor"/>
    </font>
    <font>
      <b/>
      <sz val="11"/>
      <name val="Calibri"/>
      <family val="2"/>
      <charset val="204"/>
      <scheme val="minor"/>
    </font>
    <font>
      <b/>
      <i/>
      <sz val="10"/>
      <color rgb="FFFF0000"/>
      <name val="Calibri"/>
      <family val="2"/>
      <charset val="204"/>
      <scheme val="minor"/>
    </font>
  </fonts>
  <fills count="19">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F2F2F2"/>
        <bgColor indexed="64"/>
      </patternFill>
    </fill>
    <fill>
      <patternFill patternType="solid">
        <fgColor rgb="FFDDD9C3"/>
        <bgColor indexed="64"/>
      </patternFill>
    </fill>
    <fill>
      <patternFill patternType="solid">
        <fgColor rgb="FFFFFF99"/>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rgb="FF414142"/>
      </right>
      <top style="thin">
        <color rgb="FF414142"/>
      </top>
      <bottom style="thin">
        <color rgb="FF41414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rgb="FF414142"/>
      </right>
      <top/>
      <bottom/>
      <diagonal/>
    </border>
    <border>
      <left style="thin">
        <color rgb="FF414142"/>
      </left>
      <right/>
      <top/>
      <bottom style="thin">
        <color rgb="FF414142"/>
      </bottom>
      <diagonal/>
    </border>
    <border>
      <left/>
      <right/>
      <top/>
      <bottom style="thin">
        <color rgb="FF414142"/>
      </bottom>
      <diagonal/>
    </border>
    <border>
      <left style="thin">
        <color rgb="FF414142"/>
      </left>
      <right style="thin">
        <color rgb="FF414142"/>
      </right>
      <top style="thin">
        <color rgb="FF414142"/>
      </top>
      <bottom/>
      <diagonal/>
    </border>
    <border>
      <left style="thin">
        <color rgb="FF414142"/>
      </left>
      <right style="thin">
        <color rgb="FF414142"/>
      </right>
      <top style="thin">
        <color rgb="FF414142"/>
      </top>
      <bottom style="thin">
        <color rgb="FF414142"/>
      </bottom>
      <diagonal/>
    </border>
    <border>
      <left style="thin">
        <color rgb="FF414142"/>
      </left>
      <right style="thin">
        <color rgb="FF414142"/>
      </right>
      <top/>
      <bottom/>
      <diagonal/>
    </border>
    <border>
      <left style="thin">
        <color rgb="FF414142"/>
      </left>
      <right style="thin">
        <color rgb="FF414142"/>
      </right>
      <top/>
      <bottom style="thin">
        <color rgb="FF414142"/>
      </bottom>
      <diagonal/>
    </border>
    <border>
      <left style="thin">
        <color rgb="FF414142"/>
      </left>
      <right style="thin">
        <color rgb="FF414142"/>
      </right>
      <top/>
      <bottom style="thin">
        <color indexed="64"/>
      </bottom>
      <diagonal/>
    </border>
    <border>
      <left style="thin">
        <color rgb="FF414142"/>
      </left>
      <right/>
      <top style="thin">
        <color rgb="FF414142"/>
      </top>
      <bottom/>
      <diagonal/>
    </border>
    <border>
      <left style="thin">
        <color indexed="64"/>
      </left>
      <right/>
      <top/>
      <bottom style="thin">
        <color rgb="FF414142"/>
      </bottom>
      <diagonal/>
    </border>
    <border>
      <left style="thin">
        <color rgb="FF414142"/>
      </left>
      <right/>
      <top style="thin">
        <color rgb="FF414142"/>
      </top>
      <bottom style="thin">
        <color rgb="FF414142"/>
      </bottom>
      <diagonal/>
    </border>
    <border>
      <left/>
      <right style="thin">
        <color rgb="FF414142"/>
      </right>
      <top style="thin">
        <color rgb="FF414142"/>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right style="thin">
        <color indexed="64"/>
      </right>
      <top style="thin">
        <color rgb="FF414142"/>
      </top>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414142"/>
      </left>
      <right/>
      <top/>
      <bottom/>
      <diagonal/>
    </border>
    <border>
      <left style="thin">
        <color indexed="64"/>
      </left>
      <right/>
      <top style="thin">
        <color rgb="FF414142"/>
      </top>
      <bottom/>
      <diagonal/>
    </border>
  </borders>
  <cellStyleXfs count="3">
    <xf numFmtId="0" fontId="0" fillId="0" borderId="0"/>
    <xf numFmtId="0" fontId="12" fillId="0" borderId="0"/>
    <xf numFmtId="0" fontId="38" fillId="0" borderId="0"/>
  </cellStyleXfs>
  <cellXfs count="1225">
    <xf numFmtId="0" fontId="0" fillId="0" borderId="0" xfId="0"/>
    <xf numFmtId="0" fontId="1" fillId="0" borderId="0" xfId="0" applyFont="1" applyBorder="1" applyAlignment="1">
      <alignment horizontal="left" vertical="top"/>
    </xf>
    <xf numFmtId="2" fontId="1" fillId="0" borderId="0" xfId="0" applyNumberFormat="1" applyFont="1" applyBorder="1" applyAlignment="1">
      <alignment horizontal="left" vertical="top" wrapText="1"/>
    </xf>
    <xf numFmtId="3" fontId="1" fillId="0" borderId="0" xfId="0" applyNumberFormat="1" applyFont="1" applyBorder="1" applyAlignment="1">
      <alignment horizontal="left" vertical="top"/>
    </xf>
    <xf numFmtId="0" fontId="3" fillId="0" borderId="0" xfId="0" applyFont="1"/>
    <xf numFmtId="49" fontId="1" fillId="0" borderId="0" xfId="0" applyNumberFormat="1" applyFont="1" applyBorder="1" applyAlignment="1">
      <alignment horizontal="left" vertical="top"/>
    </xf>
    <xf numFmtId="0" fontId="2" fillId="2" borderId="1" xfId="0" applyFont="1" applyFill="1" applyBorder="1" applyAlignment="1">
      <alignment horizontal="left" vertical="top" wrapText="1"/>
    </xf>
    <xf numFmtId="3" fontId="2" fillId="2" borderId="1" xfId="0" applyNumberFormat="1" applyFont="1" applyFill="1" applyBorder="1" applyAlignment="1">
      <alignment horizontal="right" vertical="center" wrapText="1"/>
    </xf>
    <xf numFmtId="49" fontId="2" fillId="2" borderId="1" xfId="0" applyNumberFormat="1" applyFont="1" applyFill="1" applyBorder="1" applyAlignment="1">
      <alignment horizontal="center" vertical="center" wrapText="1"/>
    </xf>
    <xf numFmtId="0" fontId="1" fillId="3"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3" borderId="2" xfId="0" applyFont="1" applyFill="1" applyBorder="1" applyAlignment="1">
      <alignment horizontal="left" vertical="top" wrapText="1"/>
    </xf>
    <xf numFmtId="0" fontId="1" fillId="3" borderId="7" xfId="0" applyFont="1" applyFill="1" applyBorder="1" applyAlignment="1">
      <alignment horizontal="left" vertical="top" wrapText="1"/>
    </xf>
    <xf numFmtId="0" fontId="2" fillId="2" borderId="6" xfId="0" applyFont="1" applyFill="1" applyBorder="1" applyAlignment="1">
      <alignment horizontal="left" vertical="top" wrapText="1"/>
    </xf>
    <xf numFmtId="3" fontId="2" fillId="2" borderId="6" xfId="0" applyNumberFormat="1" applyFont="1" applyFill="1" applyBorder="1" applyAlignment="1">
      <alignment horizontal="right" vertical="center" wrapText="1"/>
    </xf>
    <xf numFmtId="49" fontId="2" fillId="2" borderId="6"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2" fillId="4" borderId="4" xfId="0" applyFont="1" applyFill="1" applyBorder="1" applyAlignment="1">
      <alignment vertical="top" wrapText="1"/>
    </xf>
    <xf numFmtId="0" fontId="2" fillId="4" borderId="1" xfId="0" applyFont="1" applyFill="1" applyBorder="1" applyAlignment="1">
      <alignment vertical="top" wrapText="1"/>
    </xf>
    <xf numFmtId="0" fontId="2" fillId="9" borderId="5" xfId="0" applyFont="1" applyFill="1" applyBorder="1" applyAlignment="1">
      <alignment horizontal="center" vertical="top" wrapText="1"/>
    </xf>
    <xf numFmtId="0" fontId="1" fillId="9" borderId="1" xfId="0" applyFont="1" applyFill="1" applyBorder="1" applyAlignment="1">
      <alignment horizontal="left" vertical="top" wrapText="1"/>
    </xf>
    <xf numFmtId="0" fontId="2" fillId="9" borderId="4" xfId="0" applyFont="1" applyFill="1" applyBorder="1" applyAlignment="1">
      <alignment vertical="top" wrapText="1"/>
    </xf>
    <xf numFmtId="3" fontId="2" fillId="9" borderId="2" xfId="0" applyNumberFormat="1" applyFont="1" applyFill="1" applyBorder="1" applyAlignment="1">
      <alignment horizontal="right" vertical="center" wrapText="1"/>
    </xf>
    <xf numFmtId="49" fontId="2" fillId="9" borderId="2" xfId="0" applyNumberFormat="1" applyFont="1" applyFill="1" applyBorder="1" applyAlignment="1">
      <alignment horizontal="center" vertical="center" wrapText="1"/>
    </xf>
    <xf numFmtId="0" fontId="1" fillId="4" borderId="1" xfId="0" applyFont="1" applyFill="1" applyBorder="1" applyAlignment="1">
      <alignment horizontal="right" vertical="center" wrapText="1"/>
    </xf>
    <xf numFmtId="3" fontId="1" fillId="4" borderId="1" xfId="0" applyNumberFormat="1" applyFont="1" applyFill="1" applyBorder="1" applyAlignment="1">
      <alignment horizontal="right" vertical="center" wrapText="1"/>
    </xf>
    <xf numFmtId="49" fontId="1" fillId="4" borderId="1" xfId="0" applyNumberFormat="1" applyFont="1" applyFill="1" applyBorder="1" applyAlignment="1">
      <alignment horizontal="center" vertical="center" wrapText="1"/>
    </xf>
    <xf numFmtId="0" fontId="1" fillId="4" borderId="2" xfId="0" applyFont="1" applyFill="1" applyBorder="1" applyAlignment="1">
      <alignment horizontal="right" vertical="center" wrapText="1"/>
    </xf>
    <xf numFmtId="0" fontId="5" fillId="9" borderId="1" xfId="0" applyFont="1" applyFill="1" applyBorder="1" applyAlignment="1">
      <alignment horizontal="left" vertical="top" wrapText="1"/>
    </xf>
    <xf numFmtId="0" fontId="1" fillId="9" borderId="1" xfId="0" applyFont="1" applyFill="1" applyBorder="1" applyAlignment="1">
      <alignment horizontal="right" vertical="center" wrapText="1"/>
    </xf>
    <xf numFmtId="49" fontId="1" fillId="9" borderId="1" xfId="0" applyNumberFormat="1" applyFont="1" applyFill="1" applyBorder="1" applyAlignment="1">
      <alignment horizontal="center" vertical="center" wrapText="1"/>
    </xf>
    <xf numFmtId="0" fontId="2" fillId="7" borderId="2" xfId="0" applyFont="1" applyFill="1" applyBorder="1" applyAlignment="1">
      <alignment horizontal="left" vertical="top" wrapText="1"/>
    </xf>
    <xf numFmtId="1" fontId="2" fillId="7" borderId="2" xfId="0" applyNumberFormat="1" applyFont="1" applyFill="1" applyBorder="1" applyAlignment="1">
      <alignment horizontal="center" vertical="center" wrapText="1"/>
    </xf>
    <xf numFmtId="0" fontId="2" fillId="9" borderId="6" xfId="0" applyFont="1" applyFill="1" applyBorder="1" applyAlignment="1">
      <alignment vertical="top" wrapText="1"/>
    </xf>
    <xf numFmtId="0" fontId="2" fillId="9" borderId="16" xfId="0" applyFont="1" applyFill="1" applyBorder="1" applyAlignment="1">
      <alignment horizontal="center" vertical="top" wrapText="1"/>
    </xf>
    <xf numFmtId="0" fontId="1" fillId="9" borderId="2" xfId="0" applyFont="1" applyFill="1" applyBorder="1" applyAlignment="1">
      <alignment horizontal="right" vertical="center" wrapText="1"/>
    </xf>
    <xf numFmtId="0" fontId="1" fillId="0" borderId="1" xfId="0" applyFont="1" applyFill="1" applyBorder="1" applyAlignment="1">
      <alignment horizontal="left" vertical="top" wrapText="1"/>
    </xf>
    <xf numFmtId="49" fontId="1" fillId="0" borderId="1" xfId="0" applyNumberFormat="1" applyFont="1" applyFill="1" applyBorder="1" applyAlignment="1">
      <alignment horizontal="center" vertical="center" wrapText="1"/>
    </xf>
    <xf numFmtId="0" fontId="2" fillId="0" borderId="1" xfId="0" applyFont="1" applyFill="1" applyBorder="1" applyAlignment="1">
      <alignment horizontal="left" vertical="top" wrapText="1"/>
    </xf>
    <xf numFmtId="3" fontId="2" fillId="0" borderId="1" xfId="0" applyNumberFormat="1" applyFont="1" applyFill="1" applyBorder="1" applyAlignment="1">
      <alignment horizontal="right" vertical="center" wrapText="1"/>
    </xf>
    <xf numFmtId="49" fontId="2" fillId="0" borderId="1" xfId="0" applyNumberFormat="1" applyFont="1" applyFill="1" applyBorder="1" applyAlignment="1">
      <alignment horizontal="center" vertical="center" wrapText="1"/>
    </xf>
    <xf numFmtId="0" fontId="2" fillId="9" borderId="5" xfId="0" applyFont="1" applyFill="1" applyBorder="1" applyAlignment="1">
      <alignment horizontal="center" vertical="top" wrapText="1"/>
    </xf>
    <xf numFmtId="49" fontId="7" fillId="0" borderId="1"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0" fontId="2" fillId="9" borderId="16" xfId="0" applyFont="1" applyFill="1" applyBorder="1" applyAlignment="1">
      <alignment horizontal="center" vertical="top" wrapText="1"/>
    </xf>
    <xf numFmtId="0" fontId="2" fillId="9" borderId="5" xfId="0" applyFont="1" applyFill="1" applyBorder="1" applyAlignment="1">
      <alignment horizontal="center" vertical="top" wrapText="1"/>
    </xf>
    <xf numFmtId="0" fontId="2" fillId="9" borderId="7" xfId="0" applyFont="1" applyFill="1" applyBorder="1" applyAlignment="1">
      <alignment horizontal="left" vertical="top" wrapText="1"/>
    </xf>
    <xf numFmtId="0" fontId="2" fillId="9" borderId="6" xfId="0" applyFont="1" applyFill="1" applyBorder="1" applyAlignment="1">
      <alignment horizontal="left" vertical="top" wrapText="1"/>
    </xf>
    <xf numFmtId="49" fontId="2" fillId="9" borderId="6" xfId="0" applyNumberFormat="1" applyFont="1" applyFill="1" applyBorder="1" applyAlignment="1">
      <alignment horizontal="center" vertical="center" wrapText="1"/>
    </xf>
    <xf numFmtId="0" fontId="2" fillId="9" borderId="2" xfId="0" applyFont="1" applyFill="1" applyBorder="1" applyAlignment="1">
      <alignment horizontal="left" vertical="top" wrapText="1"/>
    </xf>
    <xf numFmtId="0" fontId="1" fillId="9" borderId="2" xfId="0" applyFont="1" applyFill="1" applyBorder="1" applyAlignment="1">
      <alignment horizontal="left" vertical="top" wrapText="1"/>
    </xf>
    <xf numFmtId="0" fontId="2" fillId="4" borderId="1" xfId="0" applyFont="1" applyFill="1" applyBorder="1" applyAlignment="1">
      <alignment horizontal="left" vertical="top" wrapText="1"/>
    </xf>
    <xf numFmtId="3" fontId="2" fillId="4" borderId="1" xfId="0" applyNumberFormat="1" applyFont="1" applyFill="1" applyBorder="1" applyAlignment="1">
      <alignment horizontal="right" vertical="center" wrapText="1"/>
    </xf>
    <xf numFmtId="49" fontId="2" fillId="4" borderId="1" xfId="0" applyNumberFormat="1" applyFont="1" applyFill="1" applyBorder="1" applyAlignment="1">
      <alignment horizontal="center" vertical="center" wrapText="1"/>
    </xf>
    <xf numFmtId="0" fontId="2" fillId="4" borderId="2" xfId="0" applyFont="1" applyFill="1" applyBorder="1" applyAlignment="1">
      <alignment horizontal="left" vertical="top" wrapText="1"/>
    </xf>
    <xf numFmtId="0" fontId="2" fillId="4" borderId="2" xfId="0" applyFont="1" applyFill="1" applyBorder="1" applyAlignment="1">
      <alignment horizontal="right" vertical="center" wrapText="1"/>
    </xf>
    <xf numFmtId="3" fontId="2" fillId="4" borderId="2" xfId="0" applyNumberFormat="1" applyFont="1" applyFill="1" applyBorder="1" applyAlignment="1">
      <alignment horizontal="right" vertical="center" wrapText="1"/>
    </xf>
    <xf numFmtId="0" fontId="2" fillId="9" borderId="10" xfId="0" applyFont="1" applyFill="1" applyBorder="1" applyAlignment="1">
      <alignment horizontal="center" vertical="top" wrapText="1"/>
    </xf>
    <xf numFmtId="0" fontId="10" fillId="0" borderId="0" xfId="0" applyFont="1" applyFill="1"/>
    <xf numFmtId="0" fontId="10" fillId="0" borderId="0" xfId="0" applyFont="1"/>
    <xf numFmtId="0" fontId="0" fillId="0" borderId="0" xfId="0" applyFill="1"/>
    <xf numFmtId="0" fontId="10" fillId="0" borderId="1" xfId="0" applyFont="1" applyFill="1" applyBorder="1" applyAlignment="1">
      <alignment horizontal="center" vertical="center"/>
    </xf>
    <xf numFmtId="0" fontId="10" fillId="0" borderId="1" xfId="0" applyFont="1" applyFill="1" applyBorder="1" applyAlignment="1">
      <alignment wrapText="1"/>
    </xf>
    <xf numFmtId="0" fontId="0" fillId="0" borderId="1" xfId="0" applyFont="1" applyFill="1" applyBorder="1" applyAlignment="1">
      <alignment horizontal="center" vertical="center"/>
    </xf>
    <xf numFmtId="0" fontId="0" fillId="0" borderId="1" xfId="0" applyFont="1" applyFill="1" applyBorder="1" applyAlignment="1">
      <alignment wrapText="1"/>
    </xf>
    <xf numFmtId="0" fontId="0" fillId="0" borderId="0" xfId="0" applyAlignment="1">
      <alignment wrapText="1"/>
    </xf>
    <xf numFmtId="0" fontId="10" fillId="0" borderId="1" xfId="0" applyFont="1" applyFill="1" applyBorder="1"/>
    <xf numFmtId="0" fontId="10" fillId="0" borderId="1" xfId="0" applyFont="1" applyBorder="1"/>
    <xf numFmtId="0" fontId="10" fillId="5" borderId="0" xfId="0" applyFont="1" applyFill="1"/>
    <xf numFmtId="0" fontId="0" fillId="0" borderId="1" xfId="0" applyFont="1" applyBorder="1" applyAlignment="1">
      <alignment horizontal="left" wrapText="1"/>
    </xf>
    <xf numFmtId="0" fontId="0" fillId="0" borderId="1" xfId="0" applyFont="1" applyBorder="1" applyAlignment="1">
      <alignment horizontal="center" vertical="center"/>
    </xf>
    <xf numFmtId="0" fontId="0" fillId="0" borderId="1" xfId="0" applyFont="1" applyBorder="1" applyAlignment="1">
      <alignment wrapText="1"/>
    </xf>
    <xf numFmtId="0" fontId="11" fillId="0" borderId="0" xfId="0" applyFont="1"/>
    <xf numFmtId="0" fontId="10" fillId="5" borderId="1" xfId="0" applyFont="1" applyFill="1" applyBorder="1"/>
    <xf numFmtId="0" fontId="10" fillId="10" borderId="1" xfId="0" applyFont="1" applyFill="1" applyBorder="1"/>
    <xf numFmtId="0" fontId="10" fillId="0" borderId="0" xfId="0" applyFont="1" applyAlignment="1">
      <alignment wrapText="1"/>
    </xf>
    <xf numFmtId="0" fontId="10" fillId="5" borderId="1" xfId="0" applyFont="1" applyFill="1" applyBorder="1" applyAlignment="1">
      <alignment horizontal="center" vertical="center"/>
    </xf>
    <xf numFmtId="0" fontId="10" fillId="0" borderId="1" xfId="0" applyFont="1" applyFill="1" applyBorder="1" applyAlignment="1">
      <alignment horizontal="right" wrapText="1"/>
    </xf>
    <xf numFmtId="0" fontId="0" fillId="0" borderId="1" xfId="0"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top" wrapText="1"/>
    </xf>
    <xf numFmtId="0" fontId="0" fillId="0" borderId="1" xfId="0" applyFont="1" applyFill="1" applyBorder="1" applyAlignment="1">
      <alignment horizontal="left" wrapText="1"/>
    </xf>
    <xf numFmtId="0" fontId="10" fillId="0" borderId="1" xfId="0" applyFont="1" applyFill="1" applyBorder="1" applyAlignment="1">
      <alignment horizontal="left" wrapText="1"/>
    </xf>
    <xf numFmtId="0" fontId="0" fillId="0" borderId="0" xfId="0" applyFill="1" applyBorder="1"/>
    <xf numFmtId="0" fontId="10" fillId="0" borderId="0" xfId="0" applyFont="1" applyFill="1" applyBorder="1"/>
    <xf numFmtId="0" fontId="10" fillId="5" borderId="0" xfId="0" applyFont="1" applyFill="1" applyAlignment="1">
      <alignment horizontal="center"/>
    </xf>
    <xf numFmtId="0" fontId="10" fillId="0" borderId="0" xfId="0" applyFont="1" applyBorder="1" applyAlignment="1">
      <alignment wrapText="1"/>
    </xf>
    <xf numFmtId="0" fontId="0" fillId="0" borderId="1" xfId="0" applyFill="1" applyBorder="1" applyAlignment="1">
      <alignment horizontal="center"/>
    </xf>
    <xf numFmtId="0" fontId="0" fillId="0" borderId="1" xfId="0" applyBorder="1"/>
    <xf numFmtId="0" fontId="15" fillId="0" borderId="0" xfId="1" applyFont="1"/>
    <xf numFmtId="0" fontId="17" fillId="0" borderId="21" xfId="1" applyFont="1" applyBorder="1" applyAlignment="1">
      <alignment horizontal="center" vertical="top" wrapText="1"/>
    </xf>
    <xf numFmtId="49" fontId="17" fillId="0" borderId="21" xfId="1" applyNumberFormat="1" applyFont="1" applyBorder="1" applyAlignment="1">
      <alignment horizontal="center" vertical="top" wrapText="1"/>
    </xf>
    <xf numFmtId="0" fontId="18" fillId="0" borderId="0" xfId="1" applyFont="1" applyAlignment="1">
      <alignment horizontal="left" vertical="top"/>
    </xf>
    <xf numFmtId="0" fontId="18" fillId="0" borderId="0" xfId="1" applyFont="1" applyAlignment="1">
      <alignment horizontal="center" vertical="top"/>
    </xf>
    <xf numFmtId="3" fontId="17" fillId="0" borderId="21" xfId="1" applyNumberFormat="1" applyFont="1" applyBorder="1" applyAlignment="1">
      <alignment horizontal="center" vertical="top" wrapText="1"/>
    </xf>
    <xf numFmtId="3" fontId="17" fillId="0" borderId="20" xfId="1" applyNumberFormat="1" applyFont="1" applyBorder="1" applyAlignment="1">
      <alignment horizontal="center" vertical="top" wrapText="1"/>
    </xf>
    <xf numFmtId="0" fontId="19" fillId="10" borderId="1" xfId="1" applyFont="1" applyFill="1" applyBorder="1" applyAlignment="1">
      <alignment vertical="top" wrapText="1"/>
    </xf>
    <xf numFmtId="0" fontId="19" fillId="5" borderId="1" xfId="1" applyFont="1" applyFill="1" applyBorder="1" applyAlignment="1">
      <alignment vertical="top" wrapText="1"/>
    </xf>
    <xf numFmtId="0" fontId="19" fillId="10" borderId="4" xfId="1" applyFont="1" applyFill="1" applyBorder="1" applyAlignment="1">
      <alignment horizontal="left" vertical="top" wrapText="1"/>
    </xf>
    <xf numFmtId="3" fontId="20" fillId="0" borderId="1" xfId="1" applyNumberFormat="1" applyFont="1" applyBorder="1" applyAlignment="1">
      <alignment horizontal="right" vertical="top" wrapText="1"/>
    </xf>
    <xf numFmtId="3" fontId="21" fillId="0" borderId="1" xfId="1" applyNumberFormat="1" applyFont="1" applyBorder="1" applyAlignment="1">
      <alignment horizontal="right" vertical="top" wrapText="1"/>
    </xf>
    <xf numFmtId="0" fontId="18" fillId="0" borderId="1" xfId="1" applyFont="1" applyBorder="1" applyAlignment="1">
      <alignment horizontal="left" vertical="top"/>
    </xf>
    <xf numFmtId="49" fontId="22" fillId="10" borderId="5" xfId="1" applyNumberFormat="1" applyFont="1" applyFill="1" applyBorder="1" applyAlignment="1">
      <alignment vertical="top" wrapText="1"/>
    </xf>
    <xf numFmtId="0" fontId="23" fillId="0" borderId="0" xfId="1" applyFont="1" applyAlignment="1">
      <alignment vertical="center" wrapText="1"/>
    </xf>
    <xf numFmtId="0" fontId="24" fillId="0" borderId="0" xfId="1" applyFont="1" applyAlignment="1">
      <alignment horizontal="left" vertical="top"/>
    </xf>
    <xf numFmtId="0" fontId="24" fillId="0" borderId="0" xfId="1" applyFont="1" applyAlignment="1">
      <alignment horizontal="center" vertical="top" wrapText="1"/>
    </xf>
    <xf numFmtId="0" fontId="25" fillId="0" borderId="0" xfId="1" applyFont="1" applyAlignment="1">
      <alignment horizontal="left" vertical="top"/>
    </xf>
    <xf numFmtId="0" fontId="15" fillId="0" borderId="0" xfId="1" applyFont="1" applyAlignment="1">
      <alignment wrapText="1"/>
    </xf>
    <xf numFmtId="0" fontId="22" fillId="0" borderId="1" xfId="1" applyFont="1" applyBorder="1" applyAlignment="1">
      <alignment horizontal="center" vertical="center"/>
    </xf>
    <xf numFmtId="0" fontId="16" fillId="0" borderId="1" xfId="1" applyFont="1" applyBorder="1" applyAlignment="1">
      <alignment horizontal="center" vertical="center" wrapText="1"/>
    </xf>
    <xf numFmtId="0" fontId="17" fillId="0" borderId="0" xfId="1" applyFont="1" applyAlignment="1">
      <alignment horizontal="center" wrapText="1"/>
    </xf>
    <xf numFmtId="0" fontId="17" fillId="0" borderId="0" xfId="1" applyFont="1" applyAlignment="1">
      <alignment horizontal="center"/>
    </xf>
    <xf numFmtId="0" fontId="15" fillId="0" borderId="1" xfId="1" applyFont="1" applyBorder="1" applyAlignment="1">
      <alignment horizontal="center" vertical="center"/>
    </xf>
    <xf numFmtId="0" fontId="17" fillId="0" borderId="1" xfId="1" applyFont="1" applyBorder="1" applyAlignment="1">
      <alignment wrapText="1"/>
    </xf>
    <xf numFmtId="0" fontId="18" fillId="0" borderId="1" xfId="1" applyFont="1" applyBorder="1"/>
    <xf numFmtId="0" fontId="26" fillId="0" borderId="0" xfId="1" applyFont="1" applyAlignment="1">
      <alignment horizontal="center" wrapText="1"/>
    </xf>
    <xf numFmtId="2" fontId="12" fillId="0" borderId="0" xfId="1" applyNumberFormat="1" applyAlignment="1">
      <alignment wrapText="1"/>
    </xf>
    <xf numFmtId="0" fontId="12" fillId="0" borderId="0" xfId="1" applyAlignment="1">
      <alignment wrapText="1"/>
    </xf>
    <xf numFmtId="4" fontId="15" fillId="0" borderId="1" xfId="1" applyNumberFormat="1" applyFont="1" applyBorder="1"/>
    <xf numFmtId="0" fontId="15" fillId="0" borderId="0" xfId="1" applyFont="1" applyAlignment="1">
      <alignment vertical="center"/>
    </xf>
    <xf numFmtId="0" fontId="17" fillId="0" borderId="0" xfId="1" applyFont="1" applyAlignment="1">
      <alignment wrapText="1"/>
    </xf>
    <xf numFmtId="0" fontId="18" fillId="0" borderId="0" xfId="1" applyFont="1"/>
    <xf numFmtId="0" fontId="18" fillId="10" borderId="0" xfId="1" applyFont="1" applyFill="1"/>
    <xf numFmtId="0" fontId="28" fillId="0" borderId="0" xfId="1" applyFont="1"/>
    <xf numFmtId="0" fontId="30" fillId="0" borderId="0" xfId="1" applyFont="1"/>
    <xf numFmtId="0" fontId="21" fillId="0" borderId="1" xfId="1" applyFont="1" applyBorder="1" applyAlignment="1">
      <alignment horizontal="center" vertical="top" wrapText="1"/>
    </xf>
    <xf numFmtId="49" fontId="21" fillId="0" borderId="1" xfId="1" applyNumberFormat="1" applyFont="1" applyBorder="1" applyAlignment="1">
      <alignment horizontal="center" vertical="top" wrapText="1"/>
    </xf>
    <xf numFmtId="3" fontId="21" fillId="0" borderId="1" xfId="1" applyNumberFormat="1" applyFont="1" applyBorder="1" applyAlignment="1">
      <alignment horizontal="center" vertical="top" wrapText="1"/>
    </xf>
    <xf numFmtId="0" fontId="30" fillId="0" borderId="1" xfId="1" applyFont="1" applyBorder="1"/>
    <xf numFmtId="0" fontId="21" fillId="5" borderId="1" xfId="1" applyFont="1" applyFill="1" applyBorder="1" applyAlignment="1">
      <alignment vertical="top" wrapText="1"/>
    </xf>
    <xf numFmtId="49" fontId="21" fillId="0" borderId="1" xfId="1" applyNumberFormat="1" applyFont="1" applyBorder="1" applyAlignment="1">
      <alignment horizontal="justify" vertical="top" wrapText="1"/>
    </xf>
    <xf numFmtId="0" fontId="21" fillId="5" borderId="1" xfId="1" applyFont="1" applyFill="1" applyBorder="1" applyAlignment="1">
      <alignment horizontal="left" vertical="top" wrapText="1"/>
    </xf>
    <xf numFmtId="4" fontId="30" fillId="0" borderId="0" xfId="1" applyNumberFormat="1" applyFont="1"/>
    <xf numFmtId="0" fontId="31" fillId="0" borderId="1" xfId="1" applyFont="1" applyBorder="1"/>
    <xf numFmtId="0" fontId="32" fillId="0" borderId="1" xfId="1" applyFont="1" applyBorder="1" applyAlignment="1">
      <alignment horizontal="center" wrapText="1"/>
    </xf>
    <xf numFmtId="4" fontId="33" fillId="12" borderId="6" xfId="1" applyNumberFormat="1" applyFont="1" applyFill="1" applyBorder="1" applyAlignment="1">
      <alignment horizontal="center" vertical="center" wrapText="1"/>
    </xf>
    <xf numFmtId="0" fontId="27" fillId="5" borderId="1" xfId="1" applyFont="1" applyFill="1" applyBorder="1" applyAlignment="1">
      <alignment horizontal="center" vertical="center" wrapText="1"/>
    </xf>
    <xf numFmtId="0" fontId="33" fillId="0" borderId="1" xfId="1" applyFont="1" applyBorder="1" applyAlignment="1">
      <alignment horizontal="center" vertical="center" wrapText="1"/>
    </xf>
    <xf numFmtId="0" fontId="27" fillId="0" borderId="4" xfId="1" applyFont="1" applyBorder="1" applyAlignment="1">
      <alignment horizontal="center" vertical="center" wrapText="1"/>
    </xf>
    <xf numFmtId="0" fontId="33" fillId="0" borderId="9" xfId="1" applyFont="1" applyBorder="1" applyAlignment="1">
      <alignment horizontal="center" vertical="center" wrapText="1"/>
    </xf>
    <xf numFmtId="4" fontId="33" fillId="0" borderId="1" xfId="1" applyNumberFormat="1" applyFont="1" applyBorder="1" applyAlignment="1">
      <alignment horizontal="center" vertical="center" wrapText="1"/>
    </xf>
    <xf numFmtId="3" fontId="33" fillId="0" borderId="1" xfId="1" applyNumberFormat="1" applyFont="1" applyBorder="1" applyAlignment="1">
      <alignment horizontal="center" vertical="center" wrapText="1"/>
    </xf>
    <xf numFmtId="4" fontId="27" fillId="0" borderId="4" xfId="1" applyNumberFormat="1" applyFont="1" applyBorder="1" applyAlignment="1">
      <alignment horizontal="center" vertical="center" wrapText="1"/>
    </xf>
    <xf numFmtId="0" fontId="33" fillId="0" borderId="11" xfId="1" applyFont="1" applyBorder="1" applyAlignment="1">
      <alignment horizontal="center" vertical="center" wrapText="1"/>
    </xf>
    <xf numFmtId="0" fontId="27" fillId="0" borderId="1" xfId="1" applyFont="1" applyBorder="1" applyAlignment="1">
      <alignment horizontal="center" vertical="center" wrapText="1"/>
    </xf>
    <xf numFmtId="4" fontId="27" fillId="0" borderId="1" xfId="1" applyNumberFormat="1" applyFont="1" applyBorder="1" applyAlignment="1">
      <alignment horizontal="center" vertical="center" wrapText="1"/>
    </xf>
    <xf numFmtId="164" fontId="33" fillId="0" borderId="11" xfId="1" applyNumberFormat="1" applyFont="1" applyBorder="1" applyAlignment="1">
      <alignment horizontal="center" vertical="center" wrapText="1"/>
    </xf>
    <xf numFmtId="0" fontId="33" fillId="12" borderId="4" xfId="1" applyFont="1" applyFill="1" applyBorder="1" applyAlignment="1">
      <alignment vertical="top"/>
    </xf>
    <xf numFmtId="0" fontId="30" fillId="12" borderId="16" xfId="1" applyFont="1" applyFill="1" applyBorder="1"/>
    <xf numFmtId="0" fontId="30" fillId="0" borderId="11" xfId="1" applyFont="1" applyBorder="1"/>
    <xf numFmtId="0" fontId="31" fillId="5" borderId="4" xfId="1" applyFont="1" applyFill="1" applyBorder="1"/>
    <xf numFmtId="0" fontId="31" fillId="0" borderId="4" xfId="1" applyFont="1" applyBorder="1"/>
    <xf numFmtId="0" fontId="31" fillId="0" borderId="16" xfId="1" applyFont="1" applyBorder="1"/>
    <xf numFmtId="0" fontId="30" fillId="0" borderId="5" xfId="1" applyFont="1" applyBorder="1"/>
    <xf numFmtId="0" fontId="34" fillId="0" borderId="0" xfId="1" applyFont="1" applyFill="1" applyBorder="1" applyAlignment="1">
      <alignment vertical="top" wrapText="1"/>
    </xf>
    <xf numFmtId="0" fontId="15" fillId="0" borderId="1" xfId="1" applyFont="1" applyBorder="1"/>
    <xf numFmtId="0" fontId="17" fillId="0" borderId="23" xfId="1" applyFont="1" applyBorder="1" applyAlignment="1">
      <alignment horizontal="center" vertical="top" wrapText="1"/>
    </xf>
    <xf numFmtId="49" fontId="17" fillId="0" borderId="18" xfId="1" applyNumberFormat="1" applyFont="1" applyBorder="1" applyAlignment="1">
      <alignment horizontal="center" vertical="top" wrapText="1"/>
    </xf>
    <xf numFmtId="0" fontId="18" fillId="12" borderId="1" xfId="1" applyFont="1" applyFill="1" applyBorder="1" applyAlignment="1">
      <alignment horizontal="left" vertical="top" wrapText="1"/>
    </xf>
    <xf numFmtId="49" fontId="17" fillId="0" borderId="25" xfId="1" applyNumberFormat="1" applyFont="1" applyBorder="1" applyAlignment="1">
      <alignment horizontal="center" vertical="top" wrapText="1"/>
    </xf>
    <xf numFmtId="0" fontId="18" fillId="12" borderId="1" xfId="1" applyFont="1" applyFill="1" applyBorder="1" applyAlignment="1">
      <alignment horizontal="left" vertical="top"/>
    </xf>
    <xf numFmtId="3" fontId="17" fillId="0" borderId="25" xfId="1" applyNumberFormat="1" applyFont="1" applyBorder="1" applyAlignment="1">
      <alignment horizontal="center" vertical="top" wrapText="1"/>
    </xf>
    <xf numFmtId="49" fontId="17" fillId="0" borderId="4" xfId="1" applyNumberFormat="1" applyFont="1" applyBorder="1" applyAlignment="1">
      <alignment horizontal="center" vertical="top" wrapText="1"/>
    </xf>
    <xf numFmtId="0" fontId="16" fillId="0" borderId="1" xfId="1" applyFont="1" applyBorder="1" applyAlignment="1">
      <alignment horizontal="center" vertical="top" wrapText="1"/>
    </xf>
    <xf numFmtId="0" fontId="19" fillId="5" borderId="1" xfId="1" applyFont="1" applyFill="1" applyBorder="1" applyAlignment="1">
      <alignment horizontal="left" vertical="top" wrapText="1"/>
    </xf>
    <xf numFmtId="0" fontId="19" fillId="0" borderId="1" xfId="1" applyFont="1" applyBorder="1" applyAlignment="1">
      <alignment horizontal="left" vertical="top" wrapText="1"/>
    </xf>
    <xf numFmtId="3" fontId="19" fillId="0" borderId="1" xfId="1" applyNumberFormat="1" applyFont="1" applyFill="1" applyBorder="1" applyAlignment="1">
      <alignment horizontal="right" vertical="top" wrapText="1"/>
    </xf>
    <xf numFmtId="2" fontId="9" fillId="12" borderId="1" xfId="1" applyNumberFormat="1" applyFont="1" applyFill="1" applyBorder="1" applyAlignment="1">
      <alignment horizontal="left" vertical="top" wrapText="1"/>
    </xf>
    <xf numFmtId="3" fontId="21" fillId="0" borderId="1" xfId="1" applyNumberFormat="1" applyFont="1" applyFill="1" applyBorder="1" applyAlignment="1">
      <alignment horizontal="right" vertical="top" wrapText="1"/>
    </xf>
    <xf numFmtId="0" fontId="19" fillId="0" borderId="1" xfId="1" applyFont="1" applyBorder="1" applyAlignment="1">
      <alignment vertical="top" wrapText="1"/>
    </xf>
    <xf numFmtId="0" fontId="21" fillId="0" borderId="1" xfId="1" applyFont="1" applyBorder="1" applyAlignment="1">
      <alignment horizontal="right" vertical="top"/>
    </xf>
    <xf numFmtId="0" fontId="16" fillId="0" borderId="1" xfId="1" applyFont="1" applyFill="1" applyBorder="1" applyAlignment="1">
      <alignment horizontal="left" vertical="top" wrapText="1"/>
    </xf>
    <xf numFmtId="0" fontId="17" fillId="5" borderId="1" xfId="1" applyFont="1" applyFill="1" applyBorder="1" applyAlignment="1">
      <alignment horizontal="left" vertical="top" wrapText="1"/>
    </xf>
    <xf numFmtId="0" fontId="19" fillId="0" borderId="6" xfId="1" applyFont="1" applyBorder="1" applyAlignment="1">
      <alignment vertical="top" wrapText="1"/>
    </xf>
    <xf numFmtId="3" fontId="18" fillId="10" borderId="6" xfId="1" applyNumberFormat="1" applyFont="1" applyFill="1" applyBorder="1" applyAlignment="1">
      <alignment horizontal="center" vertical="top" wrapText="1"/>
    </xf>
    <xf numFmtId="3" fontId="18" fillId="10" borderId="4" xfId="1" applyNumberFormat="1" applyFont="1" applyFill="1" applyBorder="1" applyAlignment="1">
      <alignment horizontal="center" vertical="top" wrapText="1"/>
    </xf>
    <xf numFmtId="0" fontId="23" fillId="0" borderId="0" xfId="1" applyFont="1" applyFill="1" applyAlignment="1">
      <alignment vertical="center" wrapText="1"/>
    </xf>
    <xf numFmtId="0" fontId="24" fillId="0" borderId="0" xfId="1" applyFont="1" applyFill="1" applyAlignment="1">
      <alignment horizontal="left" vertical="top"/>
    </xf>
    <xf numFmtId="0" fontId="18" fillId="0" borderId="0" xfId="1" applyFont="1" applyFill="1" applyAlignment="1">
      <alignment horizontal="left" vertical="top"/>
    </xf>
    <xf numFmtId="0" fontId="24" fillId="0" borderId="0" xfId="1" applyFont="1" applyFill="1" applyAlignment="1">
      <alignment horizontal="center" vertical="top" wrapText="1"/>
    </xf>
    <xf numFmtId="0" fontId="25" fillId="0" borderId="0" xfId="1" applyFont="1" applyFill="1" applyAlignment="1">
      <alignment horizontal="left" vertical="top"/>
    </xf>
    <xf numFmtId="0" fontId="12" fillId="0" borderId="1" xfId="1" applyBorder="1" applyAlignment="1">
      <alignment horizontal="left" vertical="top" wrapText="1"/>
    </xf>
    <xf numFmtId="0" fontId="36" fillId="5" borderId="1" xfId="1" applyFont="1" applyFill="1" applyBorder="1" applyAlignment="1">
      <alignment horizontal="left" vertical="top" wrapText="1"/>
    </xf>
    <xf numFmtId="3" fontId="18" fillId="10" borderId="1" xfId="1" applyNumberFormat="1" applyFont="1" applyFill="1" applyBorder="1" applyAlignment="1">
      <alignment horizontal="center" vertical="top" wrapText="1"/>
    </xf>
    <xf numFmtId="0" fontId="21" fillId="12" borderId="1" xfId="1" applyFont="1" applyFill="1" applyBorder="1" applyAlignment="1">
      <alignment horizontal="left" vertical="top" wrapText="1"/>
    </xf>
    <xf numFmtId="3" fontId="18" fillId="10" borderId="2" xfId="1" applyNumberFormat="1" applyFont="1" applyFill="1" applyBorder="1" applyAlignment="1">
      <alignment horizontal="center" vertical="top" wrapText="1"/>
    </xf>
    <xf numFmtId="0" fontId="37" fillId="12" borderId="1" xfId="1" applyFont="1" applyFill="1" applyBorder="1" applyAlignment="1">
      <alignment horizontal="left" vertical="top" wrapText="1"/>
    </xf>
    <xf numFmtId="0" fontId="24" fillId="0" borderId="0" xfId="1" applyFont="1" applyFill="1" applyBorder="1" applyAlignment="1">
      <alignment horizontal="left" vertical="top"/>
    </xf>
    <xf numFmtId="0" fontId="18" fillId="0" borderId="0" xfId="1" applyFont="1" applyFill="1" applyBorder="1" applyAlignment="1">
      <alignment horizontal="left" vertical="top"/>
    </xf>
    <xf numFmtId="0" fontId="24" fillId="0" borderId="0" xfId="1" applyFont="1" applyFill="1" applyBorder="1" applyAlignment="1">
      <alignment horizontal="center" vertical="top" wrapText="1"/>
    </xf>
    <xf numFmtId="0" fontId="25" fillId="0" borderId="0" xfId="1" applyFont="1" applyFill="1" applyBorder="1" applyAlignment="1">
      <alignment horizontal="left" vertical="top"/>
    </xf>
    <xf numFmtId="0" fontId="39" fillId="0" borderId="1" xfId="1" applyFont="1" applyBorder="1" applyAlignment="1">
      <alignment horizontal="left" vertical="top" wrapText="1"/>
    </xf>
    <xf numFmtId="0" fontId="31" fillId="0" borderId="1" xfId="1" applyFont="1" applyBorder="1" applyAlignment="1">
      <alignment horizontal="center" vertical="top" wrapText="1"/>
    </xf>
    <xf numFmtId="3" fontId="25" fillId="0" borderId="1" xfId="1" applyNumberFormat="1" applyFont="1" applyFill="1" applyBorder="1" applyAlignment="1">
      <alignment horizontal="center" vertical="top" wrapText="1"/>
    </xf>
    <xf numFmtId="3" fontId="33" fillId="0" borderId="1" xfId="1" applyNumberFormat="1" applyFont="1" applyFill="1" applyBorder="1" applyAlignment="1">
      <alignment horizontal="center" vertical="top" wrapText="1"/>
    </xf>
    <xf numFmtId="0" fontId="40" fillId="0" borderId="0" xfId="1" applyFont="1" applyFill="1" applyBorder="1" applyAlignment="1">
      <alignment horizontal="center" vertical="top" wrapText="1"/>
    </xf>
    <xf numFmtId="0" fontId="24" fillId="0" borderId="0" xfId="1" applyFont="1" applyFill="1" applyBorder="1" applyAlignment="1">
      <alignment vertical="center" wrapText="1"/>
    </xf>
    <xf numFmtId="0" fontId="25" fillId="0" borderId="1" xfId="1" applyFont="1" applyFill="1" applyBorder="1" applyAlignment="1">
      <alignment horizontal="left" vertical="top"/>
    </xf>
    <xf numFmtId="0" fontId="15" fillId="0" borderId="0" xfId="1" applyFont="1" applyBorder="1"/>
    <xf numFmtId="0" fontId="41" fillId="0" borderId="0" xfId="1" applyFont="1"/>
    <xf numFmtId="0" fontId="41" fillId="0" borderId="1" xfId="1" applyFont="1" applyBorder="1" applyAlignment="1">
      <alignment wrapText="1"/>
    </xf>
    <xf numFmtId="0" fontId="41" fillId="0" borderId="1" xfId="1" applyFont="1" applyBorder="1"/>
    <xf numFmtId="0" fontId="41" fillId="0" borderId="1" xfId="1" applyFont="1" applyFill="1" applyBorder="1"/>
    <xf numFmtId="0" fontId="29" fillId="0" borderId="1" xfId="1" applyFont="1" applyBorder="1" applyAlignment="1">
      <alignment wrapText="1"/>
    </xf>
    <xf numFmtId="0" fontId="41" fillId="14" borderId="1" xfId="1" applyFont="1" applyFill="1" applyBorder="1"/>
    <xf numFmtId="0" fontId="29" fillId="14" borderId="1" xfId="1" applyFont="1" applyFill="1" applyBorder="1" applyAlignment="1">
      <alignment wrapText="1"/>
    </xf>
    <xf numFmtId="0" fontId="41" fillId="0" borderId="9" xfId="1" applyFont="1" applyFill="1" applyBorder="1"/>
    <xf numFmtId="0" fontId="29" fillId="0" borderId="10" xfId="1" applyFont="1" applyFill="1" applyBorder="1" applyAlignment="1">
      <alignment wrapText="1"/>
    </xf>
    <xf numFmtId="0" fontId="41" fillId="0" borderId="10" xfId="1" applyFont="1" applyFill="1" applyBorder="1"/>
    <xf numFmtId="1" fontId="29" fillId="0" borderId="10" xfId="1" applyNumberFormat="1" applyFont="1" applyFill="1" applyBorder="1"/>
    <xf numFmtId="1" fontId="29" fillId="0" borderId="0" xfId="1" applyNumberFormat="1" applyFont="1" applyFill="1" applyBorder="1"/>
    <xf numFmtId="0" fontId="41" fillId="5" borderId="2" xfId="1" applyFont="1" applyFill="1" applyBorder="1"/>
    <xf numFmtId="0" fontId="41" fillId="0" borderId="2" xfId="1" applyFont="1" applyBorder="1" applyAlignment="1">
      <alignment wrapText="1"/>
    </xf>
    <xf numFmtId="0" fontId="41" fillId="5" borderId="1" xfId="1" applyFont="1" applyFill="1" applyBorder="1"/>
    <xf numFmtId="0" fontId="41" fillId="15" borderId="1" xfId="1" applyFont="1" applyFill="1" applyBorder="1"/>
    <xf numFmtId="0" fontId="29" fillId="15" borderId="1" xfId="1" applyFont="1" applyFill="1" applyBorder="1" applyAlignment="1">
      <alignment wrapText="1"/>
    </xf>
    <xf numFmtId="49" fontId="17" fillId="0" borderId="23" xfId="1" applyNumberFormat="1" applyFont="1" applyBorder="1" applyAlignment="1">
      <alignment horizontal="center" vertical="top" wrapText="1"/>
    </xf>
    <xf numFmtId="49" fontId="17" fillId="0" borderId="20" xfId="1" applyNumberFormat="1" applyFont="1" applyBorder="1" applyAlignment="1">
      <alignment horizontal="center" vertical="top" wrapText="1"/>
    </xf>
    <xf numFmtId="49" fontId="17" fillId="0" borderId="1" xfId="1" applyNumberFormat="1" applyFont="1" applyBorder="1" applyAlignment="1">
      <alignment horizontal="center" vertical="top" wrapText="1"/>
    </xf>
    <xf numFmtId="49" fontId="17" fillId="0" borderId="1" xfId="1" applyNumberFormat="1" applyFont="1" applyBorder="1" applyAlignment="1">
      <alignment horizontal="center" vertical="top" wrapText="1"/>
    </xf>
    <xf numFmtId="0" fontId="26" fillId="0" borderId="0" xfId="1" applyFont="1" applyAlignment="1">
      <alignment horizontal="center" vertical="top" wrapText="1"/>
    </xf>
    <xf numFmtId="3" fontId="25" fillId="0" borderId="1" xfId="1" applyNumberFormat="1" applyFont="1" applyBorder="1" applyAlignment="1">
      <alignment horizontal="center" vertical="top" wrapText="1"/>
    </xf>
    <xf numFmtId="0" fontId="24" fillId="0" borderId="0" xfId="1" applyFont="1" applyAlignment="1">
      <alignment vertical="center" wrapText="1"/>
    </xf>
    <xf numFmtId="0" fontId="46" fillId="0" borderId="1" xfId="1" applyFont="1" applyBorder="1" applyAlignment="1">
      <alignment horizontal="center" wrapText="1"/>
    </xf>
    <xf numFmtId="164" fontId="33" fillId="12" borderId="1" xfId="1" applyNumberFormat="1" applyFont="1" applyFill="1" applyBorder="1" applyAlignment="1">
      <alignment horizontal="center" vertical="center" wrapText="1"/>
    </xf>
    <xf numFmtId="0" fontId="15" fillId="0" borderId="10" xfId="1" applyFont="1" applyBorder="1" applyAlignment="1"/>
    <xf numFmtId="0" fontId="18" fillId="0" borderId="1" xfId="1" applyFont="1" applyBorder="1" applyAlignment="1">
      <alignment horizontal="center" vertical="center" wrapText="1"/>
    </xf>
    <xf numFmtId="0" fontId="33" fillId="0" borderId="4" xfId="1" applyFont="1" applyBorder="1" applyAlignment="1">
      <alignment horizontal="center" vertical="center" wrapText="1"/>
    </xf>
    <xf numFmtId="0" fontId="18" fillId="0" borderId="0" xfId="1" applyFont="1" applyAlignment="1">
      <alignment horizontal="center" vertical="center" wrapText="1"/>
    </xf>
    <xf numFmtId="0" fontId="15" fillId="0" borderId="0" xfId="1" applyFont="1" applyAlignment="1"/>
    <xf numFmtId="0" fontId="33" fillId="0" borderId="0" xfId="1" applyFont="1" applyAlignment="1">
      <alignment horizontal="center" vertical="center" wrapText="1"/>
    </xf>
    <xf numFmtId="4" fontId="18" fillId="0" borderId="1" xfId="1" applyNumberFormat="1" applyFont="1" applyBorder="1" applyAlignment="1">
      <alignment horizontal="center" vertical="center" wrapText="1"/>
    </xf>
    <xf numFmtId="3" fontId="18" fillId="0" borderId="1" xfId="1" applyNumberFormat="1" applyFont="1" applyBorder="1" applyAlignment="1">
      <alignment horizontal="center" vertical="center" wrapText="1"/>
    </xf>
    <xf numFmtId="3" fontId="33" fillId="0" borderId="4" xfId="1" applyNumberFormat="1" applyFont="1" applyBorder="1" applyAlignment="1">
      <alignment horizontal="center" vertical="center" wrapText="1"/>
    </xf>
    <xf numFmtId="3" fontId="33" fillId="0" borderId="0" xfId="1" applyNumberFormat="1" applyFont="1" applyAlignment="1">
      <alignment horizontal="center" vertical="center" wrapText="1"/>
    </xf>
    <xf numFmtId="0" fontId="33" fillId="0" borderId="0" xfId="1" applyFont="1"/>
    <xf numFmtId="0" fontId="25" fillId="0" borderId="1" xfId="1" applyFont="1" applyBorder="1" applyAlignment="1">
      <alignment horizontal="center" vertical="center" wrapText="1"/>
    </xf>
    <xf numFmtId="4" fontId="25" fillId="0" borderId="1" xfId="1" applyNumberFormat="1" applyFont="1" applyBorder="1" applyAlignment="1">
      <alignment horizontal="center" vertical="center" wrapText="1"/>
    </xf>
    <xf numFmtId="164" fontId="33" fillId="0" borderId="1" xfId="1" applyNumberFormat="1" applyFont="1" applyBorder="1" applyAlignment="1">
      <alignment horizontal="center" vertical="center" wrapText="1"/>
    </xf>
    <xf numFmtId="164" fontId="33" fillId="0" borderId="4" xfId="1" applyNumberFormat="1" applyFont="1" applyBorder="1" applyAlignment="1">
      <alignment horizontal="center" vertical="center" wrapText="1"/>
    </xf>
    <xf numFmtId="164" fontId="33" fillId="0" borderId="0" xfId="1" applyNumberFormat="1" applyFont="1" applyAlignment="1">
      <alignment horizontal="center" vertical="center" wrapText="1"/>
    </xf>
    <xf numFmtId="0" fontId="31" fillId="5" borderId="1" xfId="1" applyFont="1" applyFill="1" applyBorder="1"/>
    <xf numFmtId="0" fontId="31" fillId="0" borderId="5" xfId="1" applyFont="1" applyBorder="1"/>
    <xf numFmtId="0" fontId="31" fillId="0" borderId="0" xfId="1" applyFont="1"/>
    <xf numFmtId="0" fontId="17" fillId="0" borderId="20" xfId="1" applyFont="1" applyBorder="1" applyAlignment="1">
      <alignment horizontal="center" vertical="top" wrapText="1"/>
    </xf>
    <xf numFmtId="0" fontId="17" fillId="0" borderId="1" xfId="1" applyFont="1" applyBorder="1" applyAlignment="1">
      <alignment horizontal="left" vertical="top" wrapText="1"/>
    </xf>
    <xf numFmtId="3" fontId="18" fillId="0" borderId="0" xfId="1" applyNumberFormat="1" applyFont="1" applyAlignment="1">
      <alignment horizontal="left" vertical="top"/>
    </xf>
    <xf numFmtId="0" fontId="16" fillId="0" borderId="1" xfId="1" applyFont="1" applyBorder="1" applyAlignment="1">
      <alignment horizontal="left" vertical="top" wrapText="1"/>
    </xf>
    <xf numFmtId="0" fontId="19" fillId="10" borderId="1" xfId="1" applyFont="1" applyFill="1" applyBorder="1" applyAlignment="1">
      <alignment horizontal="left" vertical="top" wrapText="1"/>
    </xf>
    <xf numFmtId="3" fontId="25" fillId="10" borderId="1" xfId="1" applyNumberFormat="1" applyFont="1" applyFill="1" applyBorder="1" applyAlignment="1">
      <alignment horizontal="right" vertical="top" wrapText="1"/>
    </xf>
    <xf numFmtId="3" fontId="27" fillId="10" borderId="1" xfId="1" applyNumberFormat="1" applyFont="1" applyFill="1" applyBorder="1" applyAlignment="1">
      <alignment horizontal="right" vertical="top" wrapText="1"/>
    </xf>
    <xf numFmtId="3" fontId="21" fillId="10" borderId="16" xfId="1" applyNumberFormat="1" applyFont="1" applyFill="1" applyBorder="1" applyAlignment="1">
      <alignment horizontal="right" vertical="top" wrapText="1"/>
    </xf>
    <xf numFmtId="4" fontId="15" fillId="12" borderId="1" xfId="1" applyNumberFormat="1" applyFont="1" applyFill="1" applyBorder="1" applyAlignment="1">
      <alignment horizontal="center" vertical="center"/>
    </xf>
    <xf numFmtId="0" fontId="12" fillId="0" borderId="0" xfId="1"/>
    <xf numFmtId="0" fontId="12" fillId="12" borderId="16" xfId="1" applyFill="1" applyBorder="1"/>
    <xf numFmtId="0" fontId="15" fillId="0" borderId="11" xfId="1" applyFont="1" applyBorder="1"/>
    <xf numFmtId="0" fontId="15" fillId="0" borderId="10" xfId="1" applyFont="1" applyBorder="1"/>
    <xf numFmtId="0" fontId="29" fillId="0" borderId="0" xfId="1" applyFont="1"/>
    <xf numFmtId="0" fontId="48" fillId="0" borderId="0" xfId="1" applyFont="1"/>
    <xf numFmtId="0" fontId="29" fillId="0" borderId="1" xfId="1" applyFont="1" applyBorder="1" applyAlignment="1">
      <alignment horizontal="center" vertical="center" wrapText="1"/>
    </xf>
    <xf numFmtId="0" fontId="41" fillId="0" borderId="1" xfId="1" applyFont="1" applyBorder="1" applyAlignment="1">
      <alignment horizontal="center"/>
    </xf>
    <xf numFmtId="2" fontId="41" fillId="0" borderId="1" xfId="1" applyNumberFormat="1" applyFont="1" applyBorder="1" applyAlignment="1">
      <alignment horizontal="center"/>
    </xf>
    <xf numFmtId="2" fontId="29" fillId="0" borderId="1" xfId="1" applyNumberFormat="1" applyFont="1" applyBorder="1" applyAlignment="1">
      <alignment horizontal="center"/>
    </xf>
    <xf numFmtId="2" fontId="41" fillId="0" borderId="0" xfId="1" applyNumberFormat="1" applyFont="1"/>
    <xf numFmtId="0" fontId="29" fillId="0" borderId="7" xfId="1" applyFont="1" applyBorder="1" applyAlignment="1">
      <alignment horizontal="center" vertical="center" wrapText="1"/>
    </xf>
    <xf numFmtId="2" fontId="15" fillId="0" borderId="0" xfId="1" applyNumberFormat="1" applyFont="1"/>
    <xf numFmtId="0" fontId="49" fillId="0" borderId="0" xfId="1" applyFont="1"/>
    <xf numFmtId="0" fontId="45" fillId="0" borderId="0" xfId="1" applyFont="1"/>
    <xf numFmtId="3" fontId="34" fillId="0" borderId="0" xfId="1" applyNumberFormat="1" applyFont="1" applyFill="1" applyAlignment="1">
      <alignment vertical="top" wrapText="1"/>
    </xf>
    <xf numFmtId="0" fontId="50" fillId="0" borderId="0" xfId="0" applyFont="1" applyAlignment="1">
      <alignment horizontal="left" vertical="top"/>
    </xf>
    <xf numFmtId="3" fontId="50" fillId="0" borderId="0" xfId="0" applyNumberFormat="1" applyFont="1" applyAlignment="1">
      <alignment horizontal="left" vertical="top"/>
    </xf>
    <xf numFmtId="0" fontId="19" fillId="0" borderId="21" xfId="0" applyFont="1" applyBorder="1" applyAlignment="1">
      <alignment horizontal="center" vertical="top" wrapText="1"/>
    </xf>
    <xf numFmtId="3" fontId="19" fillId="0" borderId="21" xfId="0" applyNumberFormat="1" applyFont="1" applyBorder="1" applyAlignment="1">
      <alignment horizontal="center" vertical="top" wrapText="1"/>
    </xf>
    <xf numFmtId="0" fontId="19" fillId="16" borderId="21" xfId="0" applyFont="1" applyFill="1" applyBorder="1" applyAlignment="1">
      <alignment horizontal="left" vertical="top" wrapText="1"/>
    </xf>
    <xf numFmtId="0" fontId="19" fillId="16" borderId="21" xfId="0" applyFont="1" applyFill="1" applyBorder="1" applyAlignment="1">
      <alignment vertical="top" wrapText="1"/>
    </xf>
    <xf numFmtId="3" fontId="19" fillId="16" borderId="21" xfId="0" applyNumberFormat="1" applyFont="1" applyFill="1" applyBorder="1" applyAlignment="1">
      <alignment horizontal="right" vertical="top" wrapText="1"/>
    </xf>
    <xf numFmtId="0" fontId="19" fillId="17" borderId="21" xfId="0" applyFont="1" applyFill="1" applyBorder="1" applyAlignment="1">
      <alignment horizontal="left" vertical="top" wrapText="1"/>
    </xf>
    <xf numFmtId="3" fontId="19" fillId="17" borderId="21" xfId="0" applyNumberFormat="1" applyFont="1" applyFill="1" applyBorder="1" applyAlignment="1">
      <alignment horizontal="right" vertical="top" wrapText="1"/>
    </xf>
    <xf numFmtId="0" fontId="22" fillId="5" borderId="21" xfId="0" applyFont="1" applyFill="1" applyBorder="1" applyAlignment="1">
      <alignment horizontal="left" vertical="top" wrapText="1"/>
    </xf>
    <xf numFmtId="0" fontId="21" fillId="5" borderId="21" xfId="0" applyFont="1" applyFill="1" applyBorder="1" applyAlignment="1">
      <alignment horizontal="left" vertical="top" wrapText="1"/>
    </xf>
    <xf numFmtId="0" fontId="51" fillId="5" borderId="21" xfId="0" applyFont="1" applyFill="1" applyBorder="1" applyAlignment="1">
      <alignment horizontal="left" vertical="top" wrapText="1"/>
    </xf>
    <xf numFmtId="3" fontId="47" fillId="0" borderId="21" xfId="0" applyNumberFormat="1" applyFont="1" applyFill="1" applyBorder="1" applyAlignment="1">
      <alignment horizontal="right" vertical="top" wrapText="1"/>
    </xf>
    <xf numFmtId="0" fontId="50" fillId="0" borderId="0" xfId="0" applyFont="1" applyFill="1" applyAlignment="1">
      <alignment horizontal="left" vertical="top"/>
    </xf>
    <xf numFmtId="0" fontId="25" fillId="0" borderId="1" xfId="0" applyFont="1" applyBorder="1" applyAlignment="1">
      <alignment horizontal="center" vertical="center" wrapText="1"/>
    </xf>
    <xf numFmtId="4" fontId="25" fillId="0" borderId="1" xfId="0" applyNumberFormat="1" applyFont="1" applyFill="1" applyBorder="1" applyAlignment="1">
      <alignment horizontal="center" vertical="center" wrapText="1"/>
    </xf>
    <xf numFmtId="164" fontId="33" fillId="0" borderId="1" xfId="0" applyNumberFormat="1" applyFont="1" applyBorder="1" applyAlignment="1">
      <alignment horizontal="center" vertical="center" wrapText="1"/>
    </xf>
    <xf numFmtId="164" fontId="33" fillId="10" borderId="0" xfId="0" applyNumberFormat="1" applyFont="1" applyFill="1" applyBorder="1" applyAlignment="1">
      <alignment horizontal="center" vertical="center" wrapText="1"/>
    </xf>
    <xf numFmtId="0" fontId="31" fillId="0" borderId="1" xfId="0" applyFont="1" applyBorder="1"/>
    <xf numFmtId="0" fontId="15" fillId="0" borderId="1" xfId="0" applyFont="1" applyBorder="1"/>
    <xf numFmtId="0" fontId="15" fillId="0" borderId="4" xfId="0" applyFont="1" applyBorder="1"/>
    <xf numFmtId="0" fontId="15" fillId="0" borderId="0" xfId="0" applyFont="1" applyBorder="1"/>
    <xf numFmtId="0" fontId="15" fillId="0" borderId="1" xfId="0" applyFont="1" applyBorder="1" applyAlignment="1">
      <alignment horizontal="center"/>
    </xf>
    <xf numFmtId="3" fontId="50" fillId="0" borderId="1" xfId="0" applyNumberFormat="1" applyFont="1" applyBorder="1" applyAlignment="1">
      <alignment horizontal="left" vertical="top" wrapText="1"/>
    </xf>
    <xf numFmtId="3" fontId="52" fillId="0" borderId="1" xfId="0" applyNumberFormat="1" applyFont="1" applyBorder="1" applyAlignment="1">
      <alignment horizontal="left" vertical="top" wrapText="1"/>
    </xf>
    <xf numFmtId="0" fontId="50" fillId="0" borderId="1" xfId="0" applyFont="1" applyBorder="1" applyAlignment="1">
      <alignment horizontal="left" vertical="top"/>
    </xf>
    <xf numFmtId="4" fontId="50" fillId="0" borderId="1" xfId="0" applyNumberFormat="1" applyFont="1" applyBorder="1" applyAlignment="1">
      <alignment horizontal="left" vertical="top"/>
    </xf>
    <xf numFmtId="0" fontId="50" fillId="0" borderId="1" xfId="0" applyFont="1" applyBorder="1" applyAlignment="1">
      <alignment horizontal="left" vertical="top" wrapText="1"/>
    </xf>
    <xf numFmtId="0" fontId="52" fillId="0" borderId="1" xfId="0" applyFont="1" applyBorder="1" applyAlignment="1">
      <alignment horizontal="left" vertical="top"/>
    </xf>
    <xf numFmtId="4" fontId="52" fillId="0" borderId="1" xfId="0" applyNumberFormat="1" applyFont="1" applyBorder="1" applyAlignment="1">
      <alignment horizontal="left" vertical="top"/>
    </xf>
    <xf numFmtId="0" fontId="34" fillId="0" borderId="0" xfId="0" applyFont="1" applyFill="1" applyAlignment="1">
      <alignment vertical="top" wrapText="1"/>
    </xf>
    <xf numFmtId="0" fontId="21" fillId="10" borderId="21" xfId="0" applyFont="1" applyFill="1" applyBorder="1" applyAlignment="1">
      <alignment horizontal="left" vertical="top" wrapText="1"/>
    </xf>
    <xf numFmtId="0" fontId="19" fillId="0" borderId="21" xfId="0" applyFont="1" applyBorder="1" applyAlignment="1">
      <alignment horizontal="left" vertical="top" wrapText="1"/>
    </xf>
    <xf numFmtId="0" fontId="19" fillId="11" borderId="21" xfId="0" applyFont="1" applyFill="1" applyBorder="1" applyAlignment="1">
      <alignment horizontal="left" vertical="top" wrapText="1"/>
    </xf>
    <xf numFmtId="3" fontId="19" fillId="0" borderId="21" xfId="0" applyNumberFormat="1" applyFont="1" applyFill="1" applyBorder="1" applyAlignment="1">
      <alignment horizontal="right" vertical="top" wrapText="1"/>
    </xf>
    <xf numFmtId="0" fontId="52" fillId="0" borderId="0" xfId="0" applyFont="1" applyFill="1" applyAlignment="1">
      <alignment horizontal="left" vertical="top"/>
    </xf>
    <xf numFmtId="0" fontId="52" fillId="0" borderId="0" xfId="0" applyFont="1" applyAlignment="1">
      <alignment horizontal="left" vertical="top"/>
    </xf>
    <xf numFmtId="0" fontId="47" fillId="2" borderId="21" xfId="0" applyFont="1" applyFill="1" applyBorder="1" applyAlignment="1">
      <alignment horizontal="left" vertical="top" wrapText="1"/>
    </xf>
    <xf numFmtId="0" fontId="27" fillId="2" borderId="21" xfId="0" applyFont="1" applyFill="1" applyBorder="1" applyAlignment="1">
      <alignment horizontal="left" vertical="top" wrapText="1"/>
    </xf>
    <xf numFmtId="0" fontId="19" fillId="2" borderId="21" xfId="0" applyFont="1" applyFill="1" applyBorder="1" applyAlignment="1">
      <alignment horizontal="left" vertical="top" wrapText="1"/>
    </xf>
    <xf numFmtId="3" fontId="21" fillId="2" borderId="21" xfId="0" applyNumberFormat="1" applyFont="1" applyFill="1" applyBorder="1" applyAlignment="1">
      <alignment horizontal="right" vertical="top" wrapText="1"/>
    </xf>
    <xf numFmtId="0" fontId="47" fillId="11" borderId="21" xfId="0" applyFont="1" applyFill="1" applyBorder="1" applyAlignment="1">
      <alignment horizontal="left" vertical="top" wrapText="1"/>
    </xf>
    <xf numFmtId="0" fontId="21" fillId="11" borderId="21" xfId="0" applyFont="1" applyFill="1" applyBorder="1" applyAlignment="1">
      <alignment horizontal="left" vertical="top" wrapText="1"/>
    </xf>
    <xf numFmtId="3" fontId="21" fillId="0" borderId="21" xfId="0" applyNumberFormat="1" applyFont="1" applyFill="1" applyBorder="1" applyAlignment="1">
      <alignment horizontal="right" vertical="top" wrapText="1"/>
    </xf>
    <xf numFmtId="0" fontId="53" fillId="2" borderId="21" xfId="0" applyFont="1" applyFill="1" applyBorder="1" applyAlignment="1">
      <alignment horizontal="left" vertical="top" wrapText="1"/>
    </xf>
    <xf numFmtId="0" fontId="54" fillId="2" borderId="21" xfId="0" applyFont="1" applyFill="1" applyBorder="1" applyAlignment="1">
      <alignment horizontal="left" vertical="top" wrapText="1"/>
    </xf>
    <xf numFmtId="3" fontId="47" fillId="2" borderId="21" xfId="0" applyNumberFormat="1" applyFont="1" applyFill="1" applyBorder="1" applyAlignment="1">
      <alignment horizontal="right" vertical="top" wrapText="1"/>
    </xf>
    <xf numFmtId="0" fontId="52" fillId="10" borderId="0" xfId="0" applyFont="1" applyFill="1" applyAlignment="1">
      <alignment horizontal="left" vertical="top"/>
    </xf>
    <xf numFmtId="0" fontId="52" fillId="2" borderId="0" xfId="0" applyFont="1" applyFill="1" applyAlignment="1">
      <alignment horizontal="left" vertical="top"/>
    </xf>
    <xf numFmtId="3" fontId="21" fillId="0" borderId="20" xfId="0" applyNumberFormat="1" applyFont="1" applyFill="1" applyBorder="1" applyAlignment="1">
      <alignment horizontal="right" vertical="top" wrapText="1"/>
    </xf>
    <xf numFmtId="14" fontId="21" fillId="11" borderId="21" xfId="0" applyNumberFormat="1" applyFont="1" applyFill="1" applyBorder="1" applyAlignment="1">
      <alignment horizontal="left" vertical="top" wrapText="1"/>
    </xf>
    <xf numFmtId="3" fontId="19" fillId="0" borderId="27" xfId="0" applyNumberFormat="1" applyFont="1" applyFill="1" applyBorder="1" applyAlignment="1">
      <alignment horizontal="right" vertical="top" wrapText="1"/>
    </xf>
    <xf numFmtId="3" fontId="21" fillId="0" borderId="23" xfId="0" applyNumberFormat="1" applyFont="1" applyFill="1" applyBorder="1" applyAlignment="1">
      <alignment horizontal="right" vertical="top" wrapText="1"/>
    </xf>
    <xf numFmtId="0" fontId="22" fillId="2" borderId="0" xfId="0" applyFont="1" applyFill="1" applyAlignment="1">
      <alignment horizontal="left" vertical="top"/>
    </xf>
    <xf numFmtId="0" fontId="52" fillId="10" borderId="0" xfId="0" applyFont="1" applyFill="1" applyAlignment="1">
      <alignment horizontal="left" vertical="top" wrapText="1"/>
    </xf>
    <xf numFmtId="0" fontId="22" fillId="11" borderId="21" xfId="0" applyFont="1" applyFill="1" applyBorder="1" applyAlignment="1">
      <alignment horizontal="left" vertical="top" wrapText="1"/>
    </xf>
    <xf numFmtId="0" fontId="19" fillId="10" borderId="21" xfId="0" applyFont="1" applyFill="1" applyBorder="1" applyAlignment="1">
      <alignment horizontal="left" vertical="top" wrapText="1"/>
    </xf>
    <xf numFmtId="3" fontId="19" fillId="10" borderId="21" xfId="0" applyNumberFormat="1" applyFont="1" applyFill="1" applyBorder="1" applyAlignment="1">
      <alignment horizontal="right" vertical="top" wrapText="1"/>
    </xf>
    <xf numFmtId="0" fontId="50" fillId="10" borderId="0" xfId="0" applyFont="1" applyFill="1" applyAlignment="1">
      <alignment horizontal="left" vertical="top"/>
    </xf>
    <xf numFmtId="3" fontId="47" fillId="11" borderId="21" xfId="0" applyNumberFormat="1" applyFont="1" applyFill="1" applyBorder="1" applyAlignment="1">
      <alignment horizontal="right" vertical="top" wrapText="1"/>
    </xf>
    <xf numFmtId="3" fontId="19" fillId="0" borderId="21" xfId="0" applyNumberFormat="1" applyFont="1" applyBorder="1" applyAlignment="1">
      <alignment horizontal="right" vertical="top" wrapText="1"/>
    </xf>
    <xf numFmtId="164" fontId="33" fillId="10" borderId="1"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21" fillId="0" borderId="1" xfId="0" applyFont="1" applyBorder="1" applyAlignment="1">
      <alignment horizontal="left" vertical="top" wrapText="1"/>
    </xf>
    <xf numFmtId="0" fontId="33" fillId="10" borderId="0" xfId="0" applyFont="1" applyFill="1" applyBorder="1" applyAlignment="1">
      <alignment horizontal="center" vertical="center" wrapText="1"/>
    </xf>
    <xf numFmtId="0" fontId="34" fillId="0" borderId="0" xfId="0" applyFont="1" applyFill="1" applyAlignment="1">
      <alignment vertical="top"/>
    </xf>
    <xf numFmtId="0" fontId="17" fillId="0" borderId="22" xfId="1" applyFont="1" applyBorder="1" applyAlignment="1">
      <alignment horizontal="center" vertical="top" wrapText="1"/>
    </xf>
    <xf numFmtId="0" fontId="17" fillId="0" borderId="1" xfId="1" applyFont="1" applyBorder="1" applyAlignment="1">
      <alignment horizontal="center" vertical="top" wrapText="1"/>
    </xf>
    <xf numFmtId="0" fontId="16" fillId="0" borderId="21" xfId="1" applyFont="1" applyBorder="1" applyAlignment="1">
      <alignment horizontal="left" vertical="top" wrapText="1"/>
    </xf>
    <xf numFmtId="0" fontId="17" fillId="5" borderId="27" xfId="1" applyFont="1" applyFill="1" applyBorder="1" applyAlignment="1">
      <alignment horizontal="left" vertical="top" wrapText="1"/>
    </xf>
    <xf numFmtId="3" fontId="21" fillId="0" borderId="5" xfId="1" applyNumberFormat="1" applyFont="1" applyBorder="1" applyAlignment="1">
      <alignment horizontal="right" vertical="top" wrapText="1"/>
    </xf>
    <xf numFmtId="3" fontId="18" fillId="0" borderId="1" xfId="1" applyNumberFormat="1" applyFont="1" applyBorder="1" applyAlignment="1">
      <alignment horizontal="right" vertical="top" wrapText="1"/>
    </xf>
    <xf numFmtId="3" fontId="18" fillId="0" borderId="3" xfId="1" applyNumberFormat="1" applyFont="1" applyBorder="1" applyAlignment="1">
      <alignment horizontal="right" vertical="top" wrapText="1"/>
    </xf>
    <xf numFmtId="0" fontId="47" fillId="5" borderId="1" xfId="0" applyFont="1" applyFill="1" applyBorder="1" applyAlignment="1">
      <alignment vertical="top" wrapText="1"/>
    </xf>
    <xf numFmtId="0" fontId="21" fillId="5" borderId="1" xfId="0" applyFont="1" applyFill="1" applyBorder="1" applyAlignment="1">
      <alignment vertical="top" wrapText="1"/>
    </xf>
    <xf numFmtId="49" fontId="21" fillId="0" borderId="1" xfId="0" applyNumberFormat="1" applyFont="1" applyFill="1" applyBorder="1" applyAlignment="1">
      <alignment horizontal="left" vertical="top" wrapText="1"/>
    </xf>
    <xf numFmtId="3" fontId="32" fillId="5" borderId="21" xfId="0" applyNumberFormat="1" applyFont="1" applyFill="1" applyBorder="1" applyAlignment="1">
      <alignment horizontal="right" vertical="top" wrapText="1"/>
    </xf>
    <xf numFmtId="0" fontId="31" fillId="0" borderId="1" xfId="0" applyFont="1" applyBorder="1" applyAlignment="1">
      <alignment wrapText="1"/>
    </xf>
    <xf numFmtId="4" fontId="50" fillId="0" borderId="0" xfId="0" applyNumberFormat="1" applyFont="1" applyAlignment="1">
      <alignment horizontal="left" vertical="top"/>
    </xf>
    <xf numFmtId="4" fontId="18" fillId="0" borderId="1" xfId="0" applyNumberFormat="1" applyFont="1" applyFill="1" applyBorder="1" applyAlignment="1">
      <alignment horizontal="center" vertical="center" wrapText="1"/>
    </xf>
    <xf numFmtId="0" fontId="33" fillId="0" borderId="1" xfId="0" applyFont="1" applyBorder="1" applyAlignment="1">
      <alignment horizontal="center" vertical="center" wrapText="1"/>
    </xf>
    <xf numFmtId="4" fontId="33" fillId="0" borderId="1" xfId="0" applyNumberFormat="1" applyFont="1" applyFill="1" applyBorder="1" applyAlignment="1">
      <alignment horizontal="center" vertical="center" wrapText="1"/>
    </xf>
    <xf numFmtId="3" fontId="33" fillId="0" borderId="1" xfId="0" applyNumberFormat="1" applyFont="1" applyBorder="1" applyAlignment="1">
      <alignment horizontal="center" vertical="center" wrapText="1"/>
    </xf>
    <xf numFmtId="3" fontId="18" fillId="0" borderId="1" xfId="0" applyNumberFormat="1" applyFont="1" applyFill="1" applyBorder="1" applyAlignment="1">
      <alignment horizontal="center" vertical="center" wrapText="1"/>
    </xf>
    <xf numFmtId="3" fontId="33" fillId="0" borderId="1" xfId="0" applyNumberFormat="1" applyFont="1" applyFill="1" applyBorder="1" applyAlignment="1">
      <alignment horizontal="center" vertical="center" wrapText="1"/>
    </xf>
    <xf numFmtId="0" fontId="55" fillId="0" borderId="0" xfId="0" applyFont="1"/>
    <xf numFmtId="49" fontId="16" fillId="0" borderId="1" xfId="1" applyNumberFormat="1" applyFont="1" applyBorder="1" applyAlignment="1">
      <alignment horizontal="center" vertical="top"/>
    </xf>
    <xf numFmtId="3" fontId="17" fillId="0" borderId="1" xfId="1" applyNumberFormat="1" applyFont="1" applyBorder="1" applyAlignment="1">
      <alignment horizontal="center" vertical="top" wrapText="1"/>
    </xf>
    <xf numFmtId="0" fontId="21" fillId="0" borderId="1" xfId="1" applyFont="1" applyBorder="1" applyAlignment="1">
      <alignment horizontal="right" vertical="center"/>
    </xf>
    <xf numFmtId="0" fontId="16" fillId="0" borderId="22" xfId="1" applyFont="1" applyBorder="1" applyAlignment="1">
      <alignment horizontal="left" vertical="top" wrapText="1"/>
    </xf>
    <xf numFmtId="0" fontId="21" fillId="5" borderId="6" xfId="1" applyFont="1" applyFill="1" applyBorder="1" applyAlignment="1">
      <alignment horizontal="left" vertical="top" wrapText="1"/>
    </xf>
    <xf numFmtId="49" fontId="21" fillId="0" borderId="6" xfId="1" applyNumberFormat="1" applyFont="1" applyBorder="1" applyAlignment="1">
      <alignment horizontal="justify" vertical="top" wrapText="1"/>
    </xf>
    <xf numFmtId="3" fontId="21" fillId="0" borderId="6" xfId="1" applyNumberFormat="1" applyFont="1" applyBorder="1" applyAlignment="1">
      <alignment horizontal="right" vertical="top" wrapText="1"/>
    </xf>
    <xf numFmtId="3" fontId="33" fillId="0" borderId="7" xfId="1" applyNumberFormat="1" applyFont="1" applyBorder="1" applyAlignment="1">
      <alignment horizontal="center" vertical="top" wrapText="1"/>
    </xf>
    <xf numFmtId="0" fontId="33" fillId="0" borderId="1" xfId="1" applyFont="1" applyBorder="1" applyAlignment="1">
      <alignment horizontal="left" vertical="top"/>
    </xf>
    <xf numFmtId="3" fontId="18" fillId="10" borderId="17" xfId="1" applyNumberFormat="1" applyFont="1" applyFill="1" applyBorder="1" applyAlignment="1">
      <alignment horizontal="center" vertical="top" wrapText="1"/>
    </xf>
    <xf numFmtId="0" fontId="15" fillId="0" borderId="16" xfId="1" applyFont="1" applyBorder="1"/>
    <xf numFmtId="0" fontId="15" fillId="10" borderId="16" xfId="1" applyFont="1" applyFill="1" applyBorder="1"/>
    <xf numFmtId="4" fontId="15" fillId="0" borderId="16" xfId="1" applyNumberFormat="1" applyFont="1" applyBorder="1"/>
    <xf numFmtId="0" fontId="15" fillId="0" borderId="5" xfId="1" applyFont="1" applyBorder="1"/>
    <xf numFmtId="0" fontId="47" fillId="0" borderId="21" xfId="0" applyFont="1" applyFill="1" applyBorder="1" applyAlignment="1">
      <alignment horizontal="left" vertical="top" wrapText="1"/>
    </xf>
    <xf numFmtId="0" fontId="15" fillId="0" borderId="0" xfId="0" applyFont="1" applyBorder="1" applyAlignment="1"/>
    <xf numFmtId="0" fontId="16" fillId="17" borderId="21" xfId="1" applyFont="1" applyFill="1" applyBorder="1" applyAlignment="1">
      <alignment horizontal="left" vertical="top" wrapText="1"/>
    </xf>
    <xf numFmtId="3" fontId="17" fillId="17" borderId="25" xfId="1" applyNumberFormat="1" applyFont="1" applyFill="1" applyBorder="1" applyAlignment="1">
      <alignment horizontal="right" vertical="top" wrapText="1"/>
    </xf>
    <xf numFmtId="3" fontId="17" fillId="17" borderId="1" xfId="1" applyNumberFormat="1" applyFont="1" applyFill="1" applyBorder="1" applyAlignment="1">
      <alignment horizontal="right" vertical="top" wrapText="1"/>
    </xf>
    <xf numFmtId="3" fontId="17" fillId="17" borderId="3" xfId="1" applyNumberFormat="1" applyFont="1" applyFill="1" applyBorder="1" applyAlignment="1">
      <alignment horizontal="right" vertical="top" wrapText="1"/>
    </xf>
    <xf numFmtId="2" fontId="17" fillId="17" borderId="21" xfId="1" applyNumberFormat="1" applyFont="1" applyFill="1" applyBorder="1" applyAlignment="1">
      <alignment horizontal="center" vertical="top" wrapText="1"/>
    </xf>
    <xf numFmtId="0" fontId="16" fillId="0" borderId="21" xfId="1" applyFont="1" applyFill="1" applyBorder="1" applyAlignment="1">
      <alignment horizontal="left" vertical="top" wrapText="1"/>
    </xf>
    <xf numFmtId="0" fontId="17" fillId="0" borderId="27" xfId="1" applyFont="1" applyFill="1" applyBorder="1" applyAlignment="1">
      <alignment vertical="top" wrapText="1"/>
    </xf>
    <xf numFmtId="3" fontId="15" fillId="18" borderId="4" xfId="1" applyNumberFormat="1" applyFont="1" applyFill="1" applyBorder="1" applyAlignment="1">
      <alignment horizontal="center" vertical="top" wrapText="1"/>
    </xf>
    <xf numFmtId="3" fontId="15" fillId="18" borderId="1" xfId="1" applyNumberFormat="1" applyFont="1" applyFill="1" applyBorder="1" applyAlignment="1">
      <alignment horizontal="center" vertical="top" wrapText="1"/>
    </xf>
    <xf numFmtId="3" fontId="15" fillId="0" borderId="1" xfId="1" applyNumberFormat="1" applyFont="1" applyFill="1" applyBorder="1" applyAlignment="1">
      <alignment horizontal="right" vertical="top" wrapText="1"/>
    </xf>
    <xf numFmtId="3" fontId="56" fillId="0" borderId="3" xfId="1" applyNumberFormat="1" applyFont="1" applyFill="1" applyBorder="1" applyAlignment="1">
      <alignment horizontal="right" vertical="top" wrapText="1"/>
    </xf>
    <xf numFmtId="49" fontId="17" fillId="0" borderId="1" xfId="1" applyNumberFormat="1" applyFont="1" applyFill="1" applyBorder="1" applyAlignment="1">
      <alignment horizontal="center" vertical="center" wrapText="1"/>
    </xf>
    <xf numFmtId="0" fontId="25" fillId="0" borderId="0" xfId="1" applyFont="1" applyFill="1" applyBorder="1" applyAlignment="1">
      <alignment horizontal="left" wrapText="1"/>
    </xf>
    <xf numFmtId="0" fontId="25" fillId="0" borderId="0" xfId="1" applyFont="1" applyAlignment="1">
      <alignment horizontal="left" wrapText="1"/>
    </xf>
    <xf numFmtId="0" fontId="16" fillId="0" borderId="32" xfId="1" applyFont="1" applyBorder="1" applyAlignment="1">
      <alignment horizontal="center" vertical="center" wrapText="1"/>
    </xf>
    <xf numFmtId="0" fontId="16" fillId="0" borderId="33" xfId="1" applyFont="1" applyBorder="1" applyAlignment="1">
      <alignment horizontal="center" vertical="center" wrapText="1"/>
    </xf>
    <xf numFmtId="0" fontId="16" fillId="0" borderId="34" xfId="1" applyFont="1" applyBorder="1" applyAlignment="1">
      <alignment horizontal="center" vertical="center" wrapText="1"/>
    </xf>
    <xf numFmtId="0" fontId="16" fillId="0" borderId="35" xfId="1" applyFont="1" applyBorder="1" applyAlignment="1">
      <alignment horizontal="center" vertical="center" wrapText="1"/>
    </xf>
    <xf numFmtId="0" fontId="17" fillId="0" borderId="2" xfId="1" applyFont="1" applyBorder="1" applyAlignment="1">
      <alignment wrapText="1"/>
    </xf>
    <xf numFmtId="0" fontId="18" fillId="0" borderId="2" xfId="1" applyFont="1" applyBorder="1"/>
    <xf numFmtId="0" fontId="18" fillId="0" borderId="13" xfId="1" applyFont="1" applyFill="1" applyBorder="1"/>
    <xf numFmtId="0" fontId="15" fillId="18" borderId="37" xfId="1" applyFont="1" applyFill="1" applyBorder="1" applyAlignment="1">
      <alignment horizontal="center" vertical="center"/>
    </xf>
    <xf numFmtId="0" fontId="18" fillId="0" borderId="4" xfId="1" applyFont="1" applyFill="1" applyBorder="1"/>
    <xf numFmtId="0" fontId="12" fillId="18" borderId="39" xfId="1" applyFill="1" applyBorder="1" applyAlignment="1">
      <alignment horizontal="center" vertical="center"/>
    </xf>
    <xf numFmtId="0" fontId="17" fillId="0" borderId="40" xfId="1" applyFont="1" applyBorder="1" applyAlignment="1">
      <alignment wrapText="1"/>
    </xf>
    <xf numFmtId="0" fontId="18" fillId="0" borderId="40" xfId="1" applyFont="1" applyBorder="1"/>
    <xf numFmtId="0" fontId="18" fillId="0" borderId="41" xfId="1" applyFont="1" applyFill="1" applyBorder="1"/>
    <xf numFmtId="0" fontId="12" fillId="18" borderId="35" xfId="1" applyFill="1" applyBorder="1" applyAlignment="1">
      <alignment horizontal="center" vertical="center"/>
    </xf>
    <xf numFmtId="0" fontId="17" fillId="0" borderId="42" xfId="1" applyFont="1" applyBorder="1" applyAlignment="1">
      <alignment wrapText="1"/>
    </xf>
    <xf numFmtId="0" fontId="18" fillId="0" borderId="42" xfId="1" applyFont="1" applyBorder="1"/>
    <xf numFmtId="0" fontId="18" fillId="0" borderId="43" xfId="1" applyFont="1" applyFill="1" applyBorder="1"/>
    <xf numFmtId="0" fontId="12" fillId="0" borderId="0" xfId="1" applyAlignment="1">
      <alignment horizontal="left" vertical="top" wrapText="1"/>
    </xf>
    <xf numFmtId="0" fontId="61" fillId="0" borderId="0" xfId="1" applyFont="1" applyAlignment="1">
      <alignment horizontal="left" vertical="top" wrapText="1"/>
    </xf>
    <xf numFmtId="0" fontId="59" fillId="0" borderId="0" xfId="1" applyFont="1" applyAlignment="1">
      <alignment vertical="top" wrapText="1"/>
    </xf>
    <xf numFmtId="0" fontId="12" fillId="0" borderId="0" xfId="1" applyAlignment="1">
      <alignment vertical="top" wrapText="1"/>
    </xf>
    <xf numFmtId="0" fontId="34" fillId="0" borderId="0" xfId="1" applyFont="1" applyFill="1" applyAlignment="1">
      <alignment vertical="top" wrapText="1"/>
    </xf>
    <xf numFmtId="0" fontId="15" fillId="0" borderId="0" xfId="1" applyFont="1" applyFill="1"/>
    <xf numFmtId="0" fontId="59" fillId="0" borderId="0" xfId="1" applyFont="1" applyFill="1" applyAlignment="1">
      <alignment vertical="top" wrapText="1"/>
    </xf>
    <xf numFmtId="0" fontId="12" fillId="0" borderId="0" xfId="1" applyFill="1" applyAlignment="1">
      <alignment vertical="top" wrapText="1"/>
    </xf>
    <xf numFmtId="0" fontId="14" fillId="0" borderId="0" xfId="1" applyFont="1" applyBorder="1" applyAlignment="1"/>
    <xf numFmtId="49" fontId="17" fillId="0" borderId="0" xfId="1" applyNumberFormat="1" applyFont="1" applyBorder="1" applyAlignment="1">
      <alignment horizontal="center" vertical="top" wrapText="1"/>
    </xf>
    <xf numFmtId="0" fontId="16" fillId="17" borderId="20" xfId="1" applyFont="1" applyFill="1" applyBorder="1" applyAlignment="1">
      <alignment horizontal="left" vertical="top" wrapText="1"/>
    </xf>
    <xf numFmtId="3" fontId="17" fillId="17" borderId="21" xfId="1" applyNumberFormat="1" applyFont="1" applyFill="1" applyBorder="1" applyAlignment="1">
      <alignment horizontal="right" vertical="top" wrapText="1"/>
    </xf>
    <xf numFmtId="2" fontId="17" fillId="0" borderId="0" xfId="1" applyNumberFormat="1" applyFont="1" applyFill="1" applyBorder="1" applyAlignment="1">
      <alignment horizontal="center" vertical="top" wrapText="1"/>
    </xf>
    <xf numFmtId="3" fontId="18" fillId="8" borderId="28" xfId="1" applyNumberFormat="1" applyFont="1" applyFill="1" applyBorder="1" applyAlignment="1">
      <alignment horizontal="center" vertical="top" wrapText="1"/>
    </xf>
    <xf numFmtId="3" fontId="25" fillId="8" borderId="20" xfId="1" applyNumberFormat="1" applyFont="1" applyFill="1" applyBorder="1" applyAlignment="1">
      <alignment horizontal="right" vertical="top" wrapText="1"/>
    </xf>
    <xf numFmtId="49" fontId="16" fillId="0" borderId="20" xfId="1" applyNumberFormat="1" applyFont="1" applyFill="1" applyBorder="1" applyAlignment="1">
      <alignment horizontal="center" vertical="top" wrapText="1"/>
    </xf>
    <xf numFmtId="49" fontId="16" fillId="0" borderId="0" xfId="1" applyNumberFormat="1" applyFont="1" applyFill="1" applyBorder="1" applyAlignment="1">
      <alignment horizontal="center" vertical="top" wrapText="1"/>
    </xf>
    <xf numFmtId="3" fontId="18" fillId="18" borderId="8" xfId="1" applyNumberFormat="1" applyFont="1" applyFill="1" applyBorder="1" applyAlignment="1">
      <alignment horizontal="center" vertical="top" wrapText="1"/>
    </xf>
    <xf numFmtId="3" fontId="18" fillId="18" borderId="6" xfId="1" applyNumberFormat="1" applyFont="1" applyFill="1" applyBorder="1" applyAlignment="1">
      <alignment horizontal="center" vertical="top" wrapText="1"/>
    </xf>
    <xf numFmtId="3" fontId="25" fillId="18" borderId="6" xfId="1" applyNumberFormat="1" applyFont="1" applyFill="1" applyBorder="1" applyAlignment="1">
      <alignment horizontal="right" vertical="top" wrapText="1"/>
    </xf>
    <xf numFmtId="49" fontId="62" fillId="0" borderId="6" xfId="1" applyNumberFormat="1" applyFont="1" applyFill="1" applyBorder="1" applyAlignment="1">
      <alignment horizontal="center" vertical="center" wrapText="1"/>
    </xf>
    <xf numFmtId="49" fontId="62" fillId="0" borderId="0" xfId="1" applyNumberFormat="1" applyFont="1" applyFill="1" applyBorder="1" applyAlignment="1">
      <alignment horizontal="center" vertical="center" wrapText="1"/>
    </xf>
    <xf numFmtId="49" fontId="21" fillId="0" borderId="1" xfId="1" applyNumberFormat="1" applyFont="1" applyFill="1" applyBorder="1" applyAlignment="1">
      <alignment horizontal="center" vertical="top" wrapText="1"/>
    </xf>
    <xf numFmtId="49" fontId="35" fillId="0" borderId="0" xfId="1" applyNumberFormat="1" applyFont="1" applyFill="1" applyBorder="1" applyAlignment="1">
      <alignment horizontal="center" vertical="center" wrapText="1"/>
    </xf>
    <xf numFmtId="164" fontId="33" fillId="8" borderId="1" xfId="1" applyNumberFormat="1" applyFont="1" applyFill="1" applyBorder="1" applyAlignment="1">
      <alignment horizontal="center" vertical="center" wrapText="1"/>
    </xf>
    <xf numFmtId="0" fontId="30" fillId="0" borderId="0" xfId="1" applyFont="1" applyFill="1"/>
    <xf numFmtId="0" fontId="33" fillId="0" borderId="1" xfId="1" applyFont="1" applyFill="1" applyBorder="1" applyAlignment="1">
      <alignment horizontal="center" vertical="center" wrapText="1"/>
    </xf>
    <xf numFmtId="0" fontId="25" fillId="8" borderId="1" xfId="1" applyFont="1" applyFill="1" applyBorder="1" applyAlignment="1">
      <alignment horizontal="center" vertical="center" wrapText="1"/>
    </xf>
    <xf numFmtId="0" fontId="33" fillId="0" borderId="0" xfId="1" applyFont="1" applyBorder="1" applyAlignment="1">
      <alignment horizontal="center" vertical="center" wrapText="1"/>
    </xf>
    <xf numFmtId="4" fontId="18" fillId="0" borderId="1" xfId="1" applyNumberFormat="1" applyFont="1" applyFill="1" applyBorder="1" applyAlignment="1">
      <alignment horizontal="center" vertical="center" wrapText="1"/>
    </xf>
    <xf numFmtId="3" fontId="18" fillId="0" borderId="1" xfId="1" applyNumberFormat="1" applyFont="1" applyFill="1" applyBorder="1" applyAlignment="1">
      <alignment horizontal="center" vertical="center" wrapText="1"/>
    </xf>
    <xf numFmtId="3" fontId="33" fillId="0" borderId="1" xfId="1" applyNumberFormat="1" applyFont="1" applyFill="1" applyBorder="1" applyAlignment="1">
      <alignment horizontal="center" vertical="center" wrapText="1"/>
    </xf>
    <xf numFmtId="0" fontId="18" fillId="8" borderId="1" xfId="1" applyFont="1" applyFill="1" applyBorder="1" applyAlignment="1">
      <alignment horizontal="center" vertical="center" wrapText="1"/>
    </xf>
    <xf numFmtId="0" fontId="33" fillId="0" borderId="1" xfId="1" applyFont="1" applyBorder="1"/>
    <xf numFmtId="0" fontId="33" fillId="0" borderId="0" xfId="1" applyFont="1" applyBorder="1"/>
    <xf numFmtId="4" fontId="25" fillId="0" borderId="1" xfId="1" applyNumberFormat="1" applyFont="1" applyFill="1" applyBorder="1" applyAlignment="1">
      <alignment horizontal="center" vertical="center" wrapText="1"/>
    </xf>
    <xf numFmtId="164" fontId="25" fillId="8" borderId="1" xfId="1" applyNumberFormat="1" applyFont="1" applyFill="1" applyBorder="1" applyAlignment="1">
      <alignment horizontal="center" vertical="center" wrapText="1"/>
    </xf>
    <xf numFmtId="164" fontId="33" fillId="0" borderId="0" xfId="1" applyNumberFormat="1" applyFont="1" applyBorder="1" applyAlignment="1">
      <alignment horizontal="center" vertical="center" wrapText="1"/>
    </xf>
    <xf numFmtId="0" fontId="26" fillId="0" borderId="0" xfId="1" applyFont="1"/>
    <xf numFmtId="0" fontId="12" fillId="0" borderId="0" xfId="1" applyBorder="1" applyAlignment="1"/>
    <xf numFmtId="0" fontId="16" fillId="0" borderId="44" xfId="1" applyFont="1" applyBorder="1" applyAlignment="1">
      <alignment horizontal="center" vertical="center" wrapText="1"/>
    </xf>
    <xf numFmtId="0" fontId="16" fillId="0" borderId="45" xfId="1" applyFont="1" applyBorder="1" applyAlignment="1">
      <alignment horizontal="center" vertical="center" wrapText="1"/>
    </xf>
    <xf numFmtId="0" fontId="16" fillId="0" borderId="46" xfId="1" applyFont="1" applyBorder="1" applyAlignment="1">
      <alignment horizontal="center" vertical="center" wrapText="1"/>
    </xf>
    <xf numFmtId="0" fontId="18" fillId="0" borderId="38" xfId="1" applyFont="1" applyBorder="1" applyAlignment="1">
      <alignment horizontal="center" vertical="center"/>
    </xf>
    <xf numFmtId="0" fontId="15" fillId="18" borderId="39" xfId="1" applyFont="1" applyFill="1" applyBorder="1" applyAlignment="1">
      <alignment horizontal="center" vertical="center"/>
    </xf>
    <xf numFmtId="0" fontId="17" fillId="0" borderId="40" xfId="1" applyFont="1" applyFill="1" applyBorder="1" applyAlignment="1">
      <alignment wrapText="1"/>
    </xf>
    <xf numFmtId="0" fontId="19" fillId="5" borderId="21" xfId="0" applyFont="1" applyFill="1" applyBorder="1" applyAlignment="1">
      <alignment horizontal="left" vertical="top" wrapText="1"/>
    </xf>
    <xf numFmtId="0" fontId="52" fillId="0" borderId="0" xfId="0" applyFont="1" applyFill="1" applyAlignment="1">
      <alignment horizontal="left" vertical="top" wrapText="1"/>
    </xf>
    <xf numFmtId="164" fontId="33" fillId="0" borderId="1" xfId="0" applyNumberFormat="1" applyFont="1" applyFill="1" applyBorder="1" applyAlignment="1">
      <alignment horizontal="center" vertical="center" wrapText="1"/>
    </xf>
    <xf numFmtId="0" fontId="15" fillId="0" borderId="0" xfId="0" applyFont="1" applyFill="1" applyBorder="1"/>
    <xf numFmtId="0" fontId="33" fillId="0" borderId="0" xfId="0" applyFont="1" applyFill="1" applyBorder="1" applyAlignment="1">
      <alignment horizontal="center" vertical="center" wrapText="1"/>
    </xf>
    <xf numFmtId="0" fontId="15" fillId="0" borderId="6" xfId="0" applyFont="1" applyBorder="1" applyAlignment="1"/>
    <xf numFmtId="0" fontId="0" fillId="12" borderId="16" xfId="0" applyFill="1" applyBorder="1" applyAlignment="1"/>
    <xf numFmtId="0" fontId="18" fillId="12" borderId="1" xfId="0" applyFont="1" applyFill="1" applyBorder="1" applyAlignment="1">
      <alignment horizontal="center" vertical="center" wrapText="1"/>
    </xf>
    <xf numFmtId="0" fontId="0" fillId="0" borderId="0" xfId="0" applyFill="1" applyBorder="1" applyAlignment="1"/>
    <xf numFmtId="0" fontId="33" fillId="12" borderId="4" xfId="0" applyFont="1" applyFill="1" applyBorder="1" applyAlignment="1">
      <alignment vertical="top"/>
    </xf>
    <xf numFmtId="4" fontId="50" fillId="0" borderId="0" xfId="0" applyNumberFormat="1" applyFont="1" applyBorder="1" applyAlignment="1">
      <alignment horizontal="left" vertical="top"/>
    </xf>
    <xf numFmtId="14" fontId="21" fillId="5" borderId="21" xfId="0" applyNumberFormat="1" applyFont="1" applyFill="1" applyBorder="1" applyAlignment="1">
      <alignment horizontal="left" vertical="top" wrapText="1"/>
    </xf>
    <xf numFmtId="0" fontId="50" fillId="0" borderId="0" xfId="0" applyFont="1" applyBorder="1" applyAlignment="1">
      <alignment horizontal="left" vertical="top"/>
    </xf>
    <xf numFmtId="0" fontId="65" fillId="0" borderId="0" xfId="0" applyFont="1" applyAlignment="1">
      <alignment horizontal="left" vertical="top"/>
    </xf>
    <xf numFmtId="3" fontId="50" fillId="0" borderId="0" xfId="0" applyNumberFormat="1" applyFont="1" applyBorder="1" applyAlignment="1">
      <alignment horizontal="left" vertical="top" wrapText="1"/>
    </xf>
    <xf numFmtId="3" fontId="52" fillId="0" borderId="0" xfId="0" applyNumberFormat="1" applyFont="1" applyBorder="1" applyAlignment="1">
      <alignment horizontal="left" vertical="top" wrapText="1"/>
    </xf>
    <xf numFmtId="4" fontId="52" fillId="0" borderId="0" xfId="0" applyNumberFormat="1" applyFont="1" applyBorder="1" applyAlignment="1">
      <alignment horizontal="left" vertical="top"/>
    </xf>
    <xf numFmtId="0" fontId="16" fillId="2" borderId="21" xfId="1" applyFont="1" applyFill="1" applyBorder="1" applyAlignment="1">
      <alignment horizontal="left" vertical="top" wrapText="1"/>
    </xf>
    <xf numFmtId="3" fontId="16" fillId="2" borderId="21" xfId="1" applyNumberFormat="1" applyFont="1" applyFill="1" applyBorder="1" applyAlignment="1">
      <alignment horizontal="right" vertical="top" wrapText="1"/>
    </xf>
    <xf numFmtId="49" fontId="16" fillId="2" borderId="21" xfId="1" applyNumberFormat="1" applyFont="1" applyFill="1" applyBorder="1" applyAlignment="1">
      <alignment horizontal="center" vertical="top" wrapText="1"/>
    </xf>
    <xf numFmtId="0" fontId="17" fillId="0" borderId="21" xfId="1" applyFont="1" applyFill="1" applyBorder="1" applyAlignment="1">
      <alignment horizontal="left" vertical="top" wrapText="1"/>
    </xf>
    <xf numFmtId="3" fontId="18" fillId="8" borderId="21" xfId="1" applyNumberFormat="1" applyFont="1" applyFill="1" applyBorder="1" applyAlignment="1">
      <alignment horizontal="center" vertical="top" wrapText="1"/>
    </xf>
    <xf numFmtId="3" fontId="25" fillId="8" borderId="21" xfId="1" applyNumberFormat="1" applyFont="1" applyFill="1" applyBorder="1" applyAlignment="1">
      <alignment horizontal="right" vertical="top" wrapText="1"/>
    </xf>
    <xf numFmtId="49" fontId="35" fillId="8" borderId="21" xfId="1" applyNumberFormat="1" applyFont="1" applyFill="1" applyBorder="1" applyAlignment="1">
      <alignment horizontal="center" vertical="top" wrapText="1"/>
    </xf>
    <xf numFmtId="0" fontId="46" fillId="0" borderId="1" xfId="1" applyFont="1" applyFill="1" applyBorder="1" applyAlignment="1">
      <alignment horizontal="center" wrapText="1"/>
    </xf>
    <xf numFmtId="3" fontId="15" fillId="8" borderId="1" xfId="1" applyNumberFormat="1" applyFont="1" applyFill="1" applyBorder="1" applyAlignment="1">
      <alignment horizontal="center" vertical="center"/>
    </xf>
    <xf numFmtId="0" fontId="18" fillId="0" borderId="1" xfId="1" applyFont="1" applyFill="1" applyBorder="1" applyAlignment="1">
      <alignment horizontal="center" vertical="center" wrapText="1"/>
    </xf>
    <xf numFmtId="0" fontId="18" fillId="0" borderId="0" xfId="1" applyFont="1" applyFill="1"/>
    <xf numFmtId="164" fontId="18" fillId="0" borderId="1" xfId="1" applyNumberFormat="1" applyFont="1" applyFill="1" applyBorder="1" applyAlignment="1">
      <alignment horizontal="center" vertical="center" wrapText="1"/>
    </xf>
    <xf numFmtId="164" fontId="33" fillId="0" borderId="1" xfId="1" applyNumberFormat="1" applyFont="1" applyFill="1" applyBorder="1" applyAlignment="1">
      <alignment horizontal="center" vertical="center" wrapText="1"/>
    </xf>
    <xf numFmtId="3" fontId="18" fillId="8" borderId="21" xfId="1" applyNumberFormat="1" applyFont="1" applyFill="1" applyBorder="1" applyAlignment="1">
      <alignment horizontal="right" vertical="top" wrapText="1"/>
    </xf>
    <xf numFmtId="49" fontId="21" fillId="8" borderId="21" xfId="1" applyNumberFormat="1" applyFont="1" applyFill="1" applyBorder="1" applyAlignment="1">
      <alignment horizontal="center" vertical="top" wrapText="1"/>
    </xf>
    <xf numFmtId="0" fontId="16" fillId="2" borderId="27" xfId="1" applyFont="1" applyFill="1" applyBorder="1" applyAlignment="1">
      <alignment horizontal="left" vertical="top" wrapText="1"/>
    </xf>
    <xf numFmtId="0" fontId="16" fillId="2" borderId="1" xfId="1" applyFont="1" applyFill="1" applyBorder="1" applyAlignment="1">
      <alignment horizontal="left" vertical="top" wrapText="1"/>
    </xf>
    <xf numFmtId="3" fontId="16" fillId="2" borderId="1" xfId="1" applyNumberFormat="1" applyFont="1" applyFill="1" applyBorder="1" applyAlignment="1">
      <alignment horizontal="right" vertical="top" wrapText="1"/>
    </xf>
    <xf numFmtId="3" fontId="16" fillId="2" borderId="3" xfId="1" applyNumberFormat="1" applyFont="1" applyFill="1" applyBorder="1" applyAlignment="1">
      <alignment horizontal="right" vertical="top" wrapText="1"/>
    </xf>
    <xf numFmtId="0" fontId="17" fillId="0" borderId="27" xfId="1" applyFont="1" applyFill="1" applyBorder="1" applyAlignment="1">
      <alignment horizontal="left" vertical="top" wrapText="1"/>
    </xf>
    <xf numFmtId="0" fontId="17" fillId="0" borderId="1" xfId="1" applyFont="1" applyFill="1" applyBorder="1" applyAlignment="1">
      <alignment horizontal="left" vertical="top" wrapText="1"/>
    </xf>
    <xf numFmtId="3" fontId="18" fillId="8" borderId="1" xfId="1" applyNumberFormat="1" applyFont="1" applyFill="1" applyBorder="1" applyAlignment="1">
      <alignment horizontal="center" vertical="top" wrapText="1"/>
    </xf>
    <xf numFmtId="3" fontId="18" fillId="8" borderId="3" xfId="1" applyNumberFormat="1" applyFont="1" applyFill="1" applyBorder="1" applyAlignment="1">
      <alignment horizontal="center" vertical="top" wrapText="1"/>
    </xf>
    <xf numFmtId="49" fontId="21" fillId="8" borderId="1" xfId="1" applyNumberFormat="1" applyFont="1" applyFill="1" applyBorder="1" applyAlignment="1">
      <alignment horizontal="center" vertical="top" wrapText="1"/>
    </xf>
    <xf numFmtId="0" fontId="16" fillId="2" borderId="20" xfId="1" applyFont="1" applyFill="1" applyBorder="1" applyAlignment="1">
      <alignment horizontal="left" vertical="top" wrapText="1"/>
    </xf>
    <xf numFmtId="3" fontId="16" fillId="2" borderId="20" xfId="1" applyNumberFormat="1" applyFont="1" applyFill="1" applyBorder="1" applyAlignment="1">
      <alignment horizontal="right" vertical="top" wrapText="1"/>
    </xf>
    <xf numFmtId="49" fontId="16" fillId="2" borderId="20" xfId="1" applyNumberFormat="1" applyFont="1" applyFill="1" applyBorder="1" applyAlignment="1">
      <alignment horizontal="center" vertical="top" wrapText="1"/>
    </xf>
    <xf numFmtId="49" fontId="51" fillId="8" borderId="1" xfId="1" applyNumberFormat="1" applyFont="1" applyFill="1" applyBorder="1" applyAlignment="1">
      <alignment horizontal="center" vertical="center" wrapText="1"/>
    </xf>
    <xf numFmtId="0" fontId="26" fillId="0" borderId="0" xfId="1" applyFont="1" applyFill="1" applyAlignment="1">
      <alignment horizontal="left" vertical="top" wrapText="1"/>
    </xf>
    <xf numFmtId="3" fontId="18" fillId="18" borderId="1" xfId="1" applyNumberFormat="1" applyFont="1" applyFill="1" applyBorder="1" applyAlignment="1">
      <alignment horizontal="center" vertical="top" wrapText="1"/>
    </xf>
    <xf numFmtId="49" fontId="18" fillId="18" borderId="1" xfId="1" applyNumberFormat="1" applyFont="1" applyFill="1" applyBorder="1" applyAlignment="1">
      <alignment horizontal="center" vertical="top" wrapText="1"/>
    </xf>
    <xf numFmtId="0" fontId="31" fillId="0" borderId="1" xfId="1" applyFont="1" applyFill="1" applyBorder="1" applyAlignment="1">
      <alignment horizontal="center" vertical="top" wrapText="1"/>
    </xf>
    <xf numFmtId="3" fontId="27" fillId="0" borderId="1" xfId="1" applyNumberFormat="1" applyFont="1" applyFill="1" applyBorder="1" applyAlignment="1">
      <alignment horizontal="center" vertical="top" wrapText="1"/>
    </xf>
    <xf numFmtId="0" fontId="57" fillId="0" borderId="0" xfId="1" applyFont="1" applyFill="1" applyAlignment="1">
      <alignment horizontal="center" vertical="top" wrapText="1"/>
    </xf>
    <xf numFmtId="0" fontId="27" fillId="0" borderId="0" xfId="1" applyFont="1" applyFill="1" applyAlignment="1">
      <alignment horizontal="center" vertical="top"/>
    </xf>
    <xf numFmtId="3" fontId="25" fillId="8" borderId="1" xfId="1" applyNumberFormat="1" applyFont="1" applyFill="1" applyBorder="1" applyAlignment="1">
      <alignment horizontal="center" vertical="center" wrapText="1"/>
    </xf>
    <xf numFmtId="0" fontId="12" fillId="0" borderId="0" xfId="1" applyAlignment="1"/>
    <xf numFmtId="0" fontId="39" fillId="0" borderId="0" xfId="1" applyFont="1" applyFill="1" applyBorder="1" applyAlignment="1">
      <alignment horizontal="left" wrapText="1"/>
    </xf>
    <xf numFmtId="0" fontId="28" fillId="0" borderId="0" xfId="1" applyFont="1" applyFill="1"/>
    <xf numFmtId="0" fontId="16" fillId="18" borderId="32" xfId="1" applyFont="1" applyFill="1" applyBorder="1" applyAlignment="1">
      <alignment horizontal="center" vertical="center" wrapText="1"/>
    </xf>
    <xf numFmtId="0" fontId="16" fillId="18" borderId="34" xfId="1" applyFont="1" applyFill="1" applyBorder="1" applyAlignment="1">
      <alignment horizontal="center" vertical="center" wrapText="1"/>
    </xf>
    <xf numFmtId="0" fontId="22" fillId="18" borderId="33" xfId="1" applyFont="1" applyFill="1" applyBorder="1" applyAlignment="1">
      <alignment horizontal="center" vertical="center"/>
    </xf>
    <xf numFmtId="0" fontId="16" fillId="18" borderId="33" xfId="1" applyFont="1" applyFill="1" applyBorder="1" applyAlignment="1">
      <alignment horizontal="center" vertical="center" wrapText="1"/>
    </xf>
    <xf numFmtId="0" fontId="16" fillId="18" borderId="48"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21" fillId="0" borderId="13" xfId="1" applyFont="1" applyFill="1" applyBorder="1" applyAlignment="1">
      <alignment horizontal="center" vertical="center" wrapText="1"/>
    </xf>
    <xf numFmtId="0" fontId="35" fillId="0" borderId="2" xfId="1" applyFont="1" applyBorder="1" applyAlignment="1">
      <alignment horizontal="center" vertical="center" wrapText="1"/>
    </xf>
    <xf numFmtId="2" fontId="33" fillId="0" borderId="2" xfId="1" applyNumberFormat="1" applyFont="1" applyFill="1" applyBorder="1"/>
    <xf numFmtId="0" fontId="33" fillId="0" borderId="2" xfId="1" applyFont="1" applyFill="1" applyBorder="1" applyAlignment="1">
      <alignment horizontal="center"/>
    </xf>
    <xf numFmtId="0" fontId="33" fillId="0" borderId="2" xfId="1" applyFont="1" applyFill="1" applyBorder="1"/>
    <xf numFmtId="0" fontId="30" fillId="0" borderId="0" xfId="1" applyFont="1" applyFill="1" applyBorder="1" applyAlignment="1">
      <alignment horizontal="center" vertical="center"/>
    </xf>
    <xf numFmtId="0" fontId="21" fillId="0" borderId="4" xfId="1" applyFont="1" applyFill="1" applyBorder="1" applyAlignment="1">
      <alignment horizontal="center" vertical="center" wrapText="1"/>
    </xf>
    <xf numFmtId="0" fontId="33" fillId="0" borderId="1" xfId="1" applyFont="1" applyFill="1" applyBorder="1" applyAlignment="1">
      <alignment horizontal="center"/>
    </xf>
    <xf numFmtId="0" fontId="33" fillId="0" borderId="1" xfId="1" applyFont="1" applyFill="1" applyBorder="1"/>
    <xf numFmtId="2" fontId="33" fillId="0" borderId="1" xfId="1" applyNumberFormat="1" applyFont="1" applyFill="1" applyBorder="1"/>
    <xf numFmtId="0" fontId="30" fillId="0" borderId="6" xfId="1" applyFont="1" applyBorder="1"/>
    <xf numFmtId="0" fontId="33" fillId="0" borderId="6" xfId="1" applyFont="1" applyFill="1" applyBorder="1" applyAlignment="1">
      <alignment horizontal="center"/>
    </xf>
    <xf numFmtId="0" fontId="33" fillId="0" borderId="6" xfId="1" applyFont="1" applyFill="1" applyBorder="1"/>
    <xf numFmtId="0" fontId="31" fillId="18" borderId="44" xfId="1" applyFont="1" applyFill="1" applyBorder="1" applyAlignment="1">
      <alignment horizontal="center" vertical="center"/>
    </xf>
    <xf numFmtId="0" fontId="30" fillId="18" borderId="30" xfId="1" applyFont="1" applyFill="1" applyBorder="1"/>
    <xf numFmtId="0" fontId="30" fillId="18" borderId="45" xfId="1" applyFont="1" applyFill="1" applyBorder="1"/>
    <xf numFmtId="0" fontId="31" fillId="18" borderId="46" xfId="1" applyFont="1" applyFill="1" applyBorder="1"/>
    <xf numFmtId="0" fontId="31" fillId="0" borderId="0" xfId="1" applyFont="1" applyFill="1" applyBorder="1"/>
    <xf numFmtId="3" fontId="33" fillId="8" borderId="1" xfId="1" applyNumberFormat="1" applyFont="1" applyFill="1" applyBorder="1" applyAlignment="1">
      <alignment horizontal="center" vertical="center"/>
    </xf>
    <xf numFmtId="3" fontId="33" fillId="8" borderId="0" xfId="1" applyNumberFormat="1" applyFont="1" applyFill="1" applyBorder="1" applyAlignment="1">
      <alignment horizontal="center" vertical="center"/>
    </xf>
    <xf numFmtId="3" fontId="18" fillId="8" borderId="20" xfId="1" applyNumberFormat="1" applyFont="1" applyFill="1" applyBorder="1" applyAlignment="1">
      <alignment horizontal="right" vertical="top" wrapText="1"/>
    </xf>
    <xf numFmtId="3" fontId="18" fillId="8" borderId="20" xfId="1" applyNumberFormat="1" applyFont="1" applyFill="1" applyBorder="1" applyAlignment="1">
      <alignment horizontal="center" vertical="top" wrapText="1"/>
    </xf>
    <xf numFmtId="49" fontId="17" fillId="8" borderId="1" xfId="1" applyNumberFormat="1" applyFont="1" applyFill="1" applyBorder="1" applyAlignment="1">
      <alignment horizontal="center" vertical="center" wrapText="1"/>
    </xf>
    <xf numFmtId="0" fontId="66" fillId="0" borderId="0" xfId="1" applyFont="1" applyFill="1" applyAlignment="1">
      <alignment horizontal="center" vertical="center" wrapText="1"/>
    </xf>
    <xf numFmtId="3" fontId="26" fillId="8" borderId="1" xfId="1" applyNumberFormat="1" applyFont="1" applyFill="1" applyBorder="1" applyAlignment="1">
      <alignment horizontal="center" vertical="top" wrapText="1"/>
    </xf>
    <xf numFmtId="3" fontId="18" fillId="8" borderId="1" xfId="1" applyNumberFormat="1" applyFont="1" applyFill="1" applyBorder="1" applyAlignment="1">
      <alignment horizontal="right" vertical="top" wrapText="1"/>
    </xf>
    <xf numFmtId="0" fontId="18" fillId="8" borderId="1" xfId="1" applyFont="1" applyFill="1" applyBorder="1"/>
    <xf numFmtId="49" fontId="17" fillId="8" borderId="21" xfId="1" applyNumberFormat="1" applyFont="1" applyFill="1" applyBorder="1" applyAlignment="1">
      <alignment horizontal="center" vertical="top" wrapText="1"/>
    </xf>
    <xf numFmtId="0" fontId="69" fillId="0" borderId="0" xfId="1" applyFont="1" applyFill="1" applyAlignment="1">
      <alignment horizontal="center" vertical="top" wrapText="1"/>
    </xf>
    <xf numFmtId="3" fontId="18" fillId="18" borderId="20" xfId="1" applyNumberFormat="1" applyFont="1" applyFill="1" applyBorder="1" applyAlignment="1">
      <alignment horizontal="center" vertical="top" wrapText="1"/>
    </xf>
    <xf numFmtId="3" fontId="18" fillId="18" borderId="20" xfId="1" applyNumberFormat="1" applyFont="1" applyFill="1" applyBorder="1" applyAlignment="1">
      <alignment horizontal="right" vertical="top" wrapText="1"/>
    </xf>
    <xf numFmtId="49" fontId="17" fillId="18" borderId="20" xfId="1" applyNumberFormat="1" applyFont="1" applyFill="1" applyBorder="1" applyAlignment="1">
      <alignment horizontal="center" vertical="top" wrapText="1"/>
    </xf>
    <xf numFmtId="0" fontId="12" fillId="0" borderId="1" xfId="1" applyFill="1" applyBorder="1" applyAlignment="1">
      <alignment horizontal="left" vertical="top" wrapText="1"/>
    </xf>
    <xf numFmtId="3" fontId="18" fillId="0" borderId="1" xfId="1" applyNumberFormat="1" applyFont="1" applyFill="1" applyBorder="1" applyAlignment="1">
      <alignment horizontal="right" vertical="top" wrapText="1"/>
    </xf>
    <xf numFmtId="49" fontId="21" fillId="0" borderId="1" xfId="1" applyNumberFormat="1" applyFont="1" applyFill="1" applyBorder="1" applyAlignment="1">
      <alignment horizontal="center" vertical="center" wrapText="1"/>
    </xf>
    <xf numFmtId="0" fontId="26" fillId="0" borderId="0" xfId="1" applyFont="1" applyFill="1" applyAlignment="1">
      <alignment horizontal="center"/>
    </xf>
    <xf numFmtId="0" fontId="25" fillId="0" borderId="0" xfId="1" applyFont="1" applyFill="1" applyBorder="1" applyAlignment="1">
      <alignment horizontal="center" vertical="center" wrapText="1"/>
    </xf>
    <xf numFmtId="4" fontId="25" fillId="0" borderId="0" xfId="1" applyNumberFormat="1" applyFont="1" applyFill="1" applyBorder="1" applyAlignment="1">
      <alignment horizontal="center" vertical="center" wrapText="1"/>
    </xf>
    <xf numFmtId="164" fontId="18" fillId="0" borderId="0" xfId="1" applyNumberFormat="1" applyFont="1" applyFill="1" applyBorder="1" applyAlignment="1">
      <alignment horizontal="center" vertical="center" wrapText="1"/>
    </xf>
    <xf numFmtId="164" fontId="33" fillId="0" borderId="0" xfId="1" applyNumberFormat="1" applyFont="1" applyFill="1" applyBorder="1" applyAlignment="1">
      <alignment horizontal="center" vertical="center" wrapText="1"/>
    </xf>
    <xf numFmtId="164" fontId="25" fillId="0" borderId="0" xfId="1" applyNumberFormat="1" applyFont="1" applyFill="1" applyBorder="1" applyAlignment="1">
      <alignment horizontal="center" vertical="center" wrapText="1"/>
    </xf>
    <xf numFmtId="0" fontId="18" fillId="0" borderId="0" xfId="1" applyFont="1" applyFill="1" applyBorder="1"/>
    <xf numFmtId="3" fontId="33" fillId="8" borderId="21" xfId="1" applyNumberFormat="1" applyFont="1" applyFill="1" applyBorder="1" applyAlignment="1">
      <alignment horizontal="center" vertical="top" wrapText="1"/>
    </xf>
    <xf numFmtId="3" fontId="67" fillId="8" borderId="21" xfId="1" applyNumberFormat="1" applyFont="1" applyFill="1" applyBorder="1" applyAlignment="1">
      <alignment horizontal="center" vertical="top" wrapText="1"/>
    </xf>
    <xf numFmtId="3" fontId="33" fillId="8" borderId="21" xfId="1" applyNumberFormat="1" applyFont="1" applyFill="1" applyBorder="1" applyAlignment="1">
      <alignment horizontal="right" vertical="top" wrapText="1"/>
    </xf>
    <xf numFmtId="49" fontId="68" fillId="8" borderId="21" xfId="1" applyNumberFormat="1" applyFont="1" applyFill="1" applyBorder="1" applyAlignment="1">
      <alignment horizontal="center" vertical="top" wrapText="1"/>
    </xf>
    <xf numFmtId="0" fontId="26" fillId="0" borderId="0" xfId="1" applyFont="1" applyFill="1" applyAlignment="1">
      <alignment horizontal="center" vertical="center" wrapText="1"/>
    </xf>
    <xf numFmtId="3" fontId="33" fillId="18" borderId="20" xfId="1" applyNumberFormat="1" applyFont="1" applyFill="1" applyBorder="1" applyAlignment="1">
      <alignment horizontal="center" vertical="top" wrapText="1"/>
    </xf>
    <xf numFmtId="3" fontId="33" fillId="18" borderId="20" xfId="1" applyNumberFormat="1" applyFont="1" applyFill="1" applyBorder="1" applyAlignment="1">
      <alignment horizontal="right" vertical="top" wrapText="1"/>
    </xf>
    <xf numFmtId="49" fontId="47" fillId="18" borderId="20" xfId="1" applyNumberFormat="1" applyFont="1" applyFill="1" applyBorder="1" applyAlignment="1">
      <alignment horizontal="center" vertical="top" wrapText="1"/>
    </xf>
    <xf numFmtId="0" fontId="22" fillId="0" borderId="1" xfId="1" applyFont="1" applyFill="1" applyBorder="1" applyAlignment="1">
      <alignment horizontal="left" vertical="top" wrapText="1"/>
    </xf>
    <xf numFmtId="0" fontId="31" fillId="0" borderId="1" xfId="1" applyFont="1" applyFill="1" applyBorder="1" applyAlignment="1">
      <alignment horizontal="left" vertical="top" wrapText="1"/>
    </xf>
    <xf numFmtId="3" fontId="27" fillId="0" borderId="1" xfId="1" applyNumberFormat="1" applyFont="1" applyFill="1" applyBorder="1" applyAlignment="1">
      <alignment horizontal="right" vertical="top" wrapText="1"/>
    </xf>
    <xf numFmtId="49" fontId="21" fillId="0" borderId="1" xfId="1" applyNumberFormat="1" applyFont="1" applyBorder="1" applyAlignment="1">
      <alignment horizontal="center" vertical="center" wrapText="1"/>
    </xf>
    <xf numFmtId="0" fontId="57" fillId="0" borderId="0" xfId="1" applyFont="1" applyFill="1" applyAlignment="1">
      <alignment horizontal="center" vertical="center" wrapText="1"/>
    </xf>
    <xf numFmtId="0" fontId="27" fillId="0" borderId="0" xfId="1" applyFont="1" applyAlignment="1">
      <alignment horizontal="left" vertical="top"/>
    </xf>
    <xf numFmtId="0" fontId="19" fillId="0" borderId="21" xfId="1" applyFont="1" applyFill="1" applyBorder="1" applyAlignment="1">
      <alignment horizontal="left" vertical="top" wrapText="1"/>
    </xf>
    <xf numFmtId="0" fontId="19" fillId="0" borderId="21" xfId="1" applyFont="1" applyBorder="1" applyAlignment="1">
      <alignment horizontal="left" vertical="top" wrapText="1"/>
    </xf>
    <xf numFmtId="3" fontId="26" fillId="8" borderId="21" xfId="1" applyNumberFormat="1" applyFont="1" applyFill="1" applyBorder="1" applyAlignment="1">
      <alignment horizontal="center" vertical="top" wrapText="1"/>
    </xf>
    <xf numFmtId="0" fontId="15" fillId="0" borderId="0" xfId="1" applyFont="1" applyFill="1" applyBorder="1" applyAlignment="1">
      <alignment horizontal="left" vertical="center" wrapText="1"/>
    </xf>
    <xf numFmtId="0" fontId="15" fillId="0" borderId="0" xfId="1" applyFont="1" applyFill="1" applyBorder="1" applyAlignment="1">
      <alignment horizontal="center" vertical="center"/>
    </xf>
    <xf numFmtId="3" fontId="15" fillId="0" borderId="0" xfId="1" applyNumberFormat="1" applyFont="1" applyFill="1" applyBorder="1" applyAlignment="1">
      <alignment horizontal="center" vertical="center"/>
    </xf>
    <xf numFmtId="0" fontId="27" fillId="8" borderId="1" xfId="1" applyFont="1" applyFill="1" applyBorder="1" applyAlignment="1">
      <alignment horizontal="center" vertical="center" wrapText="1"/>
    </xf>
    <xf numFmtId="0" fontId="33" fillId="0" borderId="0" xfId="1" applyFont="1" applyFill="1"/>
    <xf numFmtId="4" fontId="33" fillId="0" borderId="1" xfId="1" applyNumberFormat="1" applyFont="1" applyFill="1" applyBorder="1" applyAlignment="1">
      <alignment horizontal="center" vertical="center" wrapText="1"/>
    </xf>
    <xf numFmtId="3" fontId="27" fillId="8" borderId="1" xfId="1" applyNumberFormat="1" applyFont="1" applyFill="1" applyBorder="1" applyAlignment="1">
      <alignment horizontal="center" vertical="center" wrapText="1"/>
    </xf>
    <xf numFmtId="4" fontId="27" fillId="0" borderId="1" xfId="1" applyNumberFormat="1" applyFont="1" applyFill="1" applyBorder="1" applyAlignment="1">
      <alignment horizontal="center" vertical="center" wrapText="1"/>
    </xf>
    <xf numFmtId="164" fontId="27" fillId="8" borderId="1" xfId="1" applyNumberFormat="1" applyFont="1" applyFill="1" applyBorder="1" applyAlignment="1">
      <alignment horizontal="center" vertical="center" wrapText="1"/>
    </xf>
    <xf numFmtId="0" fontId="34" fillId="0" borderId="0" xfId="1" applyFont="1" applyFill="1" applyAlignment="1">
      <alignment vertical="top"/>
    </xf>
    <xf numFmtId="0" fontId="34" fillId="0" borderId="0" xfId="1" applyNumberFormat="1" applyFont="1" applyFill="1" applyAlignment="1">
      <alignment vertical="top" wrapText="1"/>
    </xf>
    <xf numFmtId="3" fontId="25" fillId="8" borderId="1" xfId="1" applyNumberFormat="1" applyFont="1" applyFill="1" applyBorder="1" applyAlignment="1">
      <alignment horizontal="right" vertical="top" wrapText="1"/>
    </xf>
    <xf numFmtId="49" fontId="17" fillId="8" borderId="1" xfId="1" applyNumberFormat="1" applyFont="1" applyFill="1" applyBorder="1" applyAlignment="1">
      <alignment horizontal="center" vertical="top" wrapText="1"/>
    </xf>
    <xf numFmtId="0" fontId="70" fillId="0" borderId="0" xfId="1" applyFont="1" applyFill="1" applyAlignment="1">
      <alignment horizontal="center" vertical="top" wrapText="1"/>
    </xf>
    <xf numFmtId="3" fontId="26" fillId="18" borderId="1" xfId="1" applyNumberFormat="1" applyFont="1" applyFill="1" applyBorder="1" applyAlignment="1">
      <alignment horizontal="center" vertical="top" wrapText="1"/>
    </xf>
    <xf numFmtId="3" fontId="25" fillId="18" borderId="1" xfId="1" applyNumberFormat="1" applyFont="1" applyFill="1" applyBorder="1" applyAlignment="1">
      <alignment horizontal="right" vertical="top" wrapText="1"/>
    </xf>
    <xf numFmtId="49" fontId="17" fillId="18" borderId="1" xfId="1" applyNumberFormat="1" applyFont="1" applyFill="1" applyBorder="1" applyAlignment="1">
      <alignment horizontal="center" vertical="top" wrapText="1"/>
    </xf>
    <xf numFmtId="0" fontId="16" fillId="11" borderId="1" xfId="1" applyFont="1" applyFill="1" applyBorder="1" applyAlignment="1">
      <alignment horizontal="left" vertical="top" wrapText="1"/>
    </xf>
    <xf numFmtId="0" fontId="22" fillId="10" borderId="1" xfId="1" applyFont="1" applyFill="1" applyBorder="1" applyAlignment="1">
      <alignment horizontal="left" vertical="top" wrapText="1"/>
    </xf>
    <xf numFmtId="0" fontId="47" fillId="0" borderId="1" xfId="1" applyFont="1" applyBorder="1" applyAlignment="1">
      <alignment horizontal="center" vertical="top" wrapText="1"/>
    </xf>
    <xf numFmtId="3" fontId="67" fillId="0" borderId="1" xfId="1" applyNumberFormat="1" applyFont="1" applyFill="1" applyBorder="1" applyAlignment="1">
      <alignment horizontal="center" vertical="top" wrapText="1"/>
    </xf>
    <xf numFmtId="49" fontId="68" fillId="0" borderId="1" xfId="1" applyNumberFormat="1" applyFont="1" applyFill="1" applyBorder="1" applyAlignment="1">
      <alignment horizontal="center" vertical="center" wrapText="1"/>
    </xf>
    <xf numFmtId="0" fontId="71" fillId="0" borderId="0" xfId="1" applyFont="1" applyFill="1" applyAlignment="1">
      <alignment horizontal="center" vertical="top" wrapText="1"/>
    </xf>
    <xf numFmtId="0" fontId="28" fillId="18" borderId="44" xfId="1" applyFont="1" applyFill="1" applyBorder="1" applyAlignment="1">
      <alignment horizontal="left" vertical="center"/>
    </xf>
    <xf numFmtId="0" fontId="39" fillId="18" borderId="45" xfId="1" applyFont="1" applyFill="1" applyBorder="1" applyAlignment="1">
      <alignment horizontal="left"/>
    </xf>
    <xf numFmtId="0" fontId="39" fillId="18" borderId="46" xfId="1" applyFont="1" applyFill="1" applyBorder="1" applyAlignment="1">
      <alignment horizontal="left"/>
    </xf>
    <xf numFmtId="0" fontId="39" fillId="0" borderId="0" xfId="1" applyFont="1" applyFill="1" applyBorder="1" applyAlignment="1">
      <alignment horizontal="left"/>
    </xf>
    <xf numFmtId="0" fontId="28" fillId="0" borderId="0" xfId="1" applyFont="1" applyFill="1" applyBorder="1"/>
    <xf numFmtId="0" fontId="32" fillId="18" borderId="44" xfId="1" applyFont="1" applyFill="1" applyBorder="1" applyAlignment="1">
      <alignment horizontal="center" vertical="center"/>
    </xf>
    <xf numFmtId="0" fontId="16" fillId="18" borderId="45" xfId="1" applyFont="1" applyFill="1" applyBorder="1" applyAlignment="1">
      <alignment horizontal="center" vertical="center" wrapText="1"/>
    </xf>
    <xf numFmtId="0" fontId="16" fillId="18" borderId="46" xfId="1" applyFont="1" applyFill="1" applyBorder="1" applyAlignment="1">
      <alignment horizontal="center" vertical="center" wrapText="1"/>
    </xf>
    <xf numFmtId="0" fontId="15" fillId="0" borderId="49" xfId="1" applyFont="1" applyFill="1" applyBorder="1" applyAlignment="1">
      <alignment wrapText="1"/>
    </xf>
    <xf numFmtId="0" fontId="33" fillId="0" borderId="2" xfId="1" applyFont="1" applyFill="1" applyBorder="1" applyAlignment="1">
      <alignment horizontal="center" vertical="center"/>
    </xf>
    <xf numFmtId="0" fontId="33" fillId="0" borderId="52" xfId="1" applyFont="1" applyBorder="1"/>
    <xf numFmtId="0" fontId="15" fillId="0" borderId="0" xfId="1" applyFont="1" applyFill="1" applyBorder="1"/>
    <xf numFmtId="0" fontId="30" fillId="0" borderId="47" xfId="1" applyFont="1" applyBorder="1" applyAlignment="1">
      <alignment wrapText="1"/>
    </xf>
    <xf numFmtId="0" fontId="33" fillId="0" borderId="6" xfId="1" applyFont="1" applyFill="1" applyBorder="1" applyAlignment="1">
      <alignment horizontal="center" vertical="center"/>
    </xf>
    <xf numFmtId="0" fontId="21" fillId="0" borderId="6" xfId="1" applyFont="1" applyFill="1" applyBorder="1" applyAlignment="1">
      <alignment horizontal="center" vertical="center" wrapText="1"/>
    </xf>
    <xf numFmtId="0" fontId="33" fillId="0" borderId="55" xfId="1" applyFont="1" applyBorder="1"/>
    <xf numFmtId="0" fontId="27" fillId="18" borderId="45" xfId="1" applyFont="1" applyFill="1" applyBorder="1" applyAlignment="1">
      <alignment horizontal="center" vertical="center"/>
    </xf>
    <xf numFmtId="0" fontId="27" fillId="18" borderId="46" xfId="1" applyFont="1" applyFill="1" applyBorder="1" applyAlignment="1">
      <alignment horizontal="center" vertical="center"/>
    </xf>
    <xf numFmtId="0" fontId="31" fillId="0" borderId="0" xfId="1" applyFont="1" applyFill="1" applyBorder="1" applyAlignment="1">
      <alignment horizontal="center" vertical="center"/>
    </xf>
    <xf numFmtId="0" fontId="54" fillId="0" borderId="20" xfId="1" applyFont="1" applyFill="1" applyBorder="1" applyAlignment="1">
      <alignment horizontal="left" vertical="top" wrapText="1"/>
    </xf>
    <xf numFmtId="0" fontId="19" fillId="0" borderId="20" xfId="1" applyFont="1" applyBorder="1" applyAlignment="1">
      <alignment horizontal="left" vertical="top" wrapText="1"/>
    </xf>
    <xf numFmtId="3" fontId="72" fillId="8" borderId="21" xfId="1" applyNumberFormat="1" applyFont="1" applyFill="1" applyBorder="1" applyAlignment="1">
      <alignment horizontal="center" vertical="top" wrapText="1"/>
    </xf>
    <xf numFmtId="3" fontId="72" fillId="8" borderId="21" xfId="1" applyNumberFormat="1" applyFont="1" applyFill="1" applyBorder="1" applyAlignment="1">
      <alignment horizontal="right" vertical="top" wrapText="1"/>
    </xf>
    <xf numFmtId="49" fontId="21" fillId="0" borderId="21" xfId="1" applyNumberFormat="1" applyFont="1" applyFill="1" applyBorder="1" applyAlignment="1">
      <alignment horizontal="center" vertical="top" wrapText="1"/>
    </xf>
    <xf numFmtId="0" fontId="70" fillId="0" borderId="0" xfId="1" applyFont="1" applyAlignment="1">
      <alignment horizontal="left" vertical="top" wrapText="1"/>
    </xf>
    <xf numFmtId="3" fontId="72" fillId="8" borderId="3" xfId="1" applyNumberFormat="1" applyFont="1" applyFill="1" applyBorder="1" applyAlignment="1">
      <alignment horizontal="center" vertical="top" wrapText="1"/>
    </xf>
    <xf numFmtId="3" fontId="72" fillId="8" borderId="20" xfId="1" applyNumberFormat="1" applyFont="1" applyFill="1" applyBorder="1" applyAlignment="1">
      <alignment horizontal="center" vertical="top" wrapText="1"/>
    </xf>
    <xf numFmtId="3" fontId="72" fillId="8" borderId="20" xfId="1" applyNumberFormat="1" applyFont="1" applyFill="1" applyBorder="1" applyAlignment="1">
      <alignment horizontal="right" vertical="top" wrapText="1"/>
    </xf>
    <xf numFmtId="3" fontId="72" fillId="18" borderId="5" xfId="1" applyNumberFormat="1" applyFont="1" applyFill="1" applyBorder="1" applyAlignment="1">
      <alignment horizontal="center" vertical="top" wrapText="1"/>
    </xf>
    <xf numFmtId="3" fontId="72" fillId="18" borderId="1" xfId="1" applyNumberFormat="1" applyFont="1" applyFill="1" applyBorder="1" applyAlignment="1">
      <alignment horizontal="center" vertical="top" wrapText="1"/>
    </xf>
    <xf numFmtId="3" fontId="53" fillId="18" borderId="1" xfId="1" applyNumberFormat="1" applyFont="1" applyFill="1" applyBorder="1" applyAlignment="1">
      <alignment horizontal="right" vertical="top" wrapText="1"/>
    </xf>
    <xf numFmtId="0" fontId="70" fillId="0" borderId="0" xfId="1" applyFont="1" applyFill="1" applyAlignment="1">
      <alignment horizontal="left" vertical="top" wrapText="1"/>
    </xf>
    <xf numFmtId="0" fontId="73" fillId="0" borderId="0" xfId="1" applyFont="1" applyFill="1" applyAlignment="1">
      <alignment vertical="top"/>
    </xf>
    <xf numFmtId="0" fontId="57" fillId="0" borderId="0" xfId="1" applyFont="1" applyFill="1" applyAlignment="1">
      <alignment horizontal="left" vertical="top" wrapText="1"/>
    </xf>
    <xf numFmtId="0" fontId="27" fillId="0" borderId="0" xfId="1" applyFont="1" applyFill="1" applyAlignment="1">
      <alignment horizontal="left" vertical="top"/>
    </xf>
    <xf numFmtId="0" fontId="22" fillId="18" borderId="45" xfId="1" applyFont="1" applyFill="1" applyBorder="1" applyAlignment="1">
      <alignment horizontal="center" vertical="center" wrapText="1"/>
    </xf>
    <xf numFmtId="0" fontId="32" fillId="18" borderId="46" xfId="1" applyFont="1" applyFill="1" applyBorder="1" applyAlignment="1">
      <alignment horizontal="center" vertical="center" wrapText="1"/>
    </xf>
    <xf numFmtId="0" fontId="30" fillId="0" borderId="59" xfId="1" applyFont="1" applyFill="1" applyBorder="1"/>
    <xf numFmtId="0" fontId="35" fillId="0" borderId="42" xfId="1" applyFont="1" applyFill="1" applyBorder="1" applyAlignment="1">
      <alignment wrapText="1"/>
    </xf>
    <xf numFmtId="0" fontId="30" fillId="0" borderId="42" xfId="1" applyFont="1" applyFill="1" applyBorder="1"/>
    <xf numFmtId="0" fontId="30" fillId="0" borderId="60" xfId="1" applyFont="1" applyFill="1" applyBorder="1"/>
    <xf numFmtId="0" fontId="30" fillId="0" borderId="51" xfId="1" applyFont="1" applyFill="1" applyBorder="1"/>
    <xf numFmtId="0" fontId="30" fillId="0" borderId="1" xfId="1" applyFont="1" applyFill="1" applyBorder="1"/>
    <xf numFmtId="0" fontId="30" fillId="0" borderId="61" xfId="1" applyFont="1" applyFill="1" applyBorder="1"/>
    <xf numFmtId="0" fontId="30" fillId="0" borderId="51" xfId="1" applyFont="1" applyFill="1" applyBorder="1" applyAlignment="1">
      <alignment wrapText="1"/>
    </xf>
    <xf numFmtId="0" fontId="35" fillId="0" borderId="1" xfId="1" applyFont="1" applyFill="1" applyBorder="1" applyAlignment="1">
      <alignment horizontal="left"/>
    </xf>
    <xf numFmtId="0" fontId="30" fillId="0" borderId="54" xfId="1" applyFont="1" applyFill="1" applyBorder="1" applyAlignment="1">
      <alignment wrapText="1"/>
    </xf>
    <xf numFmtId="0" fontId="35" fillId="0" borderId="6" xfId="1" applyFont="1" applyFill="1" applyBorder="1" applyAlignment="1">
      <alignment wrapText="1"/>
    </xf>
    <xf numFmtId="0" fontId="30" fillId="0" borderId="6" xfId="1" applyFont="1" applyFill="1" applyBorder="1"/>
    <xf numFmtId="0" fontId="30" fillId="0" borderId="53" xfId="1" applyFont="1" applyFill="1" applyBorder="1"/>
    <xf numFmtId="0" fontId="31" fillId="18" borderId="44" xfId="1" applyFont="1" applyFill="1" applyBorder="1" applyAlignment="1">
      <alignment horizontal="center"/>
    </xf>
    <xf numFmtId="0" fontId="31" fillId="18" borderId="45" xfId="1" applyFont="1" applyFill="1" applyBorder="1" applyAlignment="1">
      <alignment horizontal="center"/>
    </xf>
    <xf numFmtId="0" fontId="31" fillId="18" borderId="46" xfId="1" applyFont="1" applyFill="1" applyBorder="1" applyAlignment="1">
      <alignment horizontal="center"/>
    </xf>
    <xf numFmtId="0" fontId="16" fillId="0" borderId="20" xfId="1" applyFont="1" applyFill="1" applyBorder="1" applyAlignment="1">
      <alignment horizontal="left" vertical="top" wrapText="1"/>
    </xf>
    <xf numFmtId="0" fontId="68" fillId="10" borderId="20" xfId="1" applyFont="1" applyFill="1" applyBorder="1" applyAlignment="1">
      <alignment horizontal="left" vertical="top" wrapText="1"/>
    </xf>
    <xf numFmtId="3" fontId="53" fillId="8" borderId="20" xfId="1" applyNumberFormat="1" applyFont="1" applyFill="1" applyBorder="1" applyAlignment="1">
      <alignment horizontal="right" vertical="top" wrapText="1"/>
    </xf>
    <xf numFmtId="49" fontId="17" fillId="8" borderId="20" xfId="1" applyNumberFormat="1" applyFont="1" applyFill="1" applyBorder="1" applyAlignment="1">
      <alignment horizontal="center" vertical="top" wrapText="1"/>
    </xf>
    <xf numFmtId="0" fontId="15" fillId="18" borderId="1" xfId="1" applyFont="1" applyFill="1" applyBorder="1"/>
    <xf numFmtId="0" fontId="15" fillId="18" borderId="1" xfId="1" applyFont="1" applyFill="1" applyBorder="1" applyAlignment="1">
      <alignment horizontal="center"/>
    </xf>
    <xf numFmtId="0" fontId="31" fillId="0" borderId="1" xfId="1" applyFont="1" applyFill="1" applyBorder="1"/>
    <xf numFmtId="0" fontId="31" fillId="0" borderId="1" xfId="1" applyFont="1" applyFill="1" applyBorder="1" applyAlignment="1">
      <alignment horizontal="center"/>
    </xf>
    <xf numFmtId="3" fontId="31" fillId="0" borderId="1" xfId="1" applyNumberFormat="1" applyFont="1" applyFill="1" applyBorder="1"/>
    <xf numFmtId="0" fontId="21" fillId="0" borderId="1" xfId="1" applyFont="1" applyFill="1" applyBorder="1" applyAlignment="1">
      <alignment horizontal="center" vertical="center" wrapText="1"/>
    </xf>
    <xf numFmtId="0" fontId="31" fillId="0" borderId="0" xfId="1" applyFont="1" applyFill="1"/>
    <xf numFmtId="0" fontId="26" fillId="0" borderId="0" xfId="1" applyFont="1" applyFill="1"/>
    <xf numFmtId="0" fontId="25" fillId="18" borderId="44" xfId="1" applyFont="1" applyFill="1" applyBorder="1" applyAlignment="1">
      <alignment horizontal="left" vertical="center"/>
    </xf>
    <xf numFmtId="3" fontId="17" fillId="0" borderId="27" xfId="1" applyNumberFormat="1" applyFont="1" applyBorder="1" applyAlignment="1">
      <alignment horizontal="center" vertical="top" wrapText="1"/>
    </xf>
    <xf numFmtId="3" fontId="16" fillId="2" borderId="27" xfId="1" applyNumberFormat="1" applyFont="1" applyFill="1" applyBorder="1" applyAlignment="1">
      <alignment horizontal="right" vertical="top" wrapText="1"/>
    </xf>
    <xf numFmtId="49" fontId="16" fillId="2" borderId="1" xfId="1" applyNumberFormat="1" applyFont="1" applyFill="1" applyBorder="1" applyAlignment="1">
      <alignment horizontal="center" vertical="top" wrapText="1"/>
    </xf>
    <xf numFmtId="0" fontId="19" fillId="11" borderId="20" xfId="1" applyFont="1" applyFill="1" applyBorder="1" applyAlignment="1">
      <alignment horizontal="left" vertical="top" wrapText="1"/>
    </xf>
    <xf numFmtId="3" fontId="53" fillId="8" borderId="20" xfId="1" applyNumberFormat="1" applyFont="1" applyFill="1" applyBorder="1" applyAlignment="1">
      <alignment horizontal="center" vertical="top" wrapText="1"/>
    </xf>
    <xf numFmtId="3" fontId="72" fillId="8" borderId="25" xfId="1" applyNumberFormat="1" applyFont="1" applyFill="1" applyBorder="1" applyAlignment="1">
      <alignment horizontal="center" vertical="top" wrapText="1"/>
    </xf>
    <xf numFmtId="49" fontId="47" fillId="8" borderId="6" xfId="1" applyNumberFormat="1" applyFont="1" applyFill="1" applyBorder="1" applyAlignment="1">
      <alignment horizontal="center" vertical="top" wrapText="1"/>
    </xf>
    <xf numFmtId="0" fontId="16" fillId="11" borderId="1" xfId="1" applyFont="1" applyFill="1" applyBorder="1" applyAlignment="1">
      <alignment horizontal="center" vertical="top" wrapText="1"/>
    </xf>
    <xf numFmtId="0" fontId="19" fillId="11" borderId="1" xfId="1" applyFont="1" applyFill="1" applyBorder="1" applyAlignment="1">
      <alignment horizontal="center" vertical="top" wrapText="1"/>
    </xf>
    <xf numFmtId="0" fontId="54" fillId="0" borderId="1" xfId="1" applyFont="1" applyBorder="1" applyAlignment="1">
      <alignment horizontal="center" vertical="top" wrapText="1"/>
    </xf>
    <xf numFmtId="3" fontId="53" fillId="18" borderId="1" xfId="1" applyNumberFormat="1" applyFont="1" applyFill="1" applyBorder="1" applyAlignment="1">
      <alignment horizontal="center" vertical="top" wrapText="1"/>
    </xf>
    <xf numFmtId="49" fontId="47" fillId="18" borderId="1" xfId="1" applyNumberFormat="1" applyFont="1" applyFill="1" applyBorder="1" applyAlignment="1">
      <alignment horizontal="center" vertical="top" wrapText="1"/>
    </xf>
    <xf numFmtId="0" fontId="16" fillId="0" borderId="1" xfId="1" applyFont="1" applyFill="1" applyBorder="1" applyAlignment="1">
      <alignment horizontal="center" vertical="top" wrapText="1"/>
    </xf>
    <xf numFmtId="0" fontId="47" fillId="0" borderId="1" xfId="1" applyFont="1" applyFill="1" applyBorder="1" applyAlignment="1">
      <alignment horizontal="center" vertical="top" wrapText="1"/>
    </xf>
    <xf numFmtId="3" fontId="53" fillId="0" borderId="1" xfId="1" applyNumberFormat="1" applyFont="1" applyFill="1" applyBorder="1" applyAlignment="1">
      <alignment horizontal="center" vertical="top" wrapText="1"/>
    </xf>
    <xf numFmtId="0" fontId="74" fillId="0" borderId="0" xfId="1" applyFont="1" applyFill="1" applyAlignment="1">
      <alignment horizontal="left" vertical="top" wrapText="1"/>
    </xf>
    <xf numFmtId="0" fontId="31" fillId="0" borderId="0" xfId="1" applyFont="1" applyFill="1" applyBorder="1" applyAlignment="1">
      <alignment horizontal="left" wrapText="1"/>
    </xf>
    <xf numFmtId="0" fontId="30" fillId="0" borderId="0" xfId="1" applyFont="1" applyFill="1" applyBorder="1"/>
    <xf numFmtId="3" fontId="16" fillId="2" borderId="25" xfId="1" applyNumberFormat="1" applyFont="1" applyFill="1" applyBorder="1" applyAlignment="1">
      <alignment horizontal="right" vertical="top" wrapText="1"/>
    </xf>
    <xf numFmtId="49" fontId="16" fillId="2" borderId="6" xfId="1" applyNumberFormat="1" applyFont="1" applyFill="1" applyBorder="1" applyAlignment="1">
      <alignment horizontal="center" vertical="top" wrapText="1"/>
    </xf>
    <xf numFmtId="3" fontId="53" fillId="8" borderId="1" xfId="1" applyNumberFormat="1" applyFont="1" applyFill="1" applyBorder="1" applyAlignment="1">
      <alignment horizontal="center" vertical="top" wrapText="1"/>
    </xf>
    <xf numFmtId="3" fontId="72" fillId="8" borderId="1" xfId="1" applyNumberFormat="1" applyFont="1" applyFill="1" applyBorder="1" applyAlignment="1">
      <alignment horizontal="center" vertical="top" wrapText="1"/>
    </xf>
    <xf numFmtId="3" fontId="53" fillId="8" borderId="1" xfId="1" applyNumberFormat="1" applyFont="1" applyFill="1" applyBorder="1" applyAlignment="1">
      <alignment horizontal="right" vertical="top" wrapText="1"/>
    </xf>
    <xf numFmtId="0" fontId="22" fillId="0" borderId="1" xfId="1" applyFont="1" applyFill="1" applyBorder="1" applyAlignment="1">
      <alignment horizontal="center" vertical="top" wrapText="1"/>
    </xf>
    <xf numFmtId="0" fontId="74" fillId="0" borderId="0" xfId="1" applyFont="1" applyFill="1" applyAlignment="1">
      <alignment horizontal="center" vertical="top" wrapText="1"/>
    </xf>
    <xf numFmtId="0" fontId="25" fillId="0" borderId="0" xfId="1" applyFont="1" applyAlignment="1">
      <alignment horizontal="center" vertical="top"/>
    </xf>
    <xf numFmtId="0" fontId="16" fillId="0" borderId="0" xfId="1" applyFont="1" applyFill="1" applyBorder="1" applyAlignment="1">
      <alignment horizontal="left" vertical="top" wrapText="1"/>
    </xf>
    <xf numFmtId="0" fontId="35" fillId="0" borderId="0" xfId="1" applyFont="1" applyFill="1" applyBorder="1" applyAlignment="1">
      <alignment vertical="top" wrapText="1"/>
    </xf>
    <xf numFmtId="0" fontId="54" fillId="0" borderId="0" xfId="1" applyFont="1" applyFill="1" applyBorder="1" applyAlignment="1">
      <alignment horizontal="left" vertical="top" wrapText="1"/>
    </xf>
    <xf numFmtId="3" fontId="53" fillId="0" borderId="0" xfId="1" applyNumberFormat="1" applyFont="1" applyFill="1" applyBorder="1" applyAlignment="1">
      <alignment horizontal="center" vertical="top" wrapText="1"/>
    </xf>
    <xf numFmtId="3" fontId="72" fillId="0" borderId="0" xfId="1" applyNumberFormat="1" applyFont="1" applyFill="1" applyBorder="1" applyAlignment="1">
      <alignment horizontal="center" vertical="top" wrapText="1"/>
    </xf>
    <xf numFmtId="3" fontId="53" fillId="0" borderId="0" xfId="1" applyNumberFormat="1" applyFont="1" applyFill="1" applyBorder="1" applyAlignment="1">
      <alignment horizontal="right" vertical="top" wrapText="1"/>
    </xf>
    <xf numFmtId="49" fontId="17" fillId="0" borderId="0" xfId="1" applyNumberFormat="1" applyFont="1" applyFill="1" applyBorder="1" applyAlignment="1">
      <alignment horizontal="center" vertical="top" wrapText="1"/>
    </xf>
    <xf numFmtId="0" fontId="52" fillId="10" borderId="62" xfId="0" applyFont="1" applyFill="1" applyBorder="1" applyAlignment="1">
      <alignment vertical="top" wrapText="1"/>
    </xf>
    <xf numFmtId="0" fontId="52" fillId="10" borderId="0" xfId="0" applyFont="1" applyFill="1" applyAlignment="1">
      <alignment vertical="top" wrapText="1"/>
    </xf>
    <xf numFmtId="0" fontId="22" fillId="11" borderId="6" xfId="0" applyFont="1" applyFill="1" applyBorder="1" applyAlignment="1">
      <alignment horizontal="left" vertical="top" wrapText="1"/>
    </xf>
    <xf numFmtId="0" fontId="21" fillId="5" borderId="3" xfId="0" applyFont="1" applyFill="1" applyBorder="1" applyAlignment="1">
      <alignment horizontal="left" vertical="top" wrapText="1"/>
    </xf>
    <xf numFmtId="0" fontId="19" fillId="11" borderId="2" xfId="0" applyFont="1" applyFill="1" applyBorder="1" applyAlignment="1">
      <alignment horizontal="left" vertical="top" wrapText="1"/>
    </xf>
    <xf numFmtId="0" fontId="19" fillId="5" borderId="3" xfId="0" applyFont="1" applyFill="1" applyBorder="1" applyAlignment="1">
      <alignment horizontal="left" vertical="top" wrapText="1"/>
    </xf>
    <xf numFmtId="0" fontId="47" fillId="11" borderId="23" xfId="0" applyFont="1" applyFill="1" applyBorder="1" applyAlignment="1">
      <alignment horizontal="left" vertical="top" wrapText="1"/>
    </xf>
    <xf numFmtId="3" fontId="18" fillId="10" borderId="6" xfId="0" applyNumberFormat="1" applyFont="1" applyFill="1" applyBorder="1" applyAlignment="1">
      <alignment horizontal="center" vertical="center" wrapText="1"/>
    </xf>
    <xf numFmtId="0" fontId="33" fillId="10" borderId="6" xfId="0" applyFont="1" applyFill="1" applyBorder="1" applyAlignment="1">
      <alignment horizontal="center" vertical="center" wrapText="1"/>
    </xf>
    <xf numFmtId="4" fontId="33" fillId="10" borderId="6" xfId="0" applyNumberFormat="1" applyFont="1" applyFill="1" applyBorder="1" applyAlignment="1">
      <alignment horizontal="center" vertical="center" wrapText="1"/>
    </xf>
    <xf numFmtId="3" fontId="33" fillId="10" borderId="6" xfId="0" applyNumberFormat="1" applyFont="1" applyFill="1" applyBorder="1" applyAlignment="1">
      <alignment horizontal="center" vertical="center" wrapText="1"/>
    </xf>
    <xf numFmtId="3" fontId="18" fillId="10" borderId="1" xfId="0" applyNumberFormat="1" applyFont="1" applyFill="1" applyBorder="1" applyAlignment="1">
      <alignment horizontal="center" vertical="center" wrapText="1"/>
    </xf>
    <xf numFmtId="0" fontId="33" fillId="10" borderId="1" xfId="0" applyFont="1" applyFill="1" applyBorder="1" applyAlignment="1">
      <alignment horizontal="center" vertical="center" wrapText="1"/>
    </xf>
    <xf numFmtId="3" fontId="33" fillId="10" borderId="1" xfId="0" applyNumberFormat="1" applyFont="1" applyFill="1" applyBorder="1" applyAlignment="1">
      <alignment horizontal="center" vertical="center" wrapText="1"/>
    </xf>
    <xf numFmtId="4" fontId="50" fillId="0" borderId="4" xfId="0" applyNumberFormat="1" applyFont="1" applyBorder="1" applyAlignment="1">
      <alignment horizontal="left" vertical="top"/>
    </xf>
    <xf numFmtId="4" fontId="25" fillId="10" borderId="1" xfId="0" applyNumberFormat="1" applyFont="1" applyFill="1" applyBorder="1" applyAlignment="1">
      <alignment horizontal="center" vertical="center" wrapText="1"/>
    </xf>
    <xf numFmtId="0" fontId="0" fillId="10" borderId="1" xfId="0" applyFill="1" applyBorder="1" applyAlignment="1"/>
    <xf numFmtId="0" fontId="18" fillId="10" borderId="1" xfId="0" applyFont="1" applyFill="1" applyBorder="1" applyAlignment="1">
      <alignment horizontal="center" vertical="center" wrapText="1"/>
    </xf>
    <xf numFmtId="4" fontId="52" fillId="0" borderId="4" xfId="0" applyNumberFormat="1" applyFont="1" applyBorder="1" applyAlignment="1">
      <alignment horizontal="left" vertical="top"/>
    </xf>
    <xf numFmtId="3" fontId="50" fillId="0" borderId="1" xfId="0" applyNumberFormat="1" applyFont="1" applyBorder="1" applyAlignment="1">
      <alignment horizontal="left" vertical="top"/>
    </xf>
    <xf numFmtId="0" fontId="50" fillId="0" borderId="11" xfId="0" applyFont="1" applyBorder="1" applyAlignment="1">
      <alignment vertical="top"/>
    </xf>
    <xf numFmtId="0" fontId="47" fillId="2" borderId="21" xfId="1" applyFont="1" applyFill="1" applyBorder="1" applyAlignment="1">
      <alignment horizontal="left" vertical="top" wrapText="1"/>
    </xf>
    <xf numFmtId="3" fontId="47" fillId="2" borderId="21" xfId="1" applyNumberFormat="1" applyFont="1" applyFill="1" applyBorder="1" applyAlignment="1">
      <alignment horizontal="right" vertical="top" wrapText="1"/>
    </xf>
    <xf numFmtId="49" fontId="47" fillId="2" borderId="21" xfId="1" applyNumberFormat="1" applyFont="1" applyFill="1" applyBorder="1" applyAlignment="1">
      <alignment horizontal="center" vertical="top" wrapText="1"/>
    </xf>
    <xf numFmtId="0" fontId="16" fillId="0" borderId="27" xfId="1" applyFont="1" applyFill="1" applyBorder="1" applyAlignment="1">
      <alignment horizontal="left" vertical="top" wrapText="1"/>
    </xf>
    <xf numFmtId="0" fontId="21" fillId="0" borderId="1" xfId="1" applyFont="1" applyFill="1" applyBorder="1" applyAlignment="1">
      <alignment horizontal="left" vertical="top" wrapText="1"/>
    </xf>
    <xf numFmtId="3" fontId="50" fillId="8" borderId="1" xfId="1" applyNumberFormat="1" applyFont="1" applyFill="1" applyBorder="1" applyAlignment="1">
      <alignment horizontal="left" vertical="top"/>
    </xf>
    <xf numFmtId="49" fontId="68" fillId="8" borderId="1" xfId="1" applyNumberFormat="1" applyFont="1" applyFill="1" applyBorder="1" applyAlignment="1">
      <alignment horizontal="center" vertical="center" wrapText="1"/>
    </xf>
    <xf numFmtId="0" fontId="75" fillId="0" borderId="0" xfId="1" applyFont="1" applyFill="1" applyAlignment="1">
      <alignment horizontal="center" vertical="center" wrapText="1"/>
    </xf>
    <xf numFmtId="0" fontId="47" fillId="2" borderId="20" xfId="1" applyFont="1" applyFill="1" applyBorder="1" applyAlignment="1">
      <alignment horizontal="left" vertical="top" wrapText="1"/>
    </xf>
    <xf numFmtId="3" fontId="26" fillId="8" borderId="20" xfId="1" applyNumberFormat="1" applyFont="1" applyFill="1" applyBorder="1" applyAlignment="1">
      <alignment horizontal="center" vertical="top" wrapText="1"/>
    </xf>
    <xf numFmtId="3" fontId="50" fillId="8" borderId="6" xfId="1" applyNumberFormat="1" applyFont="1" applyFill="1" applyBorder="1" applyAlignment="1">
      <alignment horizontal="left" vertical="top"/>
    </xf>
    <xf numFmtId="49" fontId="17" fillId="8" borderId="6" xfId="1" applyNumberFormat="1" applyFont="1" applyFill="1" applyBorder="1" applyAlignment="1">
      <alignment horizontal="center" vertical="top" wrapText="1"/>
    </xf>
    <xf numFmtId="3" fontId="50" fillId="18" borderId="1" xfId="1" applyNumberFormat="1" applyFont="1" applyFill="1" applyBorder="1" applyAlignment="1">
      <alignment horizontal="left" vertical="top"/>
    </xf>
    <xf numFmtId="3" fontId="24" fillId="0" borderId="1" xfId="1" applyNumberFormat="1" applyFont="1" applyFill="1" applyBorder="1" applyAlignment="1">
      <alignment horizontal="center" vertical="top" wrapText="1"/>
    </xf>
    <xf numFmtId="0" fontId="67" fillId="0" borderId="0" xfId="1" applyFont="1" applyFill="1" applyAlignment="1">
      <alignment horizontal="center" vertical="top" wrapText="1"/>
    </xf>
    <xf numFmtId="0" fontId="27" fillId="0" borderId="0" xfId="1" applyFont="1" applyAlignment="1">
      <alignment horizontal="center" vertical="top"/>
    </xf>
    <xf numFmtId="0" fontId="33" fillId="0" borderId="0" xfId="1" applyFont="1" applyAlignment="1">
      <alignment horizontal="center" vertical="top"/>
    </xf>
    <xf numFmtId="0" fontId="5" fillId="4" borderId="1" xfId="0" applyFont="1" applyFill="1" applyBorder="1" applyAlignment="1">
      <alignment horizontal="left" vertical="top" wrapText="1"/>
    </xf>
    <xf numFmtId="0" fontId="2" fillId="0" borderId="6" xfId="0" applyFont="1" applyFill="1" applyBorder="1" applyAlignment="1">
      <alignment horizontal="left" vertical="top" wrapText="1"/>
    </xf>
    <xf numFmtId="0" fontId="8" fillId="0" borderId="1" xfId="0" applyFont="1" applyFill="1" applyBorder="1" applyAlignment="1">
      <alignment horizontal="center" vertical="center" wrapText="1"/>
    </xf>
    <xf numFmtId="0" fontId="1" fillId="0" borderId="1" xfId="0" applyFont="1" applyFill="1" applyBorder="1" applyAlignment="1">
      <alignment horizontal="right" vertical="center" wrapText="1"/>
    </xf>
    <xf numFmtId="0" fontId="2" fillId="0" borderId="2"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5" xfId="0" applyFont="1" applyFill="1" applyBorder="1" applyAlignment="1">
      <alignment horizontal="left" vertical="top" wrapText="1"/>
    </xf>
    <xf numFmtId="0" fontId="2" fillId="0" borderId="7" xfId="0" applyFont="1" applyFill="1" applyBorder="1" applyAlignment="1">
      <alignment horizontal="left" vertical="top" wrapText="1"/>
    </xf>
    <xf numFmtId="0" fontId="1" fillId="0" borderId="2" xfId="0" applyFont="1" applyFill="1" applyBorder="1" applyAlignment="1">
      <alignment horizontal="left" vertical="top" wrapText="1"/>
    </xf>
    <xf numFmtId="0" fontId="2" fillId="4" borderId="6" xfId="0" applyFont="1" applyFill="1" applyBorder="1" applyAlignment="1">
      <alignment horizontal="left" vertical="top" wrapText="1"/>
    </xf>
    <xf numFmtId="0" fontId="2" fillId="9" borderId="1" xfId="0" applyFont="1" applyFill="1" applyBorder="1" applyAlignment="1">
      <alignment horizontal="left" vertical="top" wrapText="1"/>
    </xf>
    <xf numFmtId="3" fontId="2" fillId="9" borderId="1" xfId="0" applyNumberFormat="1" applyFont="1" applyFill="1" applyBorder="1" applyAlignment="1">
      <alignment horizontal="right" vertical="center" wrapText="1"/>
    </xf>
    <xf numFmtId="49" fontId="2" fillId="9" borderId="1" xfId="0" applyNumberFormat="1" applyFont="1" applyFill="1" applyBorder="1" applyAlignment="1">
      <alignment horizontal="center" vertical="center" wrapText="1"/>
    </xf>
    <xf numFmtId="0" fontId="2" fillId="9" borderId="1" xfId="0" applyFont="1" applyFill="1" applyBorder="1" applyAlignment="1">
      <alignment vertical="top" wrapText="1"/>
    </xf>
    <xf numFmtId="0" fontId="1" fillId="3" borderId="10" xfId="0" applyFont="1" applyFill="1" applyBorder="1" applyAlignment="1">
      <alignment horizontal="left" vertical="top" wrapText="1"/>
    </xf>
    <xf numFmtId="0" fontId="1" fillId="3" borderId="14" xfId="0" applyFont="1" applyFill="1" applyBorder="1" applyAlignment="1">
      <alignment horizontal="left" vertical="top" wrapText="1"/>
    </xf>
    <xf numFmtId="0" fontId="1" fillId="0" borderId="6" xfId="0" applyFont="1" applyFill="1" applyBorder="1" applyAlignment="1">
      <alignment vertical="top" wrapText="1"/>
    </xf>
    <xf numFmtId="0" fontId="8" fillId="0" borderId="1" xfId="0" applyFont="1" applyFill="1" applyBorder="1" applyAlignment="1">
      <alignment horizontal="right" vertical="center" wrapText="1"/>
    </xf>
    <xf numFmtId="0" fontId="2" fillId="0" borderId="1" xfId="0" applyFont="1" applyFill="1" applyBorder="1" applyAlignment="1">
      <alignment horizontal="right" vertical="center" wrapText="1"/>
    </xf>
    <xf numFmtId="0" fontId="1" fillId="0" borderId="7" xfId="0" applyFont="1" applyFill="1" applyBorder="1" applyAlignment="1">
      <alignment vertical="top" wrapText="1"/>
    </xf>
    <xf numFmtId="0" fontId="2" fillId="0" borderId="6" xfId="0" applyFont="1" applyFill="1" applyBorder="1" applyAlignment="1">
      <alignment horizontal="right" vertical="center" wrapText="1"/>
    </xf>
    <xf numFmtId="0" fontId="1" fillId="0" borderId="6" xfId="0" applyFont="1" applyFill="1" applyBorder="1" applyAlignment="1">
      <alignment horizontal="right" vertical="center" wrapText="1"/>
    </xf>
    <xf numFmtId="49" fontId="7" fillId="0" borderId="7" xfId="0" applyNumberFormat="1" applyFont="1" applyFill="1" applyBorder="1" applyAlignment="1">
      <alignment horizontal="center" vertical="center" wrapText="1"/>
    </xf>
    <xf numFmtId="0" fontId="1" fillId="0" borderId="2" xfId="0" applyFont="1" applyFill="1" applyBorder="1" applyAlignment="1">
      <alignment vertical="top" wrapText="1"/>
    </xf>
    <xf numFmtId="0" fontId="1" fillId="0" borderId="12" xfId="0" applyFont="1" applyFill="1" applyBorder="1" applyAlignment="1">
      <alignment vertical="top" wrapText="1"/>
    </xf>
    <xf numFmtId="0" fontId="1" fillId="0" borderId="8" xfId="0" applyFont="1" applyFill="1" applyBorder="1" applyAlignment="1">
      <alignment vertical="top" wrapText="1"/>
    </xf>
    <xf numFmtId="49" fontId="2" fillId="0" borderId="6"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1" fillId="3" borderId="2" xfId="0" applyFont="1" applyFill="1" applyBorder="1" applyAlignment="1">
      <alignment vertical="top" wrapText="1"/>
    </xf>
    <xf numFmtId="0" fontId="1" fillId="3" borderId="12" xfId="0" applyFont="1" applyFill="1" applyBorder="1" applyAlignment="1">
      <alignment vertical="top" wrapText="1"/>
    </xf>
    <xf numFmtId="0" fontId="1" fillId="3" borderId="15" xfId="0" applyFont="1" applyFill="1" applyBorder="1" applyAlignment="1">
      <alignment vertical="top" wrapText="1"/>
    </xf>
    <xf numFmtId="0" fontId="1" fillId="3" borderId="12" xfId="0" applyFont="1" applyFill="1" applyBorder="1" applyAlignment="1">
      <alignment horizontal="left" vertical="top" wrapText="1"/>
    </xf>
    <xf numFmtId="0" fontId="1" fillId="3" borderId="15" xfId="0" applyFont="1" applyFill="1" applyBorder="1" applyAlignment="1">
      <alignment horizontal="left" vertical="top" wrapText="1"/>
    </xf>
    <xf numFmtId="0" fontId="1" fillId="0" borderId="2" xfId="0" applyFont="1" applyFill="1" applyBorder="1" applyAlignment="1">
      <alignment horizontal="right" vertical="center" wrapText="1"/>
    </xf>
    <xf numFmtId="3" fontId="1" fillId="0" borderId="2" xfId="0" applyNumberFormat="1" applyFont="1" applyFill="1" applyBorder="1" applyAlignment="1">
      <alignment horizontal="right" vertical="center" wrapText="1"/>
    </xf>
    <xf numFmtId="49" fontId="1" fillId="0" borderId="2" xfId="0" applyNumberFormat="1" applyFont="1" applyFill="1" applyBorder="1" applyAlignment="1">
      <alignment horizontal="center" vertical="center" wrapText="1"/>
    </xf>
    <xf numFmtId="3" fontId="2" fillId="0" borderId="2" xfId="0" applyNumberFormat="1" applyFont="1" applyFill="1" applyBorder="1" applyAlignment="1">
      <alignment horizontal="right" vertical="center" wrapText="1"/>
    </xf>
    <xf numFmtId="49" fontId="2" fillId="0" borderId="2" xfId="0" applyNumberFormat="1" applyFont="1" applyFill="1" applyBorder="1" applyAlignment="1">
      <alignment horizontal="center" vertical="center" wrapText="1"/>
    </xf>
    <xf numFmtId="0" fontId="2" fillId="0" borderId="9" xfId="0" applyFont="1" applyFill="1" applyBorder="1" applyAlignment="1">
      <alignment horizontal="left" vertical="top" wrapText="1"/>
    </xf>
    <xf numFmtId="0" fontId="2" fillId="0" borderId="13"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3" borderId="6" xfId="0" applyFont="1" applyFill="1" applyBorder="1" applyAlignment="1">
      <alignment horizontal="left" vertical="top" wrapText="1"/>
    </xf>
    <xf numFmtId="0" fontId="1" fillId="3" borderId="8" xfId="0" applyFont="1" applyFill="1" applyBorder="1" applyAlignment="1">
      <alignment horizontal="left" vertical="top" wrapText="1"/>
    </xf>
    <xf numFmtId="0" fontId="2" fillId="4" borderId="7" xfId="0" applyFont="1" applyFill="1" applyBorder="1" applyAlignment="1">
      <alignment horizontal="left" vertical="top" wrapText="1"/>
    </xf>
    <xf numFmtId="0" fontId="1" fillId="4" borderId="2" xfId="0" applyFont="1" applyFill="1" applyBorder="1" applyAlignment="1">
      <alignment horizontal="left" vertical="top" wrapText="1"/>
    </xf>
    <xf numFmtId="0" fontId="6" fillId="0" borderId="1" xfId="0" applyFont="1" applyFill="1" applyBorder="1" applyAlignment="1">
      <alignment horizontal="left" vertical="top" wrapText="1"/>
    </xf>
    <xf numFmtId="0" fontId="1" fillId="9" borderId="7" xfId="0" applyFont="1" applyFill="1" applyBorder="1" applyAlignment="1">
      <alignment horizontal="left" vertical="top" wrapText="1"/>
    </xf>
    <xf numFmtId="0" fontId="1" fillId="9" borderId="7" xfId="0" applyFont="1" applyFill="1" applyBorder="1" applyAlignment="1">
      <alignment horizontal="right" vertical="center" wrapText="1"/>
    </xf>
    <xf numFmtId="49" fontId="2" fillId="9" borderId="7"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1" fillId="0" borderId="7" xfId="0" applyFont="1" applyFill="1" applyBorder="1" applyAlignment="1">
      <alignment horizontal="right" vertical="center" wrapText="1"/>
    </xf>
    <xf numFmtId="0" fontId="1" fillId="9" borderId="6" xfId="0" applyFont="1" applyFill="1" applyBorder="1" applyAlignment="1">
      <alignment horizontal="left" vertical="top" wrapText="1"/>
    </xf>
    <xf numFmtId="0" fontId="8" fillId="0" borderId="1" xfId="0" quotePrefix="1" applyFont="1" applyFill="1" applyBorder="1" applyAlignment="1">
      <alignment horizontal="center" vertical="center" wrapText="1"/>
    </xf>
    <xf numFmtId="0" fontId="1" fillId="3" borderId="0" xfId="0" applyFont="1" applyFill="1" applyBorder="1" applyAlignment="1">
      <alignment horizontal="left" vertical="top" wrapText="1"/>
    </xf>
    <xf numFmtId="0" fontId="1" fillId="9" borderId="1" xfId="0" applyFont="1" applyFill="1" applyBorder="1" applyAlignment="1">
      <alignment horizontal="right" vertical="top" wrapText="1"/>
    </xf>
    <xf numFmtId="0" fontId="2" fillId="0" borderId="11" xfId="0" applyFont="1" applyFill="1" applyBorder="1" applyAlignment="1">
      <alignment horizontal="left" vertical="top" wrapText="1"/>
    </xf>
    <xf numFmtId="0" fontId="1" fillId="3" borderId="9"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3" borderId="13" xfId="0" applyFont="1" applyFill="1" applyBorder="1" applyAlignment="1">
      <alignment horizontal="left" vertical="top" wrapText="1"/>
    </xf>
    <xf numFmtId="0" fontId="1" fillId="0" borderId="1" xfId="0" quotePrefix="1" applyFont="1" applyFill="1" applyBorder="1" applyAlignment="1">
      <alignment horizontal="right" vertical="center" wrapText="1"/>
    </xf>
    <xf numFmtId="2" fontId="9" fillId="0" borderId="1" xfId="1" applyNumberFormat="1" applyFont="1" applyFill="1" applyBorder="1" applyAlignment="1">
      <alignment horizontal="left" vertical="top" wrapText="1"/>
    </xf>
    <xf numFmtId="49" fontId="7" fillId="0" borderId="6"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9" borderId="16" xfId="0" applyFont="1" applyFill="1" applyBorder="1" applyAlignment="1">
      <alignment horizontal="left" vertical="top" wrapText="1"/>
    </xf>
    <xf numFmtId="0" fontId="1" fillId="9" borderId="5" xfId="0" applyFont="1" applyFill="1" applyBorder="1" applyAlignment="1">
      <alignment horizontal="left" vertical="top" wrapText="1"/>
    </xf>
    <xf numFmtId="0" fontId="1" fillId="0"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1" fillId="9" borderId="1" xfId="0" applyFont="1" applyFill="1" applyBorder="1" applyAlignment="1">
      <alignment horizontal="left" vertical="top" wrapText="1"/>
    </xf>
    <xf numFmtId="0" fontId="31" fillId="0" borderId="1" xfId="1" applyFont="1" applyBorder="1" applyAlignment="1">
      <alignment horizontal="center" vertical="center"/>
    </xf>
    <xf numFmtId="3" fontId="21" fillId="0" borderId="1" xfId="1" applyNumberFormat="1" applyFont="1" applyBorder="1" applyAlignment="1">
      <alignment horizontal="center" vertical="top" wrapText="1"/>
    </xf>
    <xf numFmtId="0" fontId="1" fillId="9" borderId="4" xfId="0" applyFont="1" applyFill="1" applyBorder="1" applyAlignment="1">
      <alignment horizontal="left" vertical="top" wrapText="1"/>
    </xf>
    <xf numFmtId="0" fontId="1" fillId="9" borderId="16" xfId="0" applyFont="1" applyFill="1" applyBorder="1" applyAlignment="1">
      <alignment horizontal="left" vertical="top" wrapText="1"/>
    </xf>
    <xf numFmtId="0" fontId="1" fillId="9" borderId="5" xfId="0" applyFont="1" applyFill="1" applyBorder="1" applyAlignment="1">
      <alignment horizontal="left" vertical="top" wrapText="1"/>
    </xf>
    <xf numFmtId="0" fontId="1" fillId="4" borderId="4" xfId="0" applyFont="1" applyFill="1" applyBorder="1" applyAlignment="1">
      <alignment horizontal="left" vertical="top" wrapText="1"/>
    </xf>
    <xf numFmtId="0" fontId="1" fillId="4" borderId="16" xfId="0" applyFont="1" applyFill="1" applyBorder="1" applyAlignment="1">
      <alignment horizontal="left" vertical="top" wrapText="1"/>
    </xf>
    <xf numFmtId="0" fontId="1" fillId="4" borderId="5" xfId="0" applyFont="1" applyFill="1" applyBorder="1" applyAlignment="1">
      <alignment horizontal="left" vertical="top" wrapText="1"/>
    </xf>
    <xf numFmtId="0" fontId="2" fillId="9" borderId="1" xfId="0" applyFont="1" applyFill="1" applyBorder="1" applyAlignment="1">
      <alignment horizontal="center" vertical="top" wrapText="1"/>
    </xf>
    <xf numFmtId="0" fontId="2" fillId="9" borderId="4" xfId="0" applyFont="1" applyFill="1" applyBorder="1" applyAlignment="1">
      <alignment horizontal="center" vertical="top" wrapText="1"/>
    </xf>
    <xf numFmtId="0" fontId="2" fillId="9" borderId="16" xfId="0" applyFont="1" applyFill="1" applyBorder="1" applyAlignment="1">
      <alignment horizontal="center" vertical="top" wrapText="1"/>
    </xf>
    <xf numFmtId="0" fontId="2" fillId="9" borderId="5" xfId="0" applyFont="1" applyFill="1" applyBorder="1" applyAlignment="1">
      <alignment horizontal="center" vertical="top" wrapText="1"/>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12"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9" borderId="1"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2" borderId="9"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1"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16"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4" borderId="1" xfId="0" applyFont="1" applyFill="1" applyBorder="1" applyAlignment="1">
      <alignment horizontal="center" vertical="top" wrapText="1"/>
    </xf>
    <xf numFmtId="0" fontId="2" fillId="4" borderId="16" xfId="0" applyFont="1" applyFill="1" applyBorder="1" applyAlignment="1">
      <alignment horizontal="center" vertical="top" wrapText="1"/>
    </xf>
    <xf numFmtId="0" fontId="2" fillId="4" borderId="5" xfId="0" applyFont="1" applyFill="1" applyBorder="1" applyAlignment="1">
      <alignment horizontal="center" vertical="top" wrapText="1"/>
    </xf>
    <xf numFmtId="0" fontId="2" fillId="0" borderId="1" xfId="0" applyFont="1" applyBorder="1" applyAlignment="1">
      <alignment horizontal="center" vertical="center" wrapText="1"/>
    </xf>
    <xf numFmtId="3" fontId="1" fillId="0" borderId="1" xfId="0" applyNumberFormat="1" applyFont="1" applyBorder="1" applyAlignment="1">
      <alignment horizontal="center" vertical="top" wrapText="1"/>
    </xf>
    <xf numFmtId="3" fontId="1" fillId="0" borderId="6" xfId="0" applyNumberFormat="1" applyFont="1" applyBorder="1" applyAlignment="1">
      <alignment horizontal="center" vertical="top" wrapText="1"/>
    </xf>
    <xf numFmtId="1" fontId="1" fillId="0" borderId="1" xfId="0" applyNumberFormat="1" applyFont="1" applyFill="1" applyBorder="1" applyAlignment="1">
      <alignment horizontal="center" vertical="center"/>
    </xf>
    <xf numFmtId="1" fontId="1" fillId="0" borderId="4" xfId="0" applyNumberFormat="1" applyFont="1" applyFill="1" applyBorder="1" applyAlignment="1">
      <alignment horizontal="center" vertical="center"/>
    </xf>
    <xf numFmtId="49" fontId="1" fillId="0" borderId="6"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4" borderId="10" xfId="0" applyFont="1" applyFill="1" applyBorder="1" applyAlignment="1">
      <alignment horizontal="left" vertical="top" wrapText="1"/>
    </xf>
    <xf numFmtId="3" fontId="1" fillId="0" borderId="2" xfId="0" applyNumberFormat="1" applyFont="1" applyBorder="1" applyAlignment="1">
      <alignment horizontal="center" vertical="top" wrapText="1"/>
    </xf>
    <xf numFmtId="3" fontId="1" fillId="0" borderId="6" xfId="0" applyNumberFormat="1" applyFont="1" applyBorder="1" applyAlignment="1">
      <alignment horizontal="center" vertical="center" wrapText="1"/>
    </xf>
    <xf numFmtId="3" fontId="1" fillId="0" borderId="2" xfId="0" applyNumberFormat="1" applyFont="1" applyBorder="1" applyAlignment="1">
      <alignment horizontal="center" vertical="center" wrapText="1"/>
    </xf>
    <xf numFmtId="0" fontId="1" fillId="3" borderId="5"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3" borderId="15" xfId="0" applyFont="1" applyFill="1" applyBorder="1" applyAlignment="1">
      <alignment horizontal="left" vertical="top" wrapText="1"/>
    </xf>
    <xf numFmtId="0" fontId="1" fillId="4" borderId="9" xfId="0" applyFont="1" applyFill="1" applyBorder="1" applyAlignment="1">
      <alignment horizontal="left" vertical="top" wrapText="1"/>
    </xf>
    <xf numFmtId="0" fontId="1" fillId="9" borderId="13" xfId="0" applyFont="1" applyFill="1" applyBorder="1" applyAlignment="1">
      <alignment horizontal="left" vertical="top" wrapText="1"/>
    </xf>
    <xf numFmtId="0" fontId="1" fillId="3" borderId="1" xfId="0" applyFont="1" applyFill="1" applyBorder="1" applyAlignment="1">
      <alignment horizontal="left" vertical="top" wrapText="1"/>
    </xf>
    <xf numFmtId="3" fontId="2" fillId="0" borderId="1" xfId="0" applyNumberFormat="1" applyFont="1" applyBorder="1" applyAlignment="1">
      <alignment horizontal="right" vertical="top" wrapText="1"/>
    </xf>
    <xf numFmtId="0" fontId="2" fillId="0" borderId="6" xfId="0" applyFont="1" applyFill="1" applyBorder="1" applyAlignment="1">
      <alignment horizontal="center" vertical="top" wrapText="1"/>
    </xf>
    <xf numFmtId="0" fontId="2" fillId="0" borderId="2" xfId="0" applyFont="1" applyFill="1" applyBorder="1" applyAlignment="1">
      <alignment horizontal="center" vertical="top" wrapText="1"/>
    </xf>
    <xf numFmtId="0" fontId="1" fillId="0" borderId="10"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7" borderId="4" xfId="0" applyFont="1" applyFill="1" applyBorder="1" applyAlignment="1">
      <alignment horizontal="center" vertical="top" wrapText="1"/>
    </xf>
    <xf numFmtId="0" fontId="2" fillId="7" borderId="16" xfId="0" applyFont="1" applyFill="1" applyBorder="1" applyAlignment="1">
      <alignment horizontal="center" vertical="top" wrapText="1"/>
    </xf>
    <xf numFmtId="0" fontId="2" fillId="7" borderId="5"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4" borderId="4" xfId="0" applyFont="1" applyFill="1" applyBorder="1" applyAlignment="1">
      <alignment horizontal="center" vertical="top" wrapText="1"/>
    </xf>
    <xf numFmtId="0" fontId="1" fillId="4" borderId="16" xfId="0" applyFont="1" applyFill="1" applyBorder="1" applyAlignment="1">
      <alignment horizontal="center" vertical="top" wrapText="1"/>
    </xf>
    <xf numFmtId="0" fontId="1" fillId="4" borderId="5" xfId="0" applyFont="1" applyFill="1" applyBorder="1" applyAlignment="1">
      <alignment horizontal="center" vertical="top" wrapText="1"/>
    </xf>
    <xf numFmtId="0" fontId="1" fillId="9" borderId="4" xfId="0" applyFont="1" applyFill="1" applyBorder="1" applyAlignment="1">
      <alignment horizontal="center" vertical="top" wrapText="1"/>
    </xf>
    <xf numFmtId="0" fontId="1" fillId="9" borderId="16" xfId="0" applyFont="1" applyFill="1" applyBorder="1" applyAlignment="1">
      <alignment horizontal="center" vertical="top" wrapText="1"/>
    </xf>
    <xf numFmtId="0" fontId="1" fillId="9" borderId="5"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5" xfId="0" applyFont="1" applyFill="1" applyBorder="1" applyAlignment="1">
      <alignment horizontal="center" vertical="top" wrapText="1"/>
    </xf>
    <xf numFmtId="0" fontId="1" fillId="4" borderId="13" xfId="0" applyFont="1" applyFill="1" applyBorder="1" applyAlignment="1">
      <alignment horizontal="left" vertical="top" wrapText="1"/>
    </xf>
    <xf numFmtId="0" fontId="1" fillId="4" borderId="14" xfId="0" applyFont="1" applyFill="1" applyBorder="1" applyAlignment="1">
      <alignment horizontal="left" vertical="top" wrapText="1"/>
    </xf>
    <xf numFmtId="0" fontId="7" fillId="0" borderId="6"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 fillId="0" borderId="6" xfId="0" applyFont="1" applyFill="1" applyBorder="1" applyAlignment="1">
      <alignment horizontal="right" vertical="center" wrapText="1"/>
    </xf>
    <xf numFmtId="0" fontId="1" fillId="0" borderId="2" xfId="0" applyFont="1" applyFill="1" applyBorder="1" applyAlignment="1">
      <alignment horizontal="right" vertical="center" wrapText="1"/>
    </xf>
    <xf numFmtId="0" fontId="1" fillId="0" borderId="6" xfId="0" applyFont="1" applyFill="1" applyBorder="1" applyAlignment="1">
      <alignment horizontal="center" vertical="top" wrapText="1"/>
    </xf>
    <xf numFmtId="0" fontId="1" fillId="0" borderId="2" xfId="0" applyFont="1" applyFill="1" applyBorder="1" applyAlignment="1">
      <alignment horizontal="center" vertical="top" wrapText="1"/>
    </xf>
    <xf numFmtId="49" fontId="1" fillId="0" borderId="6"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7" fillId="0" borderId="6"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25" fillId="0" borderId="0" xfId="1" applyFont="1" applyAlignment="1">
      <alignment horizontal="left" wrapText="1"/>
    </xf>
    <xf numFmtId="0" fontId="25" fillId="0" borderId="0" xfId="1" applyFont="1" applyAlignment="1">
      <alignment wrapText="1"/>
    </xf>
    <xf numFmtId="0" fontId="27" fillId="0" borderId="4" xfId="1" applyFont="1" applyBorder="1" applyAlignment="1">
      <alignment vertical="center"/>
    </xf>
    <xf numFmtId="0" fontId="12" fillId="0" borderId="16" xfId="1" applyBorder="1"/>
    <xf numFmtId="0" fontId="13" fillId="11" borderId="18" xfId="1" applyFont="1" applyFill="1" applyBorder="1" applyAlignment="1">
      <alignment horizontal="left" vertical="top" wrapText="1"/>
    </xf>
    <xf numFmtId="0" fontId="14" fillId="0" borderId="19" xfId="1" applyFont="1" applyBorder="1"/>
    <xf numFmtId="0" fontId="16" fillId="0" borderId="20" xfId="1" applyFont="1" applyBorder="1" applyAlignment="1">
      <alignment horizontal="center" vertical="top" wrapText="1"/>
    </xf>
    <xf numFmtId="0" fontId="16" fillId="0" borderId="22" xfId="1" applyFont="1" applyBorder="1" applyAlignment="1">
      <alignment horizontal="center" vertical="top" wrapText="1"/>
    </xf>
    <xf numFmtId="0" fontId="16" fillId="0" borderId="23" xfId="1" applyFont="1" applyBorder="1" applyAlignment="1">
      <alignment horizontal="center" vertical="top" wrapText="1"/>
    </xf>
    <xf numFmtId="0" fontId="16" fillId="0" borderId="21" xfId="1" applyFont="1" applyBorder="1" applyAlignment="1">
      <alignment horizontal="center" vertical="top" wrapText="1"/>
    </xf>
    <xf numFmtId="3" fontId="17" fillId="0" borderId="21" xfId="1" applyNumberFormat="1" applyFont="1" applyBorder="1" applyAlignment="1">
      <alignment horizontal="center" vertical="top" wrapText="1"/>
    </xf>
    <xf numFmtId="0" fontId="17" fillId="0" borderId="20" xfId="1" applyFont="1" applyBorder="1" applyAlignment="1">
      <alignment horizontal="center" vertical="top" wrapText="1"/>
    </xf>
    <xf numFmtId="0" fontId="17" fillId="0" borderId="24" xfId="1" applyFont="1" applyBorder="1" applyAlignment="1">
      <alignment horizontal="center" vertical="top" wrapText="1"/>
    </xf>
    <xf numFmtId="49" fontId="16" fillId="0" borderId="21" xfId="1" applyNumberFormat="1" applyFont="1" applyBorder="1" applyAlignment="1">
      <alignment horizontal="center" vertical="top"/>
    </xf>
    <xf numFmtId="49" fontId="16" fillId="0" borderId="20" xfId="1" applyNumberFormat="1" applyFont="1" applyBorder="1" applyAlignment="1">
      <alignment horizontal="center" vertical="top"/>
    </xf>
    <xf numFmtId="0" fontId="31" fillId="0" borderId="1" xfId="1" applyFont="1" applyBorder="1" applyAlignment="1">
      <alignment horizontal="center" vertical="center"/>
    </xf>
    <xf numFmtId="0" fontId="30" fillId="12" borderId="1" xfId="1" applyFont="1" applyFill="1" applyBorder="1" applyAlignment="1">
      <alignment horizontal="left" vertical="center" wrapText="1"/>
    </xf>
    <xf numFmtId="0" fontId="30" fillId="12" borderId="6" xfId="1" applyFont="1" applyFill="1" applyBorder="1" applyAlignment="1">
      <alignment horizontal="center" vertical="center"/>
    </xf>
    <xf numFmtId="0" fontId="29" fillId="0" borderId="0" xfId="1" applyFont="1" applyAlignment="1">
      <alignment horizontal="left"/>
    </xf>
    <xf numFmtId="0" fontId="29" fillId="0" borderId="12" xfId="1" applyFont="1" applyBorder="1" applyAlignment="1">
      <alignment horizontal="left"/>
    </xf>
    <xf numFmtId="0" fontId="29" fillId="0" borderId="14" xfId="1" applyFont="1" applyBorder="1" applyAlignment="1">
      <alignment horizontal="left"/>
    </xf>
    <xf numFmtId="0" fontId="29" fillId="0" borderId="15" xfId="1" applyFont="1" applyBorder="1" applyAlignment="1">
      <alignment horizontal="left"/>
    </xf>
    <xf numFmtId="0" fontId="22" fillId="0" borderId="1" xfId="1" applyFont="1" applyBorder="1" applyAlignment="1">
      <alignment horizontal="center" vertical="top" wrapText="1"/>
    </xf>
    <xf numFmtId="3" fontId="21" fillId="0" borderId="1" xfId="1" applyNumberFormat="1" applyFont="1" applyBorder="1" applyAlignment="1">
      <alignment horizontal="center" vertical="top" wrapText="1"/>
    </xf>
    <xf numFmtId="0" fontId="21" fillId="0" borderId="6" xfId="1" applyFont="1" applyBorder="1" applyAlignment="1">
      <alignment horizontal="center" vertical="top" wrapText="1"/>
    </xf>
    <xf numFmtId="0" fontId="21" fillId="0" borderId="2" xfId="1" applyFont="1" applyBorder="1" applyAlignment="1">
      <alignment horizontal="center" vertical="top" wrapText="1"/>
    </xf>
    <xf numFmtId="49" fontId="22" fillId="0" borderId="1" xfId="1" applyNumberFormat="1" applyFont="1" applyBorder="1" applyAlignment="1">
      <alignment horizontal="center" vertical="top"/>
    </xf>
    <xf numFmtId="0" fontId="29" fillId="13" borderId="4" xfId="1" applyFont="1" applyFill="1" applyBorder="1" applyAlignment="1">
      <alignment horizontal="left"/>
    </xf>
    <xf numFmtId="0" fontId="29" fillId="13" borderId="16" xfId="1" applyFont="1" applyFill="1" applyBorder="1" applyAlignment="1">
      <alignment horizontal="left"/>
    </xf>
    <xf numFmtId="0" fontId="29" fillId="13" borderId="5" xfId="1" applyFont="1" applyFill="1" applyBorder="1" applyAlignment="1">
      <alignment horizontal="left"/>
    </xf>
    <xf numFmtId="0" fontId="41" fillId="5" borderId="6" xfId="1" applyFont="1" applyFill="1" applyBorder="1" applyAlignment="1">
      <alignment vertical="center" wrapText="1"/>
    </xf>
    <xf numFmtId="0" fontId="12" fillId="0" borderId="7" xfId="1" applyBorder="1" applyAlignment="1">
      <alignment vertical="center" wrapText="1"/>
    </xf>
    <xf numFmtId="0" fontId="12" fillId="0" borderId="2" xfId="1" applyBorder="1" applyAlignment="1">
      <alignment vertical="center" wrapText="1"/>
    </xf>
    <xf numFmtId="2" fontId="44" fillId="0" borderId="10" xfId="1" applyNumberFormat="1" applyFont="1" applyFill="1" applyBorder="1" applyAlignment="1">
      <alignment horizontal="left" vertical="top" wrapText="1"/>
    </xf>
    <xf numFmtId="2" fontId="44" fillId="0" borderId="0" xfId="1" applyNumberFormat="1" applyFont="1" applyFill="1" applyBorder="1" applyAlignment="1">
      <alignment horizontal="left" vertical="top" wrapText="1"/>
    </xf>
    <xf numFmtId="0" fontId="41" fillId="5" borderId="6" xfId="1" applyFont="1" applyFill="1" applyBorder="1" applyAlignment="1"/>
    <xf numFmtId="0" fontId="12" fillId="0" borderId="2" xfId="1" applyBorder="1" applyAlignment="1"/>
    <xf numFmtId="0" fontId="29" fillId="13" borderId="4" xfId="1" applyFont="1" applyFill="1" applyBorder="1" applyAlignment="1">
      <alignment horizontal="left" wrapText="1"/>
    </xf>
    <xf numFmtId="0" fontId="29" fillId="13" borderId="16" xfId="1" applyFont="1" applyFill="1" applyBorder="1" applyAlignment="1">
      <alignment horizontal="left" wrapText="1"/>
    </xf>
    <xf numFmtId="0" fontId="29" fillId="13" borderId="5" xfId="1" applyFont="1" applyFill="1" applyBorder="1" applyAlignment="1">
      <alignment horizontal="left" wrapText="1"/>
    </xf>
    <xf numFmtId="3" fontId="43" fillId="0" borderId="4" xfId="1" applyNumberFormat="1" applyFont="1" applyBorder="1" applyAlignment="1">
      <alignment horizontal="center" vertical="top" wrapText="1"/>
    </xf>
    <xf numFmtId="3" fontId="43" fillId="0" borderId="5" xfId="1" applyNumberFormat="1" applyFont="1" applyBorder="1" applyAlignment="1">
      <alignment horizontal="center" vertical="top" wrapText="1"/>
    </xf>
    <xf numFmtId="0" fontId="13" fillId="11" borderId="1" xfId="1" applyFont="1" applyFill="1" applyBorder="1" applyAlignment="1">
      <alignment horizontal="left" vertical="top" wrapText="1"/>
    </xf>
    <xf numFmtId="0" fontId="14" fillId="0" borderId="1" xfId="1" applyFont="1" applyBorder="1" applyAlignment="1"/>
    <xf numFmtId="3" fontId="17" fillId="0" borderId="23" xfId="1" applyNumberFormat="1" applyFont="1" applyBorder="1" applyAlignment="1">
      <alignment horizontal="center" vertical="top" wrapText="1"/>
    </xf>
    <xf numFmtId="49" fontId="16" fillId="0" borderId="21" xfId="1" applyNumberFormat="1" applyFont="1" applyFill="1" applyBorder="1" applyAlignment="1">
      <alignment horizontal="center" vertical="top"/>
    </xf>
    <xf numFmtId="49" fontId="16" fillId="0" borderId="20" xfId="1" applyNumberFormat="1" applyFont="1" applyFill="1" applyBorder="1" applyAlignment="1">
      <alignment horizontal="center" vertical="top"/>
    </xf>
    <xf numFmtId="0" fontId="41" fillId="0" borderId="6" xfId="1" applyFont="1" applyBorder="1" applyAlignment="1">
      <alignment wrapText="1"/>
    </xf>
    <xf numFmtId="0" fontId="42" fillId="0" borderId="2" xfId="1" applyFont="1" applyBorder="1" applyAlignment="1"/>
    <xf numFmtId="0" fontId="41" fillId="0" borderId="1" xfId="1" applyFont="1" applyBorder="1" applyAlignment="1">
      <alignment horizontal="center"/>
    </xf>
    <xf numFmtId="0" fontId="42" fillId="0" borderId="1" xfId="1" applyFont="1" applyBorder="1" applyAlignment="1">
      <alignment horizontal="center"/>
    </xf>
    <xf numFmtId="0" fontId="41" fillId="0" borderId="1" xfId="1" applyFont="1" applyFill="1" applyBorder="1" applyAlignment="1">
      <alignment horizontal="center"/>
    </xf>
    <xf numFmtId="0" fontId="42" fillId="0" borderId="1" xfId="1" applyFont="1" applyFill="1" applyBorder="1" applyAlignment="1">
      <alignment horizontal="center"/>
    </xf>
    <xf numFmtId="0" fontId="33" fillId="12" borderId="4" xfId="1" applyFont="1" applyFill="1" applyBorder="1" applyAlignment="1">
      <alignment horizontal="left" vertical="top"/>
    </xf>
    <xf numFmtId="0" fontId="12" fillId="12" borderId="16" xfId="1" applyFill="1" applyBorder="1"/>
    <xf numFmtId="0" fontId="12" fillId="12" borderId="14" xfId="1" applyFill="1" applyBorder="1"/>
    <xf numFmtId="0" fontId="12" fillId="12" borderId="15" xfId="1" applyFill="1" applyBorder="1"/>
    <xf numFmtId="0" fontId="16" fillId="0" borderId="1" xfId="1" applyFont="1" applyBorder="1" applyAlignment="1">
      <alignment horizontal="left" vertical="top" wrapText="1"/>
    </xf>
    <xf numFmtId="0" fontId="12" fillId="0" borderId="6" xfId="1" applyBorder="1" applyAlignment="1">
      <alignment horizontal="left" vertical="top" wrapText="1"/>
    </xf>
    <xf numFmtId="0" fontId="17" fillId="5" borderId="1" xfId="1" applyFont="1" applyFill="1" applyBorder="1" applyAlignment="1">
      <alignment horizontal="left" vertical="top" wrapText="1"/>
    </xf>
    <xf numFmtId="0" fontId="12" fillId="5" borderId="6" xfId="1" applyFill="1" applyBorder="1" applyAlignment="1">
      <alignment horizontal="left" vertical="top" wrapText="1"/>
    </xf>
    <xf numFmtId="49" fontId="17" fillId="0" borderId="1" xfId="1" applyNumberFormat="1" applyFont="1" applyBorder="1" applyAlignment="1">
      <alignment horizontal="center" vertical="top" wrapText="1"/>
    </xf>
    <xf numFmtId="49" fontId="45" fillId="0" borderId="6" xfId="1" applyNumberFormat="1" applyFont="1" applyBorder="1" applyAlignment="1">
      <alignment horizontal="center" vertical="top" wrapText="1"/>
    </xf>
    <xf numFmtId="3" fontId="18" fillId="10" borderId="6" xfId="1" applyNumberFormat="1" applyFont="1" applyFill="1" applyBorder="1" applyAlignment="1">
      <alignment horizontal="center" vertical="top" wrapText="1"/>
    </xf>
    <xf numFmtId="3" fontId="18" fillId="10" borderId="7" xfId="1" applyNumberFormat="1" applyFont="1" applyFill="1" applyBorder="1" applyAlignment="1">
      <alignment horizontal="center" vertical="top" wrapText="1"/>
    </xf>
    <xf numFmtId="3" fontId="19" fillId="10" borderId="6" xfId="1" applyNumberFormat="1" applyFont="1" applyFill="1" applyBorder="1" applyAlignment="1">
      <alignment horizontal="center" vertical="top" wrapText="1"/>
    </xf>
    <xf numFmtId="3" fontId="19" fillId="10" borderId="7" xfId="1" applyNumberFormat="1" applyFont="1" applyFill="1" applyBorder="1" applyAlignment="1">
      <alignment horizontal="center" vertical="top" wrapText="1"/>
    </xf>
    <xf numFmtId="0" fontId="18" fillId="0" borderId="6" xfId="1" applyFont="1" applyBorder="1" applyAlignment="1">
      <alignment horizontal="center" vertical="top"/>
    </xf>
    <xf numFmtId="0" fontId="18" fillId="0" borderId="7" xfId="1" applyFont="1" applyBorder="1" applyAlignment="1">
      <alignment horizontal="center" vertical="top"/>
    </xf>
    <xf numFmtId="3" fontId="19" fillId="10" borderId="9" xfId="1" applyNumberFormat="1" applyFont="1" applyFill="1" applyBorder="1" applyAlignment="1">
      <alignment horizontal="center" vertical="top" wrapText="1"/>
    </xf>
    <xf numFmtId="3" fontId="19" fillId="10" borderId="11" xfId="1" applyNumberFormat="1" applyFont="1" applyFill="1" applyBorder="1" applyAlignment="1">
      <alignment horizontal="center" vertical="top" wrapText="1"/>
    </xf>
    <xf numFmtId="3" fontId="18" fillId="10" borderId="1" xfId="1" applyNumberFormat="1" applyFont="1" applyFill="1" applyBorder="1" applyAlignment="1">
      <alignment horizontal="center" vertical="top" wrapText="1"/>
    </xf>
    <xf numFmtId="0" fontId="28" fillId="0" borderId="1" xfId="1" applyFont="1" applyBorder="1" applyAlignment="1">
      <alignment horizontal="center"/>
    </xf>
    <xf numFmtId="0" fontId="30" fillId="12" borderId="1" xfId="1" applyFont="1" applyFill="1" applyBorder="1" applyAlignment="1">
      <alignment horizontal="center" vertical="center"/>
    </xf>
    <xf numFmtId="0" fontId="14" fillId="0" borderId="1" xfId="1" applyFont="1" applyBorder="1"/>
    <xf numFmtId="0" fontId="29" fillId="0" borderId="1" xfId="1" applyFont="1" applyBorder="1" applyAlignment="1">
      <alignment horizontal="center"/>
    </xf>
    <xf numFmtId="0" fontId="29" fillId="0" borderId="4" xfId="1" applyFont="1" applyBorder="1" applyAlignment="1">
      <alignment horizontal="center"/>
    </xf>
    <xf numFmtId="0" fontId="29" fillId="0" borderId="16" xfId="1" applyFont="1" applyBorder="1" applyAlignment="1">
      <alignment horizontal="center"/>
    </xf>
    <xf numFmtId="0" fontId="29" fillId="0" borderId="5" xfId="1" applyFont="1" applyBorder="1" applyAlignment="1">
      <alignment horizontal="center"/>
    </xf>
    <xf numFmtId="0" fontId="15" fillId="12" borderId="1" xfId="1" applyFont="1" applyFill="1" applyBorder="1" applyAlignment="1">
      <alignment horizontal="left" vertical="center" wrapText="1"/>
    </xf>
    <xf numFmtId="0" fontId="15" fillId="12" borderId="1" xfId="1" applyFont="1" applyFill="1" applyBorder="1" applyAlignment="1">
      <alignment horizontal="center" vertical="center"/>
    </xf>
    <xf numFmtId="0" fontId="47" fillId="11" borderId="26" xfId="1" applyFont="1" applyFill="1" applyBorder="1" applyAlignment="1">
      <alignment horizontal="center" vertical="top" wrapText="1"/>
    </xf>
    <xf numFmtId="0" fontId="47" fillId="11" borderId="19" xfId="1" applyFont="1" applyFill="1" applyBorder="1" applyAlignment="1">
      <alignment horizontal="center" vertical="top" wrapText="1"/>
    </xf>
    <xf numFmtId="49" fontId="16" fillId="5" borderId="20" xfId="1" applyNumberFormat="1" applyFont="1" applyFill="1" applyBorder="1" applyAlignment="1">
      <alignment horizontal="center" vertical="top"/>
    </xf>
    <xf numFmtId="49" fontId="16" fillId="5" borderId="24" xfId="1" applyNumberFormat="1" applyFont="1" applyFill="1" applyBorder="1" applyAlignment="1">
      <alignment horizontal="center" vertical="top"/>
    </xf>
    <xf numFmtId="0" fontId="27" fillId="17" borderId="21" xfId="0" applyFont="1" applyFill="1" applyBorder="1" applyAlignment="1">
      <alignment horizontal="left" vertical="top" wrapText="1"/>
    </xf>
    <xf numFmtId="0" fontId="31" fillId="0" borderId="1" xfId="0" applyFont="1" applyBorder="1" applyAlignment="1">
      <alignment horizontal="center"/>
    </xf>
    <xf numFmtId="0" fontId="15" fillId="0" borderId="6" xfId="0" applyFont="1" applyBorder="1" applyAlignment="1">
      <alignment horizontal="center"/>
    </xf>
    <xf numFmtId="3" fontId="49" fillId="0" borderId="0" xfId="0" applyNumberFormat="1" applyFont="1" applyAlignment="1">
      <alignment horizontal="right" vertical="top" wrapText="1"/>
    </xf>
    <xf numFmtId="0" fontId="47" fillId="0" borderId="20" xfId="0" applyFont="1" applyBorder="1" applyAlignment="1">
      <alignment horizontal="center" vertical="top" wrapText="1"/>
    </xf>
    <xf numFmtId="0" fontId="47" fillId="0" borderId="22" xfId="0" applyFont="1" applyBorder="1" applyAlignment="1">
      <alignment horizontal="center" vertical="top" wrapText="1"/>
    </xf>
    <xf numFmtId="0" fontId="47" fillId="0" borderId="23" xfId="0" applyFont="1" applyBorder="1" applyAlignment="1">
      <alignment horizontal="center" vertical="top" wrapText="1"/>
    </xf>
    <xf numFmtId="0" fontId="47" fillId="0" borderId="21" xfId="0" applyFont="1" applyBorder="1" applyAlignment="1">
      <alignment horizontal="center" vertical="top" wrapText="1"/>
    </xf>
    <xf numFmtId="3" fontId="19" fillId="0" borderId="21" xfId="0" applyNumberFormat="1" applyFont="1" applyBorder="1" applyAlignment="1">
      <alignment horizontal="center" vertical="top" wrapText="1"/>
    </xf>
    <xf numFmtId="3" fontId="19" fillId="0" borderId="21" xfId="0" applyNumberFormat="1" applyFont="1" applyFill="1" applyBorder="1" applyAlignment="1">
      <alignment horizontal="center" vertical="top"/>
    </xf>
    <xf numFmtId="0" fontId="30" fillId="0" borderId="1" xfId="0" applyFont="1" applyBorder="1" applyAlignment="1">
      <alignment horizontal="center"/>
    </xf>
    <xf numFmtId="0" fontId="15" fillId="0" borderId="1" xfId="0" applyFont="1" applyBorder="1" applyAlignment="1">
      <alignment horizontal="center"/>
    </xf>
    <xf numFmtId="0" fontId="28" fillId="0" borderId="1" xfId="0" applyFont="1" applyBorder="1" applyAlignment="1">
      <alignment horizontal="center"/>
    </xf>
    <xf numFmtId="0" fontId="30" fillId="12" borderId="1" xfId="0" applyFont="1" applyFill="1" applyBorder="1" applyAlignment="1">
      <alignment horizontal="left" vertical="center" wrapText="1"/>
    </xf>
    <xf numFmtId="0" fontId="30" fillId="12" borderId="1" xfId="0" applyFont="1" applyFill="1" applyBorder="1" applyAlignment="1">
      <alignment horizontal="center" vertical="center"/>
    </xf>
    <xf numFmtId="0" fontId="28" fillId="0" borderId="1" xfId="1" applyFont="1" applyBorder="1" applyAlignment="1">
      <alignment horizontal="center" vertical="top" wrapText="1"/>
    </xf>
    <xf numFmtId="0" fontId="16" fillId="0" borderId="27" xfId="1" applyFont="1" applyBorder="1" applyAlignment="1">
      <alignment horizontal="center" vertical="top" wrapText="1"/>
    </xf>
    <xf numFmtId="3" fontId="17" fillId="0" borderId="22" xfId="1" applyNumberFormat="1" applyFont="1" applyBorder="1" applyAlignment="1">
      <alignment horizontal="center" vertical="top" wrapText="1"/>
    </xf>
    <xf numFmtId="49" fontId="16" fillId="0" borderId="1" xfId="1" applyNumberFormat="1" applyFont="1" applyBorder="1" applyAlignment="1">
      <alignment horizontal="center" vertical="top"/>
    </xf>
    <xf numFmtId="49" fontId="16" fillId="0" borderId="3" xfId="1" applyNumberFormat="1" applyFont="1" applyBorder="1" applyAlignment="1">
      <alignment horizontal="center" vertical="top"/>
    </xf>
    <xf numFmtId="49" fontId="16" fillId="0" borderId="28" xfId="1" applyNumberFormat="1" applyFont="1" applyBorder="1" applyAlignment="1">
      <alignment horizontal="center" vertical="top"/>
    </xf>
    <xf numFmtId="0" fontId="28" fillId="0" borderId="1" xfId="1" applyFont="1" applyBorder="1" applyAlignment="1">
      <alignment horizontal="center" vertical="top"/>
    </xf>
    <xf numFmtId="0" fontId="17" fillId="0" borderId="22" xfId="1" applyFont="1" applyBorder="1" applyAlignment="1">
      <alignment horizontal="center" vertical="top" wrapText="1"/>
    </xf>
    <xf numFmtId="0" fontId="16" fillId="17" borderId="25" xfId="1" applyFont="1" applyFill="1" applyBorder="1" applyAlignment="1">
      <alignment horizontal="left" vertical="top" wrapText="1"/>
    </xf>
    <xf numFmtId="0" fontId="16" fillId="17" borderId="28" xfId="1" applyFont="1" applyFill="1" applyBorder="1" applyAlignment="1">
      <alignment horizontal="left" vertical="top" wrapText="1"/>
    </xf>
    <xf numFmtId="0" fontId="25" fillId="18" borderId="29" xfId="1" applyFont="1" applyFill="1" applyBorder="1" applyAlignment="1">
      <alignment horizontal="left" wrapText="1"/>
    </xf>
    <xf numFmtId="0" fontId="12" fillId="0" borderId="30" xfId="1" applyBorder="1" applyAlignment="1">
      <alignment horizontal="left" wrapText="1"/>
    </xf>
    <xf numFmtId="0" fontId="12" fillId="0" borderId="31" xfId="1" applyBorder="1" applyAlignment="1">
      <alignment horizontal="left" wrapText="1"/>
    </xf>
    <xf numFmtId="0" fontId="26" fillId="0" borderId="36" xfId="1" applyFont="1" applyBorder="1" applyAlignment="1">
      <alignment horizontal="center" vertical="center"/>
    </xf>
    <xf numFmtId="0" fontId="12" fillId="0" borderId="38" xfId="1" applyFont="1" applyBorder="1" applyAlignment="1">
      <alignment horizontal="center" vertical="center"/>
    </xf>
    <xf numFmtId="0" fontId="12" fillId="0" borderId="32" xfId="1" applyFont="1" applyBorder="1" applyAlignment="1">
      <alignment horizontal="center" vertical="center"/>
    </xf>
    <xf numFmtId="0" fontId="14" fillId="0" borderId="19" xfId="1" applyFont="1" applyBorder="1" applyAlignment="1"/>
    <xf numFmtId="49" fontId="16" fillId="0" borderId="20" xfId="1" applyNumberFormat="1" applyFont="1" applyFill="1" applyBorder="1" applyAlignment="1">
      <alignment horizontal="center" vertical="top" wrapText="1"/>
    </xf>
    <xf numFmtId="49" fontId="16" fillId="0" borderId="23" xfId="1" applyNumberFormat="1" applyFont="1" applyFill="1" applyBorder="1" applyAlignment="1">
      <alignment horizontal="center" vertical="top" wrapText="1"/>
    </xf>
    <xf numFmtId="0" fontId="12" fillId="0" borderId="24" xfId="1" applyBorder="1" applyAlignment="1">
      <alignment horizontal="center" vertical="top" wrapText="1"/>
    </xf>
    <xf numFmtId="0" fontId="59" fillId="0" borderId="0" xfId="1" applyFont="1" applyAlignment="1">
      <alignment horizontal="left" vertical="top" wrapText="1"/>
    </xf>
    <xf numFmtId="0" fontId="64" fillId="0" borderId="0" xfId="1" applyFont="1" applyAlignment="1">
      <alignment horizontal="left" vertical="top" wrapText="1"/>
    </xf>
    <xf numFmtId="0" fontId="12" fillId="0" borderId="0" xfId="1" applyAlignment="1"/>
    <xf numFmtId="0" fontId="25" fillId="18" borderId="29" xfId="1" applyFont="1" applyFill="1" applyBorder="1" applyAlignment="1">
      <alignment horizontal="left" vertical="top"/>
    </xf>
    <xf numFmtId="0" fontId="12" fillId="0" borderId="30" xfId="1" applyBorder="1" applyAlignment="1"/>
    <xf numFmtId="0" fontId="12" fillId="0" borderId="31" xfId="1" applyBorder="1" applyAlignment="1"/>
    <xf numFmtId="0" fontId="18" fillId="0" borderId="36" xfId="1" applyFont="1" applyBorder="1" applyAlignment="1">
      <alignment horizontal="center" vertical="center"/>
    </xf>
    <xf numFmtId="0" fontId="45" fillId="0" borderId="32" xfId="1" applyFont="1" applyBorder="1" applyAlignment="1">
      <alignment horizontal="center" vertical="center"/>
    </xf>
    <xf numFmtId="0" fontId="15" fillId="18" borderId="37" xfId="1" applyFont="1" applyFill="1" applyBorder="1" applyAlignment="1">
      <alignment horizontal="center" vertical="center"/>
    </xf>
    <xf numFmtId="0" fontId="12" fillId="0" borderId="35" xfId="1" applyBorder="1" applyAlignment="1">
      <alignment horizontal="center" vertical="center"/>
    </xf>
    <xf numFmtId="0" fontId="26" fillId="0" borderId="47" xfId="1" applyFont="1" applyBorder="1" applyAlignment="1">
      <alignment horizontal="center" vertical="center"/>
    </xf>
    <xf numFmtId="0" fontId="16" fillId="0" borderId="1" xfId="1" applyFont="1" applyFill="1" applyBorder="1" applyAlignment="1">
      <alignment horizontal="left" vertical="top" wrapText="1"/>
    </xf>
    <xf numFmtId="0" fontId="12" fillId="0" borderId="6" xfId="1" applyFill="1" applyBorder="1" applyAlignment="1">
      <alignment horizontal="left" vertical="top" wrapText="1"/>
    </xf>
    <xf numFmtId="0" fontId="17" fillId="0" borderId="1" xfId="1" applyFont="1" applyFill="1" applyBorder="1" applyAlignment="1">
      <alignment horizontal="left" vertical="top" wrapText="1"/>
    </xf>
    <xf numFmtId="0" fontId="45" fillId="0" borderId="6" xfId="1" applyFont="1" applyBorder="1" applyAlignment="1">
      <alignment horizontal="left" vertical="top" wrapText="1"/>
    </xf>
    <xf numFmtId="0" fontId="30" fillId="8" borderId="1" xfId="1" applyFont="1" applyFill="1" applyBorder="1" applyAlignment="1">
      <alignment horizontal="left" vertical="center" wrapText="1"/>
    </xf>
    <xf numFmtId="0" fontId="30" fillId="8" borderId="1" xfId="1" applyFont="1" applyFill="1" applyBorder="1" applyAlignment="1">
      <alignment horizontal="center" vertical="center"/>
    </xf>
    <xf numFmtId="0" fontId="15" fillId="8" borderId="1" xfId="1" applyFont="1" applyFill="1" applyBorder="1" applyAlignment="1">
      <alignment horizontal="left" vertical="center" wrapText="1"/>
    </xf>
    <xf numFmtId="0" fontId="15" fillId="8" borderId="1" xfId="1" applyFont="1" applyFill="1" applyBorder="1" applyAlignment="1">
      <alignment horizontal="center" vertical="center"/>
    </xf>
    <xf numFmtId="0" fontId="28" fillId="0" borderId="1" xfId="1" applyFont="1" applyFill="1" applyBorder="1" applyAlignment="1">
      <alignment horizontal="center"/>
    </xf>
    <xf numFmtId="3" fontId="17" fillId="0" borderId="20" xfId="1" applyNumberFormat="1" applyFont="1" applyBorder="1" applyAlignment="1">
      <alignment horizontal="center" vertical="top" wrapText="1"/>
    </xf>
    <xf numFmtId="49" fontId="16" fillId="0" borderId="1" xfId="1" applyNumberFormat="1" applyFont="1" applyFill="1" applyBorder="1" applyAlignment="1">
      <alignment horizontal="center" vertical="top"/>
    </xf>
    <xf numFmtId="49" fontId="16" fillId="0" borderId="3" xfId="1" applyNumberFormat="1" applyFont="1" applyFill="1" applyBorder="1" applyAlignment="1">
      <alignment horizontal="center" vertical="top"/>
    </xf>
    <xf numFmtId="0" fontId="33" fillId="0" borderId="51" xfId="1" applyFont="1" applyBorder="1" applyAlignment="1">
      <alignment horizontal="center" vertical="center"/>
    </xf>
    <xf numFmtId="0" fontId="30" fillId="18" borderId="53" xfId="1" applyFont="1" applyFill="1" applyBorder="1" applyAlignment="1">
      <alignment horizontal="center" vertical="center" wrapText="1"/>
    </xf>
    <xf numFmtId="0" fontId="30" fillId="18" borderId="52" xfId="1" applyFont="1" applyFill="1" applyBorder="1" applyAlignment="1">
      <alignment horizontal="center" vertical="center" wrapText="1"/>
    </xf>
    <xf numFmtId="0" fontId="33" fillId="0" borderId="54" xfId="1" applyFont="1" applyBorder="1" applyAlignment="1">
      <alignment horizontal="center" vertical="center" wrapText="1"/>
    </xf>
    <xf numFmtId="0" fontId="33" fillId="0" borderId="32" xfId="1" applyFont="1" applyBorder="1" applyAlignment="1">
      <alignment horizontal="center" vertical="center" wrapText="1"/>
    </xf>
    <xf numFmtId="0" fontId="12" fillId="0" borderId="48" xfId="1" applyBorder="1" applyAlignment="1">
      <alignment horizontal="center" vertical="center" wrapText="1"/>
    </xf>
    <xf numFmtId="0" fontId="28" fillId="18" borderId="29" xfId="1" applyFont="1" applyFill="1" applyBorder="1" applyAlignment="1">
      <alignment horizontal="left" vertical="center" wrapText="1"/>
    </xf>
    <xf numFmtId="0" fontId="33" fillId="0" borderId="49" xfId="1" applyFont="1" applyBorder="1" applyAlignment="1">
      <alignment horizontal="center" vertical="center"/>
    </xf>
    <xf numFmtId="0" fontId="30" fillId="18" borderId="50" xfId="1" applyFont="1" applyFill="1" applyBorder="1" applyAlignment="1">
      <alignment horizontal="center" vertical="center" wrapText="1"/>
    </xf>
    <xf numFmtId="0" fontId="12" fillId="0" borderId="52" xfId="1" applyBorder="1" applyAlignment="1">
      <alignment horizontal="center" vertical="center" wrapText="1"/>
    </xf>
    <xf numFmtId="0" fontId="12" fillId="0" borderId="1" xfId="1" applyFill="1" applyBorder="1" applyAlignment="1">
      <alignment horizontal="left" vertical="top" wrapText="1"/>
    </xf>
    <xf numFmtId="0" fontId="45" fillId="0" borderId="1" xfId="1" applyFont="1" applyFill="1" applyBorder="1" applyAlignment="1">
      <alignment horizontal="left" vertical="top" wrapText="1"/>
    </xf>
    <xf numFmtId="0" fontId="45" fillId="0" borderId="1" xfId="1" applyFont="1" applyBorder="1" applyAlignment="1">
      <alignment horizontal="left" vertical="top" wrapText="1"/>
    </xf>
    <xf numFmtId="0" fontId="31" fillId="18" borderId="1" xfId="1" applyFont="1" applyFill="1" applyBorder="1" applyAlignment="1">
      <alignment horizontal="left" vertical="center" wrapText="1"/>
    </xf>
    <xf numFmtId="0" fontId="12" fillId="18" borderId="1" xfId="1" applyFill="1" applyBorder="1" applyAlignment="1">
      <alignment vertical="center"/>
    </xf>
    <xf numFmtId="0" fontId="12" fillId="18" borderId="1" xfId="1" applyFill="1" applyBorder="1" applyAlignment="1"/>
    <xf numFmtId="0" fontId="16" fillId="0" borderId="20" xfId="1" applyFont="1" applyFill="1" applyBorder="1" applyAlignment="1">
      <alignment horizontal="left" vertical="top" wrapText="1"/>
    </xf>
    <xf numFmtId="0" fontId="16" fillId="0" borderId="22" xfId="1" applyFont="1" applyFill="1" applyBorder="1" applyAlignment="1">
      <alignment horizontal="left" vertical="top" wrapText="1"/>
    </xf>
    <xf numFmtId="14" fontId="68" fillId="0" borderId="20" xfId="1" applyNumberFormat="1" applyFont="1" applyFill="1" applyBorder="1" applyAlignment="1">
      <alignment horizontal="left" vertical="top" wrapText="1"/>
    </xf>
    <xf numFmtId="0" fontId="70" fillId="0" borderId="22" xfId="1" applyFont="1" applyFill="1" applyBorder="1" applyAlignment="1">
      <alignment horizontal="left" vertical="top" wrapText="1"/>
    </xf>
    <xf numFmtId="0" fontId="17" fillId="0" borderId="20" xfId="1" applyFont="1" applyFill="1" applyBorder="1" applyAlignment="1">
      <alignment horizontal="left" vertical="top" wrapText="1"/>
    </xf>
    <xf numFmtId="0" fontId="45" fillId="0" borderId="22" xfId="1" applyFont="1" applyBorder="1" applyAlignment="1">
      <alignment horizontal="left" vertical="top" wrapText="1"/>
    </xf>
    <xf numFmtId="0" fontId="12" fillId="0" borderId="0" xfId="1" applyAlignment="1">
      <alignment horizontal="left" vertical="top" wrapText="1"/>
    </xf>
    <xf numFmtId="0" fontId="21" fillId="0" borderId="20" xfId="1" applyFont="1" applyFill="1" applyBorder="1" applyAlignment="1">
      <alignment horizontal="left" vertical="top" wrapText="1"/>
    </xf>
    <xf numFmtId="0" fontId="45" fillId="0" borderId="22" xfId="1" applyFont="1" applyFill="1" applyBorder="1" applyAlignment="1">
      <alignment horizontal="left" vertical="top" wrapText="1"/>
    </xf>
    <xf numFmtId="0" fontId="19" fillId="0" borderId="20" xfId="1" applyFont="1" applyBorder="1" applyAlignment="1">
      <alignment horizontal="left" vertical="top" wrapText="1"/>
    </xf>
    <xf numFmtId="0" fontId="12" fillId="0" borderId="0" xfId="1" applyAlignment="1">
      <alignment wrapText="1"/>
    </xf>
    <xf numFmtId="0" fontId="16" fillId="0" borderId="6" xfId="1" applyFont="1" applyFill="1" applyBorder="1" applyAlignment="1">
      <alignment horizontal="left" vertical="top" wrapText="1"/>
    </xf>
    <xf numFmtId="0" fontId="16" fillId="0" borderId="2" xfId="1" applyFont="1" applyFill="1" applyBorder="1" applyAlignment="1">
      <alignment horizontal="left" vertical="top" wrapText="1"/>
    </xf>
    <xf numFmtId="0" fontId="21" fillId="0" borderId="6" xfId="1" applyFont="1" applyFill="1" applyBorder="1" applyAlignment="1">
      <alignment horizontal="left" vertical="top" wrapText="1"/>
    </xf>
    <xf numFmtId="0" fontId="21" fillId="0" borderId="2" xfId="1" applyFont="1" applyFill="1" applyBorder="1" applyAlignment="1">
      <alignment horizontal="left" vertical="top" wrapText="1"/>
    </xf>
    <xf numFmtId="0" fontId="21" fillId="0" borderId="6" xfId="1" applyFont="1" applyBorder="1" applyAlignment="1">
      <alignment horizontal="left" vertical="top" wrapText="1"/>
    </xf>
    <xf numFmtId="0" fontId="21" fillId="0" borderId="2" xfId="1" applyFont="1" applyBorder="1" applyAlignment="1">
      <alignment horizontal="left" vertical="top" wrapText="1"/>
    </xf>
    <xf numFmtId="0" fontId="12" fillId="18" borderId="1" xfId="1" applyFill="1" applyBorder="1" applyAlignment="1">
      <alignment horizontal="left" wrapText="1"/>
    </xf>
    <xf numFmtId="49" fontId="68" fillId="0" borderId="6" xfId="1" applyNumberFormat="1" applyFont="1" applyBorder="1" applyAlignment="1">
      <alignment horizontal="center" vertical="center" wrapText="1"/>
    </xf>
    <xf numFmtId="0" fontId="70" fillId="0" borderId="2" xfId="1" applyFont="1" applyBorder="1" applyAlignment="1">
      <alignment horizontal="center" wrapText="1"/>
    </xf>
    <xf numFmtId="0" fontId="31" fillId="18" borderId="9" xfId="1" applyFont="1" applyFill="1" applyBorder="1" applyAlignment="1">
      <alignment horizontal="left" vertical="center" wrapText="1"/>
    </xf>
    <xf numFmtId="0" fontId="31" fillId="18" borderId="10" xfId="1" applyFont="1" applyFill="1" applyBorder="1" applyAlignment="1">
      <alignment horizontal="left" vertical="center" wrapText="1"/>
    </xf>
    <xf numFmtId="0" fontId="12" fillId="18" borderId="10" xfId="1" applyFill="1" applyBorder="1" applyAlignment="1">
      <alignment horizontal="left" wrapText="1"/>
    </xf>
    <xf numFmtId="0" fontId="12" fillId="18" borderId="8" xfId="1" applyFill="1" applyBorder="1" applyAlignment="1">
      <alignment horizontal="left" wrapText="1"/>
    </xf>
    <xf numFmtId="0" fontId="31" fillId="18" borderId="34" xfId="1" applyFont="1" applyFill="1" applyBorder="1" applyAlignment="1">
      <alignment horizontal="left" vertical="center" wrapText="1"/>
    </xf>
    <xf numFmtId="0" fontId="31" fillId="18" borderId="57" xfId="1" applyFont="1" applyFill="1" applyBorder="1" applyAlignment="1">
      <alignment horizontal="left" vertical="center" wrapText="1"/>
    </xf>
    <xf numFmtId="0" fontId="12" fillId="18" borderId="57" xfId="1" applyFill="1" applyBorder="1" applyAlignment="1">
      <alignment horizontal="left" wrapText="1"/>
    </xf>
    <xf numFmtId="0" fontId="12" fillId="18" borderId="58" xfId="1" applyFill="1" applyBorder="1" applyAlignment="1">
      <alignment horizontal="left" wrapText="1"/>
    </xf>
    <xf numFmtId="0" fontId="16" fillId="0" borderId="56" xfId="1" applyFont="1" applyFill="1" applyBorder="1" applyAlignment="1">
      <alignment horizontal="left" vertical="top" wrapText="1"/>
    </xf>
    <xf numFmtId="0" fontId="12" fillId="0" borderId="15" xfId="1" applyBorder="1" applyAlignment="1">
      <alignment horizontal="left" vertical="top" wrapText="1"/>
    </xf>
    <xf numFmtId="0" fontId="54" fillId="0" borderId="1" xfId="1" applyFont="1" applyFill="1" applyBorder="1" applyAlignment="1">
      <alignment horizontal="left" vertical="top" wrapText="1"/>
    </xf>
    <xf numFmtId="0" fontId="70" fillId="0" borderId="1" xfId="1" applyFont="1" applyBorder="1" applyAlignment="1">
      <alignment horizontal="left" vertical="top" wrapText="1"/>
    </xf>
    <xf numFmtId="0" fontId="19" fillId="0" borderId="1" xfId="1" applyFont="1" applyBorder="1" applyAlignment="1">
      <alignment horizontal="left" vertical="top" wrapText="1"/>
    </xf>
    <xf numFmtId="0" fontId="12" fillId="0" borderId="1" xfId="1" applyBorder="1" applyAlignment="1">
      <alignment horizontal="left" vertical="top" wrapText="1"/>
    </xf>
    <xf numFmtId="0" fontId="28" fillId="18" borderId="1" xfId="1" applyFont="1" applyFill="1" applyBorder="1" applyAlignment="1">
      <alignment horizontal="left" vertical="center" wrapText="1"/>
    </xf>
    <xf numFmtId="0" fontId="39" fillId="18" borderId="1" xfId="1" applyFont="1" applyFill="1" applyBorder="1" applyAlignment="1">
      <alignment horizontal="left" wrapText="1"/>
    </xf>
    <xf numFmtId="0" fontId="21" fillId="0" borderId="6" xfId="1" applyFont="1" applyFill="1" applyBorder="1" applyAlignment="1">
      <alignment vertical="top" wrapText="1"/>
    </xf>
    <xf numFmtId="0" fontId="21" fillId="0" borderId="2" xfId="1" applyFont="1" applyFill="1" applyBorder="1" applyAlignment="1">
      <alignment vertical="top" wrapText="1"/>
    </xf>
    <xf numFmtId="0" fontId="19" fillId="0" borderId="6" xfId="1" applyFont="1" applyBorder="1" applyAlignment="1">
      <alignment horizontal="left" vertical="top" wrapText="1"/>
    </xf>
    <xf numFmtId="0" fontId="19" fillId="0" borderId="2" xfId="1" applyFont="1" applyBorder="1" applyAlignment="1">
      <alignment horizontal="left" vertical="top" wrapText="1"/>
    </xf>
    <xf numFmtId="0" fontId="31" fillId="0" borderId="4" xfId="0" applyFont="1" applyBorder="1" applyAlignment="1">
      <alignment horizontal="center"/>
    </xf>
    <xf numFmtId="0" fontId="31" fillId="0" borderId="16" xfId="0" applyFont="1" applyBorder="1" applyAlignment="1">
      <alignment horizontal="center"/>
    </xf>
    <xf numFmtId="0" fontId="30" fillId="0" borderId="4" xfId="0" applyFont="1" applyBorder="1" applyAlignment="1">
      <alignment horizontal="center"/>
    </xf>
    <xf numFmtId="0" fontId="30" fillId="0" borderId="16" xfId="0" applyFont="1" applyBorder="1" applyAlignment="1">
      <alignment horizontal="center"/>
    </xf>
    <xf numFmtId="0" fontId="31" fillId="0" borderId="5" xfId="0" applyFont="1" applyBorder="1" applyAlignment="1">
      <alignment horizontal="center"/>
    </xf>
    <xf numFmtId="0" fontId="21" fillId="0" borderId="1" xfId="1" applyFont="1" applyFill="1" applyBorder="1" applyAlignment="1">
      <alignment horizontal="left" vertical="top" wrapText="1"/>
    </xf>
    <xf numFmtId="0" fontId="70" fillId="0" borderId="1" xfId="1" applyFont="1" applyFill="1" applyBorder="1" applyAlignment="1">
      <alignment horizontal="left" vertical="top" wrapText="1"/>
    </xf>
    <xf numFmtId="0" fontId="19" fillId="0" borderId="63" xfId="1" applyFont="1" applyBorder="1" applyAlignment="1">
      <alignment horizontal="left" vertical="top" wrapText="1"/>
    </xf>
    <xf numFmtId="0" fontId="45" fillId="0" borderId="13" xfId="1" applyFont="1" applyBorder="1" applyAlignment="1">
      <alignment horizontal="left" vertical="top" wrapText="1"/>
    </xf>
    <xf numFmtId="0" fontId="3" fillId="10" borderId="0" xfId="0" applyFont="1" applyFill="1"/>
    <xf numFmtId="0" fontId="50" fillId="0" borderId="0" xfId="0" applyFont="1" applyAlignment="1">
      <alignment wrapText="1"/>
    </xf>
    <xf numFmtId="0" fontId="50" fillId="0" borderId="0" xfId="0" applyFont="1"/>
    <xf numFmtId="0" fontId="18" fillId="0" borderId="1" xfId="1" applyFont="1" applyBorder="1" applyAlignment="1">
      <alignment horizontal="center" vertical="top"/>
    </xf>
    <xf numFmtId="0" fontId="18" fillId="0" borderId="1" xfId="1" applyFont="1" applyBorder="1" applyAlignment="1">
      <alignment horizontal="center" vertical="center"/>
    </xf>
    <xf numFmtId="4" fontId="18" fillId="0" borderId="1" xfId="1" applyNumberFormat="1" applyFont="1" applyBorder="1" applyAlignment="1">
      <alignment horizontal="center" vertical="center"/>
    </xf>
    <xf numFmtId="4" fontId="15" fillId="0" borderId="1" xfId="1" applyNumberFormat="1" applyFont="1" applyBorder="1" applyAlignment="1">
      <alignment horizontal="center" vertical="center"/>
    </xf>
    <xf numFmtId="4" fontId="27" fillId="0" borderId="1" xfId="1" applyNumberFormat="1" applyFont="1" applyBorder="1" applyAlignment="1">
      <alignment horizontal="center" vertical="center"/>
    </xf>
    <xf numFmtId="0" fontId="30" fillId="0" borderId="0" xfId="1" applyFont="1" applyAlignment="1">
      <alignment horizontal="center" vertical="center"/>
    </xf>
    <xf numFmtId="3" fontId="21" fillId="0" borderId="1" xfId="1" applyNumberFormat="1" applyFont="1" applyBorder="1" applyAlignment="1">
      <alignment horizontal="center" vertical="center" wrapText="1"/>
    </xf>
    <xf numFmtId="0" fontId="30" fillId="0" borderId="1" xfId="1" applyFont="1" applyBorder="1" applyAlignment="1">
      <alignment horizontal="center" vertical="center"/>
    </xf>
    <xf numFmtId="3" fontId="21" fillId="10" borderId="1" xfId="1" applyNumberFormat="1" applyFont="1" applyFill="1" applyBorder="1" applyAlignment="1">
      <alignment horizontal="center" vertical="center" wrapText="1"/>
    </xf>
    <xf numFmtId="3" fontId="21" fillId="0" borderId="1" xfId="1" applyNumberFormat="1" applyFont="1" applyBorder="1" applyAlignment="1">
      <alignment horizontal="center" vertical="center"/>
    </xf>
    <xf numFmtId="3" fontId="27" fillId="0" borderId="1" xfId="1" applyNumberFormat="1" applyFont="1" applyBorder="1" applyAlignment="1">
      <alignment horizontal="center" vertical="center" wrapText="1"/>
    </xf>
    <xf numFmtId="4" fontId="30" fillId="0" borderId="1" xfId="1" applyNumberFormat="1" applyFont="1" applyBorder="1" applyAlignment="1">
      <alignment horizontal="center" vertical="center"/>
    </xf>
    <xf numFmtId="4" fontId="30" fillId="0" borderId="4" xfId="1" applyNumberFormat="1" applyFont="1" applyBorder="1" applyAlignment="1">
      <alignment horizontal="center" vertical="center"/>
    </xf>
    <xf numFmtId="3" fontId="35" fillId="6" borderId="1" xfId="1" applyNumberFormat="1" applyFont="1" applyFill="1" applyBorder="1" applyAlignment="1">
      <alignment horizontal="center" vertical="center" wrapText="1"/>
    </xf>
    <xf numFmtId="3" fontId="35" fillId="0" borderId="1" xfId="1" applyNumberFormat="1" applyFont="1" applyFill="1" applyBorder="1" applyAlignment="1">
      <alignment horizontal="center" vertical="center" wrapText="1"/>
    </xf>
    <xf numFmtId="3" fontId="17" fillId="0" borderId="1" xfId="1" applyNumberFormat="1" applyFont="1" applyBorder="1" applyAlignment="1">
      <alignment horizontal="center" vertical="center" wrapText="1"/>
    </xf>
    <xf numFmtId="3" fontId="21" fillId="6" borderId="1" xfId="1" applyNumberFormat="1" applyFont="1" applyFill="1" applyBorder="1" applyAlignment="1">
      <alignment horizontal="center" vertical="center" wrapText="1"/>
    </xf>
    <xf numFmtId="3" fontId="17" fillId="6" borderId="1" xfId="1" applyNumberFormat="1" applyFont="1" applyFill="1" applyBorder="1" applyAlignment="1">
      <alignment horizontal="center" vertical="center" wrapText="1"/>
    </xf>
    <xf numFmtId="1" fontId="21" fillId="6" borderId="1" xfId="1" applyNumberFormat="1" applyFont="1" applyFill="1" applyBorder="1" applyAlignment="1">
      <alignment horizontal="center" vertical="center"/>
    </xf>
    <xf numFmtId="3" fontId="19" fillId="6" borderId="6" xfId="1" applyNumberFormat="1" applyFont="1" applyFill="1" applyBorder="1" applyAlignment="1">
      <alignment horizontal="center" vertical="center" wrapText="1"/>
    </xf>
    <xf numFmtId="0" fontId="18" fillId="0" borderId="1" xfId="1" applyFont="1" applyFill="1" applyBorder="1" applyAlignment="1">
      <alignment horizontal="center" vertical="top"/>
    </xf>
    <xf numFmtId="3" fontId="19" fillId="6" borderId="9" xfId="1" applyNumberFormat="1" applyFont="1" applyFill="1" applyBorder="1" applyAlignment="1">
      <alignment horizontal="center" vertical="center" wrapText="1"/>
    </xf>
    <xf numFmtId="3" fontId="22" fillId="0" borderId="1" xfId="1" applyNumberFormat="1" applyFont="1" applyFill="1" applyBorder="1" applyAlignment="1">
      <alignment horizontal="center" vertical="top" wrapText="1"/>
    </xf>
    <xf numFmtId="3" fontId="21" fillId="0" borderId="1" xfId="2" applyNumberFormat="1" applyFont="1" applyFill="1" applyBorder="1" applyAlignment="1">
      <alignment horizontal="center" vertical="center" wrapText="1"/>
    </xf>
    <xf numFmtId="0" fontId="41" fillId="0" borderId="1" xfId="1" applyFont="1" applyBorder="1" applyAlignment="1">
      <alignment horizontal="center" vertical="center"/>
    </xf>
    <xf numFmtId="1" fontId="41" fillId="0" borderId="1" xfId="1" applyNumberFormat="1" applyFont="1" applyBorder="1" applyAlignment="1">
      <alignment horizontal="center" vertical="center"/>
    </xf>
    <xf numFmtId="1" fontId="29" fillId="0" borderId="1" xfId="1" applyNumberFormat="1" applyFont="1" applyBorder="1" applyAlignment="1">
      <alignment horizontal="center" vertical="center"/>
    </xf>
    <xf numFmtId="0" fontId="41" fillId="0" borderId="1" xfId="1" applyFont="1" applyFill="1" applyBorder="1" applyAlignment="1">
      <alignment horizontal="center" vertical="center"/>
    </xf>
    <xf numFmtId="164" fontId="41" fillId="0" borderId="1" xfId="1" applyNumberFormat="1" applyFont="1" applyBorder="1" applyAlignment="1">
      <alignment horizontal="center" vertical="center"/>
    </xf>
    <xf numFmtId="0" fontId="29" fillId="0" borderId="1" xfId="1" applyFont="1" applyBorder="1" applyAlignment="1">
      <alignment horizontal="center" vertical="center"/>
    </xf>
    <xf numFmtId="0" fontId="29" fillId="0" borderId="1" xfId="1" applyFont="1" applyFill="1" applyBorder="1" applyAlignment="1">
      <alignment horizontal="center" vertical="center"/>
    </xf>
    <xf numFmtId="0" fontId="41" fillId="14" borderId="1" xfId="1" applyFont="1" applyFill="1" applyBorder="1" applyAlignment="1">
      <alignment horizontal="center" vertical="center"/>
    </xf>
    <xf numFmtId="1" fontId="29" fillId="14" borderId="1" xfId="1" applyNumberFormat="1" applyFont="1" applyFill="1" applyBorder="1" applyAlignment="1">
      <alignment horizontal="center" vertical="center"/>
    </xf>
    <xf numFmtId="0" fontId="41" fillId="0" borderId="2" xfId="1" applyFont="1" applyBorder="1" applyAlignment="1">
      <alignment horizontal="center" vertical="center"/>
    </xf>
    <xf numFmtId="0" fontId="41" fillId="0" borderId="2" xfId="1" applyFont="1" applyFill="1" applyBorder="1" applyAlignment="1">
      <alignment horizontal="center" vertical="center"/>
    </xf>
    <xf numFmtId="0" fontId="29" fillId="14" borderId="1" xfId="1" applyFont="1" applyFill="1" applyBorder="1" applyAlignment="1">
      <alignment horizontal="center" vertical="center"/>
    </xf>
    <xf numFmtId="0" fontId="41" fillId="15" borderId="1" xfId="1" applyFont="1" applyFill="1" applyBorder="1" applyAlignment="1">
      <alignment horizontal="center" vertical="center"/>
    </xf>
    <xf numFmtId="1" fontId="29" fillId="15" borderId="1" xfId="1" applyNumberFormat="1" applyFont="1" applyFill="1" applyBorder="1" applyAlignment="1">
      <alignment horizontal="center" vertical="center"/>
    </xf>
    <xf numFmtId="3" fontId="19" fillId="5" borderId="1" xfId="1" applyNumberFormat="1" applyFont="1" applyFill="1" applyBorder="1" applyAlignment="1">
      <alignment horizontal="center" vertical="center"/>
    </xf>
    <xf numFmtId="3" fontId="47" fillId="0" borderId="1" xfId="1" applyNumberFormat="1" applyFont="1" applyBorder="1" applyAlignment="1">
      <alignment horizontal="center" vertical="center"/>
    </xf>
    <xf numFmtId="3" fontId="19" fillId="0" borderId="1" xfId="1" applyNumberFormat="1" applyFont="1" applyBorder="1" applyAlignment="1">
      <alignment horizontal="center" vertical="center" wrapText="1"/>
    </xf>
    <xf numFmtId="0" fontId="18" fillId="10" borderId="1" xfId="1" applyFont="1" applyFill="1" applyBorder="1" applyAlignment="1">
      <alignment horizontal="center" vertical="center"/>
    </xf>
    <xf numFmtId="3" fontId="19" fillId="0" borderId="1" xfId="1" applyNumberFormat="1" applyFont="1" applyBorder="1" applyAlignment="1">
      <alignment horizontal="center" vertical="center"/>
    </xf>
    <xf numFmtId="3" fontId="19" fillId="10" borderId="1" xfId="1" applyNumberFormat="1" applyFont="1" applyFill="1" applyBorder="1" applyAlignment="1">
      <alignment horizontal="center" vertical="center" wrapText="1"/>
    </xf>
    <xf numFmtId="3" fontId="27" fillId="10" borderId="1" xfId="1" applyNumberFormat="1" applyFont="1" applyFill="1" applyBorder="1" applyAlignment="1">
      <alignment horizontal="center" vertical="center" wrapText="1"/>
    </xf>
    <xf numFmtId="3" fontId="47" fillId="0" borderId="21" xfId="0" applyNumberFormat="1" applyFont="1" applyFill="1" applyBorder="1" applyAlignment="1">
      <alignment horizontal="center" vertical="center" wrapText="1"/>
    </xf>
    <xf numFmtId="4" fontId="50" fillId="0" borderId="1" xfId="0" applyNumberFormat="1" applyFont="1" applyBorder="1" applyAlignment="1">
      <alignment horizontal="center" vertical="center"/>
    </xf>
    <xf numFmtId="4" fontId="52" fillId="0" borderId="1" xfId="0" applyNumberFormat="1" applyFont="1" applyBorder="1" applyAlignment="1">
      <alignment horizontal="center" vertical="center"/>
    </xf>
    <xf numFmtId="2" fontId="1" fillId="10" borderId="0" xfId="0" applyNumberFormat="1" applyFont="1" applyFill="1" applyBorder="1" applyAlignment="1">
      <alignment horizontal="left" vertical="top" wrapText="1"/>
    </xf>
    <xf numFmtId="0" fontId="1" fillId="10" borderId="0" xfId="0" applyFont="1" applyFill="1" applyBorder="1" applyAlignment="1">
      <alignment horizontal="left" vertical="top"/>
    </xf>
    <xf numFmtId="1" fontId="1" fillId="10" borderId="1" xfId="0" applyNumberFormat="1" applyFont="1" applyFill="1" applyBorder="1" applyAlignment="1">
      <alignment horizontal="center" vertical="center"/>
    </xf>
    <xf numFmtId="0" fontId="1" fillId="10" borderId="2" xfId="0" applyFont="1" applyFill="1" applyBorder="1" applyAlignment="1">
      <alignment horizontal="right" vertical="center" wrapText="1"/>
    </xf>
    <xf numFmtId="0" fontId="1" fillId="10" borderId="1" xfId="0" applyFont="1" applyFill="1" applyBorder="1" applyAlignment="1">
      <alignment horizontal="left" vertical="top" wrapText="1"/>
    </xf>
    <xf numFmtId="0" fontId="1" fillId="10" borderId="1" xfId="0" applyFont="1" applyFill="1" applyBorder="1" applyAlignment="1">
      <alignment horizontal="right" vertical="center" wrapText="1"/>
    </xf>
    <xf numFmtId="0" fontId="2" fillId="10" borderId="1" xfId="0" applyFont="1" applyFill="1" applyBorder="1" applyAlignment="1">
      <alignment horizontal="left" vertical="top" wrapText="1"/>
    </xf>
    <xf numFmtId="0" fontId="2" fillId="10" borderId="1" xfId="0" applyFont="1" applyFill="1" applyBorder="1" applyAlignment="1">
      <alignment horizontal="right" vertical="center" wrapText="1"/>
    </xf>
    <xf numFmtId="0" fontId="2" fillId="10" borderId="6" xfId="0" applyFont="1" applyFill="1" applyBorder="1" applyAlignment="1">
      <alignment horizontal="right" vertical="center" wrapText="1"/>
    </xf>
    <xf numFmtId="0" fontId="1" fillId="10" borderId="6" xfId="0" applyFont="1" applyFill="1" applyBorder="1" applyAlignment="1">
      <alignment horizontal="right" vertical="center" wrapText="1"/>
    </xf>
    <xf numFmtId="0" fontId="2" fillId="10" borderId="6" xfId="0" applyFont="1" applyFill="1" applyBorder="1" applyAlignment="1">
      <alignment horizontal="left" vertical="top" wrapText="1"/>
    </xf>
    <xf numFmtId="0" fontId="1" fillId="10" borderId="1" xfId="0" applyFont="1" applyFill="1" applyBorder="1" applyAlignment="1">
      <alignment horizontal="center" vertical="center" wrapText="1"/>
    </xf>
    <xf numFmtId="0" fontId="1" fillId="10" borderId="6" xfId="0" applyFont="1" applyFill="1" applyBorder="1" applyAlignment="1">
      <alignment horizontal="center" vertical="center" wrapText="1"/>
    </xf>
    <xf numFmtId="0" fontId="1" fillId="10" borderId="6" xfId="0" applyFont="1" applyFill="1" applyBorder="1" applyAlignment="1">
      <alignment horizontal="right" vertical="center" wrapText="1"/>
    </xf>
    <xf numFmtId="0" fontId="1" fillId="10" borderId="2" xfId="0" applyFont="1" applyFill="1" applyBorder="1" applyAlignment="1">
      <alignment horizontal="right" vertical="center" wrapText="1"/>
    </xf>
    <xf numFmtId="0" fontId="2" fillId="10" borderId="2" xfId="0" applyFont="1" applyFill="1" applyBorder="1" applyAlignment="1">
      <alignment horizontal="left" vertical="top" wrapText="1"/>
    </xf>
    <xf numFmtId="0" fontId="1" fillId="10" borderId="2" xfId="0" applyFont="1" applyFill="1" applyBorder="1" applyAlignment="1">
      <alignment horizontal="left" vertical="top" wrapText="1"/>
    </xf>
    <xf numFmtId="0" fontId="1" fillId="10" borderId="7" xfId="0" applyFont="1" applyFill="1" applyBorder="1" applyAlignment="1">
      <alignment horizontal="right" vertical="center" wrapText="1"/>
    </xf>
    <xf numFmtId="3" fontId="1" fillId="10" borderId="0" xfId="0" applyNumberFormat="1" applyFont="1" applyFill="1" applyBorder="1" applyAlignment="1">
      <alignment horizontal="left" vertical="top"/>
    </xf>
    <xf numFmtId="3" fontId="2" fillId="10" borderId="2" xfId="0" applyNumberFormat="1" applyFont="1" applyFill="1" applyBorder="1" applyAlignment="1">
      <alignment horizontal="right" vertical="center" wrapText="1"/>
    </xf>
    <xf numFmtId="3" fontId="2" fillId="10" borderId="1" xfId="0" applyNumberFormat="1" applyFont="1" applyFill="1" applyBorder="1" applyAlignment="1">
      <alignment horizontal="right" vertical="center" wrapText="1"/>
    </xf>
    <xf numFmtId="3" fontId="1" fillId="10" borderId="2" xfId="0" applyNumberFormat="1" applyFont="1" applyFill="1" applyBorder="1" applyAlignment="1">
      <alignment horizontal="right" vertical="center" wrapText="1"/>
    </xf>
    <xf numFmtId="0" fontId="1" fillId="7" borderId="2" xfId="0" applyFont="1" applyFill="1" applyBorder="1" applyAlignment="1">
      <alignment horizontal="center" vertical="center" wrapText="1"/>
    </xf>
    <xf numFmtId="3" fontId="2" fillId="7" borderId="2"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10" borderId="1" xfId="0" applyFont="1" applyFill="1" applyBorder="1" applyAlignment="1">
      <alignment horizontal="center" vertical="top" wrapText="1"/>
    </xf>
    <xf numFmtId="3" fontId="4" fillId="0" borderId="1" xfId="0" applyNumberFormat="1" applyFont="1" applyFill="1" applyBorder="1" applyAlignment="1">
      <alignment horizontal="center" vertical="center" wrapText="1"/>
    </xf>
    <xf numFmtId="3" fontId="4" fillId="10" borderId="1"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3" fontId="4" fillId="4" borderId="1" xfId="0" applyNumberFormat="1" applyFont="1" applyFill="1" applyBorder="1" applyAlignment="1">
      <alignment horizontal="center" vertical="center" wrapText="1"/>
    </xf>
    <xf numFmtId="0" fontId="1" fillId="9" borderId="1" xfId="0" applyFont="1" applyFill="1" applyBorder="1" applyAlignment="1">
      <alignment horizontal="center" vertical="center" wrapText="1"/>
    </xf>
    <xf numFmtId="3" fontId="4" fillId="9" borderId="1" xfId="0" applyNumberFormat="1" applyFont="1" applyFill="1" applyBorder="1" applyAlignment="1">
      <alignment horizontal="center" vertical="center" wrapText="1"/>
    </xf>
    <xf numFmtId="0" fontId="2" fillId="0" borderId="1" xfId="0" applyFont="1" applyFill="1" applyBorder="1" applyAlignment="1">
      <alignment horizontal="center" vertical="top" wrapText="1"/>
    </xf>
    <xf numFmtId="0" fontId="2" fillId="10" borderId="1" xfId="0" applyFont="1" applyFill="1" applyBorder="1" applyAlignment="1">
      <alignment horizontal="center" vertical="top" wrapText="1"/>
    </xf>
    <xf numFmtId="3" fontId="2" fillId="0" borderId="1" xfId="0" applyNumberFormat="1" applyFont="1" applyFill="1" applyBorder="1" applyAlignment="1">
      <alignment horizontal="center" vertical="center" wrapText="1"/>
    </xf>
    <xf numFmtId="3" fontId="2" fillId="10" borderId="1"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0" fontId="1" fillId="2" borderId="1" xfId="0" applyFont="1" applyFill="1" applyBorder="1" applyAlignment="1">
      <alignment horizontal="center" vertical="top" wrapText="1"/>
    </xf>
    <xf numFmtId="3" fontId="2" fillId="2"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3" fontId="1" fillId="10" borderId="1" xfId="0" applyNumberFormat="1" applyFont="1" applyFill="1" applyBorder="1" applyAlignment="1">
      <alignment horizontal="center" vertical="center" wrapText="1"/>
    </xf>
    <xf numFmtId="3" fontId="2" fillId="4" borderId="1" xfId="0" applyNumberFormat="1" applyFont="1" applyFill="1" applyBorder="1" applyAlignment="1">
      <alignment horizontal="center" vertical="center" wrapText="1"/>
    </xf>
    <xf numFmtId="3" fontId="1" fillId="4" borderId="1" xfId="0" applyNumberFormat="1" applyFont="1" applyFill="1" applyBorder="1" applyAlignment="1">
      <alignment horizontal="center" vertical="center" wrapText="1"/>
    </xf>
    <xf numFmtId="3" fontId="2" fillId="9" borderId="1" xfId="0" applyNumberFormat="1" applyFont="1" applyFill="1" applyBorder="1" applyAlignment="1">
      <alignment horizontal="center" vertical="center" wrapText="1"/>
    </xf>
    <xf numFmtId="3" fontId="1" fillId="9" borderId="1" xfId="0" applyNumberFormat="1" applyFont="1" applyFill="1" applyBorder="1" applyAlignment="1">
      <alignment horizontal="center" vertical="center" wrapText="1"/>
    </xf>
    <xf numFmtId="3" fontId="1" fillId="0" borderId="7"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3" fontId="2" fillId="0" borderId="6" xfId="0" applyNumberFormat="1" applyFont="1" applyFill="1" applyBorder="1" applyAlignment="1">
      <alignment horizontal="center" vertical="center" wrapText="1"/>
    </xf>
    <xf numFmtId="3" fontId="2" fillId="9" borderId="7"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3" fontId="1" fillId="10" borderId="6" xfId="0"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wrapText="1"/>
    </xf>
    <xf numFmtId="3" fontId="1" fillId="10" borderId="2" xfId="0"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wrapText="1"/>
    </xf>
    <xf numFmtId="3" fontId="1" fillId="10" borderId="2" xfId="0" applyNumberFormat="1" applyFont="1" applyFill="1" applyBorder="1" applyAlignment="1">
      <alignment horizontal="center" vertical="center" wrapText="1"/>
    </xf>
    <xf numFmtId="3" fontId="2" fillId="4" borderId="2" xfId="0" applyNumberFormat="1" applyFont="1" applyFill="1" applyBorder="1" applyAlignment="1">
      <alignment horizontal="center" vertical="center" wrapText="1"/>
    </xf>
    <xf numFmtId="3" fontId="1" fillId="4" borderId="2" xfId="0" applyNumberFormat="1" applyFont="1" applyFill="1" applyBorder="1" applyAlignment="1">
      <alignment horizontal="center" vertical="center" wrapText="1"/>
    </xf>
    <xf numFmtId="3" fontId="2" fillId="9" borderId="2" xfId="0" applyNumberFormat="1" applyFont="1" applyFill="1" applyBorder="1" applyAlignment="1">
      <alignment horizontal="center" vertical="center" wrapText="1"/>
    </xf>
    <xf numFmtId="3" fontId="1" fillId="9" borderId="2" xfId="0" applyNumberFormat="1" applyFont="1" applyFill="1" applyBorder="1" applyAlignment="1">
      <alignment horizontal="center" vertical="center" wrapText="1"/>
    </xf>
    <xf numFmtId="3" fontId="1" fillId="10" borderId="7"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3" fontId="2" fillId="10" borderId="2" xfId="0" applyNumberFormat="1" applyFont="1" applyFill="1" applyBorder="1" applyAlignment="1">
      <alignment horizontal="center" vertical="center" wrapText="1"/>
    </xf>
    <xf numFmtId="3" fontId="1" fillId="9" borderId="7" xfId="0" applyNumberFormat="1" applyFont="1" applyFill="1" applyBorder="1" applyAlignment="1">
      <alignment horizontal="center" vertical="center" wrapText="1"/>
    </xf>
    <xf numFmtId="3" fontId="2" fillId="2" borderId="6" xfId="0" applyNumberFormat="1" applyFont="1" applyFill="1" applyBorder="1" applyAlignment="1">
      <alignment horizontal="center" vertical="center" wrapText="1"/>
    </xf>
  </cellXfs>
  <cellStyles count="3">
    <cellStyle name="Normal" xfId="0" builtinId="0"/>
    <cellStyle name="Normal 2" xfId="1" xr:uid="{0A252BFF-4724-453D-AAD9-0C46E1F7702D}"/>
    <cellStyle name="Normal 3" xfId="2" xr:uid="{0A21C31B-813A-4002-8EB7-9CD7AC3F273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E7689-E008-4FC6-AD7C-CD1102BABB59}">
  <dimension ref="A1:N223"/>
  <sheetViews>
    <sheetView tabSelected="1" zoomScaleNormal="100" zoomScaleSheetLayoutView="100" workbookViewId="0">
      <pane ySplit="1" topLeftCell="A2" activePane="bottomLeft" state="frozen"/>
      <selection pane="bottomLeft" activeCell="I1" sqref="I1:M1"/>
    </sheetView>
  </sheetViews>
  <sheetFormatPr defaultRowHeight="12.75" x14ac:dyDescent="0.2"/>
  <cols>
    <col min="1" max="1" width="15" style="4" customWidth="1"/>
    <col min="2" max="4" width="20.7109375" style="4" customWidth="1"/>
    <col min="5" max="5" width="17.5703125" style="4" customWidth="1"/>
    <col min="6" max="6" width="9.7109375" style="4" customWidth="1"/>
    <col min="7" max="7" width="9.7109375" style="1109" customWidth="1"/>
    <col min="8" max="8" width="9.140625" style="4"/>
    <col min="9" max="9" width="9.140625" style="1109"/>
    <col min="10" max="10" width="9.140625" style="4"/>
    <col min="11" max="11" width="10.7109375" style="4" customWidth="1"/>
    <col min="12" max="12" width="11" style="4" customWidth="1"/>
    <col min="13" max="13" width="11.140625" style="4" customWidth="1"/>
    <col min="14" max="16384" width="9.140625" style="4"/>
  </cols>
  <sheetData>
    <row r="1" spans="1:14" ht="40.5" customHeight="1" x14ac:dyDescent="0.2">
      <c r="A1" s="1"/>
      <c r="B1" s="1"/>
      <c r="C1" s="1"/>
      <c r="D1" s="1"/>
      <c r="E1" s="2"/>
      <c r="F1" s="2"/>
      <c r="G1" s="1160"/>
      <c r="H1" s="3"/>
      <c r="I1" s="855" t="s">
        <v>453</v>
      </c>
      <c r="J1" s="855"/>
      <c r="K1" s="855"/>
      <c r="L1" s="855"/>
      <c r="M1" s="855"/>
    </row>
    <row r="2" spans="1:14" x14ac:dyDescent="0.2">
      <c r="A2" s="1"/>
      <c r="B2" s="1"/>
      <c r="C2" s="1"/>
      <c r="D2" s="1"/>
      <c r="E2" s="1"/>
      <c r="F2" s="1"/>
      <c r="G2" s="1161"/>
      <c r="H2" s="3"/>
      <c r="I2" s="1178"/>
      <c r="J2" s="3"/>
      <c r="K2" s="3"/>
      <c r="L2" s="3"/>
      <c r="M2" s="5"/>
    </row>
    <row r="3" spans="1:14" ht="41.25" customHeight="1" x14ac:dyDescent="0.2">
      <c r="A3" s="835" t="s">
        <v>0</v>
      </c>
      <c r="B3" s="863" t="s">
        <v>1</v>
      </c>
      <c r="C3" s="864"/>
      <c r="D3" s="865"/>
      <c r="E3" s="860" t="s">
        <v>13</v>
      </c>
      <c r="F3" s="843" t="s">
        <v>16</v>
      </c>
      <c r="G3" s="844"/>
      <c r="H3" s="836" t="s">
        <v>2</v>
      </c>
      <c r="I3" s="836"/>
      <c r="J3" s="836"/>
      <c r="K3" s="837"/>
      <c r="L3" s="837"/>
      <c r="M3" s="840" t="s">
        <v>15</v>
      </c>
    </row>
    <row r="4" spans="1:14" ht="63.75" customHeight="1" x14ac:dyDescent="0.2">
      <c r="A4" s="835"/>
      <c r="B4" s="866"/>
      <c r="C4" s="867"/>
      <c r="D4" s="868"/>
      <c r="E4" s="861"/>
      <c r="F4" s="838">
        <v>2019</v>
      </c>
      <c r="G4" s="1162">
        <v>2020</v>
      </c>
      <c r="H4" s="838">
        <v>2019</v>
      </c>
      <c r="I4" s="1162">
        <v>2020</v>
      </c>
      <c r="J4" s="839">
        <v>2021</v>
      </c>
      <c r="K4" s="837" t="s">
        <v>18</v>
      </c>
      <c r="L4" s="847" t="s">
        <v>19</v>
      </c>
      <c r="M4" s="841"/>
    </row>
    <row r="5" spans="1:14" ht="41.25" customHeight="1" x14ac:dyDescent="0.2">
      <c r="A5" s="835"/>
      <c r="B5" s="869"/>
      <c r="C5" s="870"/>
      <c r="D5" s="871"/>
      <c r="E5" s="862"/>
      <c r="F5" s="838"/>
      <c r="G5" s="1162"/>
      <c r="H5" s="838"/>
      <c r="I5" s="1162"/>
      <c r="J5" s="839"/>
      <c r="K5" s="846"/>
      <c r="L5" s="848"/>
      <c r="M5" s="842"/>
    </row>
    <row r="6" spans="1:14" ht="51" x14ac:dyDescent="0.2">
      <c r="A6" s="31" t="s">
        <v>3</v>
      </c>
      <c r="B6" s="872"/>
      <c r="C6" s="873"/>
      <c r="D6" s="874"/>
      <c r="E6" s="31"/>
      <c r="F6" s="1182"/>
      <c r="G6" s="1182"/>
      <c r="H6" s="1183">
        <f>SUM(H12,H37,H88,H129,H150,H192)</f>
        <v>0</v>
      </c>
      <c r="I6" s="1183">
        <f t="shared" ref="I6:L6" si="0">SUM(I12,I37,I88,I129,I150,I192)</f>
        <v>927011</v>
      </c>
      <c r="J6" s="1183">
        <f t="shared" si="0"/>
        <v>3466797</v>
      </c>
      <c r="K6" s="1183">
        <f t="shared" si="0"/>
        <v>0</v>
      </c>
      <c r="L6" s="1183">
        <f t="shared" si="0"/>
        <v>411052</v>
      </c>
      <c r="M6" s="32"/>
    </row>
    <row r="7" spans="1:14" x14ac:dyDescent="0.2">
      <c r="A7" s="36" t="s">
        <v>4</v>
      </c>
      <c r="B7" s="875"/>
      <c r="C7" s="876"/>
      <c r="D7" s="877"/>
      <c r="E7" s="36"/>
      <c r="F7" s="1184"/>
      <c r="G7" s="1185"/>
      <c r="H7" s="1186"/>
      <c r="I7" s="1187"/>
      <c r="J7" s="1188"/>
      <c r="K7" s="1186"/>
      <c r="L7" s="1186"/>
      <c r="M7" s="37"/>
    </row>
    <row r="8" spans="1:14" ht="25.5" x14ac:dyDescent="0.2">
      <c r="A8" s="729" t="s">
        <v>5</v>
      </c>
      <c r="B8" s="878"/>
      <c r="C8" s="879"/>
      <c r="D8" s="880"/>
      <c r="E8" s="10"/>
      <c r="F8" s="1189"/>
      <c r="G8" s="1189"/>
      <c r="H8" s="1190">
        <f>SUM(H15,H20,H96,H100)</f>
        <v>0</v>
      </c>
      <c r="I8" s="1190">
        <f t="shared" ref="I8:L8" si="1">SUM(I15,I20,I96,I100)</f>
        <v>27580</v>
      </c>
      <c r="J8" s="1190">
        <f t="shared" si="1"/>
        <v>0</v>
      </c>
      <c r="K8" s="1190">
        <f t="shared" si="1"/>
        <v>0</v>
      </c>
      <c r="L8" s="1190">
        <f t="shared" si="1"/>
        <v>0</v>
      </c>
      <c r="M8" s="26"/>
    </row>
    <row r="9" spans="1:14" x14ac:dyDescent="0.2">
      <c r="A9" s="36"/>
      <c r="B9" s="875"/>
      <c r="C9" s="876"/>
      <c r="D9" s="877"/>
      <c r="E9" s="36"/>
      <c r="F9" s="1184"/>
      <c r="G9" s="1185"/>
      <c r="H9" s="1186"/>
      <c r="I9" s="1187"/>
      <c r="J9" s="1188"/>
      <c r="K9" s="1186"/>
      <c r="L9" s="1186"/>
      <c r="M9" s="37"/>
    </row>
    <row r="10" spans="1:14" ht="25.5" x14ac:dyDescent="0.2">
      <c r="A10" s="28" t="s">
        <v>6</v>
      </c>
      <c r="B10" s="881"/>
      <c r="C10" s="882"/>
      <c r="D10" s="883"/>
      <c r="E10" s="20"/>
      <c r="F10" s="1191"/>
      <c r="G10" s="1191"/>
      <c r="H10" s="1192">
        <f>SUM(H35,H67,H85,H107,H141,H148,H174,H181,H198,H209)</f>
        <v>0</v>
      </c>
      <c r="I10" s="1192">
        <f t="shared" ref="I10:L10" si="2">SUM(I35,I67,I85,I107,I141,I148,I174,I181,I198,I209)</f>
        <v>899431</v>
      </c>
      <c r="J10" s="1192">
        <f t="shared" si="2"/>
        <v>3466797</v>
      </c>
      <c r="K10" s="1192">
        <f t="shared" si="2"/>
        <v>0</v>
      </c>
      <c r="L10" s="1192">
        <f t="shared" si="2"/>
        <v>411052</v>
      </c>
      <c r="M10" s="30"/>
    </row>
    <row r="11" spans="1:14" x14ac:dyDescent="0.2">
      <c r="A11" s="38"/>
      <c r="B11" s="884"/>
      <c r="C11" s="885"/>
      <c r="D11" s="886"/>
      <c r="E11" s="38"/>
      <c r="F11" s="1193"/>
      <c r="G11" s="1194"/>
      <c r="H11" s="1195"/>
      <c r="I11" s="1196"/>
      <c r="J11" s="1197"/>
      <c r="K11" s="1195"/>
      <c r="L11" s="1195"/>
      <c r="M11" s="40"/>
    </row>
    <row r="12" spans="1:14" x14ac:dyDescent="0.2">
      <c r="A12" s="825" t="s">
        <v>12</v>
      </c>
      <c r="B12" s="826"/>
      <c r="C12" s="826"/>
      <c r="D12" s="827"/>
      <c r="E12" s="6"/>
      <c r="F12" s="1198"/>
      <c r="G12" s="1198"/>
      <c r="H12" s="1199">
        <f>SUM(H15,H20,H35)</f>
        <v>0</v>
      </c>
      <c r="I12" s="1199">
        <f t="shared" ref="I12:L12" si="3">SUM(I15,I20,I35)</f>
        <v>34723</v>
      </c>
      <c r="J12" s="1199">
        <f t="shared" si="3"/>
        <v>23183</v>
      </c>
      <c r="K12" s="1199">
        <f t="shared" si="3"/>
        <v>0</v>
      </c>
      <c r="L12" s="1199">
        <f t="shared" si="3"/>
        <v>23183</v>
      </c>
      <c r="M12" s="8"/>
    </row>
    <row r="13" spans="1:14" ht="78" customHeight="1" x14ac:dyDescent="0.2">
      <c r="A13" s="730"/>
      <c r="B13" s="849" t="s">
        <v>14</v>
      </c>
      <c r="C13" s="850" t="s">
        <v>455</v>
      </c>
      <c r="D13" s="36" t="s">
        <v>454</v>
      </c>
      <c r="E13" s="731"/>
      <c r="F13" s="756"/>
      <c r="G13" s="1171"/>
      <c r="H13" s="1200">
        <v>0</v>
      </c>
      <c r="I13" s="1201">
        <v>3520</v>
      </c>
      <c r="J13" s="1200">
        <v>0</v>
      </c>
      <c r="K13" s="1200">
        <v>0</v>
      </c>
      <c r="L13" s="1200">
        <v>0</v>
      </c>
      <c r="M13" s="37" t="s">
        <v>8</v>
      </c>
    </row>
    <row r="14" spans="1:14" ht="104.25" customHeight="1" x14ac:dyDescent="0.2">
      <c r="A14" s="733"/>
      <c r="B14" s="849"/>
      <c r="C14" s="850"/>
      <c r="D14" s="36" t="s">
        <v>456</v>
      </c>
      <c r="E14" s="731"/>
      <c r="F14" s="756"/>
      <c r="G14" s="1171"/>
      <c r="H14" s="1195"/>
      <c r="I14" s="1196"/>
      <c r="J14" s="1195"/>
      <c r="K14" s="1195"/>
      <c r="L14" s="1195"/>
      <c r="M14" s="40"/>
    </row>
    <row r="15" spans="1:14" x14ac:dyDescent="0.2">
      <c r="A15" s="51"/>
      <c r="B15" s="810" t="s">
        <v>5</v>
      </c>
      <c r="C15" s="811"/>
      <c r="D15" s="812"/>
      <c r="E15" s="51"/>
      <c r="F15" s="24"/>
      <c r="G15" s="24"/>
      <c r="H15" s="52">
        <f>H16</f>
        <v>0</v>
      </c>
      <c r="I15" s="52">
        <f t="shared" ref="I15:L15" si="4">I16</f>
        <v>3520</v>
      </c>
      <c r="J15" s="52">
        <f t="shared" si="4"/>
        <v>0</v>
      </c>
      <c r="K15" s="52">
        <f t="shared" si="4"/>
        <v>0</v>
      </c>
      <c r="L15" s="52">
        <f t="shared" si="4"/>
        <v>0</v>
      </c>
      <c r="M15" s="53"/>
    </row>
    <row r="16" spans="1:14" ht="38.25" x14ac:dyDescent="0.2">
      <c r="A16" s="18"/>
      <c r="B16" s="833"/>
      <c r="C16" s="833"/>
      <c r="D16" s="834"/>
      <c r="E16" s="10" t="s">
        <v>7</v>
      </c>
      <c r="F16" s="24"/>
      <c r="G16" s="24"/>
      <c r="H16" s="25">
        <f>H13</f>
        <v>0</v>
      </c>
      <c r="I16" s="25">
        <f t="shared" ref="I16:L16" si="5">I13</f>
        <v>3520</v>
      </c>
      <c r="J16" s="25">
        <f t="shared" si="5"/>
        <v>0</v>
      </c>
      <c r="K16" s="25">
        <f t="shared" si="5"/>
        <v>0</v>
      </c>
      <c r="L16" s="25">
        <f t="shared" si="5"/>
        <v>0</v>
      </c>
      <c r="M16" s="26"/>
      <c r="N16" s="1109"/>
    </row>
    <row r="17" spans="1:13" ht="255" x14ac:dyDescent="0.2">
      <c r="A17" s="38"/>
      <c r="B17" s="9" t="s">
        <v>457</v>
      </c>
      <c r="C17" s="36" t="s">
        <v>458</v>
      </c>
      <c r="D17" s="36" t="s">
        <v>459</v>
      </c>
      <c r="E17" s="38"/>
      <c r="F17" s="38"/>
      <c r="G17" s="1166"/>
      <c r="H17" s="39"/>
      <c r="I17" s="1180"/>
      <c r="J17" s="39"/>
      <c r="K17" s="39"/>
      <c r="L17" s="39"/>
      <c r="M17" s="40"/>
    </row>
    <row r="18" spans="1:13" x14ac:dyDescent="0.2">
      <c r="A18" s="51"/>
      <c r="B18" s="810" t="s">
        <v>5</v>
      </c>
      <c r="C18" s="811"/>
      <c r="D18" s="812"/>
      <c r="E18" s="51"/>
      <c r="F18" s="51"/>
      <c r="G18" s="51"/>
      <c r="H18" s="52"/>
      <c r="I18" s="52"/>
      <c r="J18" s="52"/>
      <c r="K18" s="52"/>
      <c r="L18" s="52"/>
      <c r="M18" s="53"/>
    </row>
    <row r="19" spans="1:13" ht="127.5" x14ac:dyDescent="0.2">
      <c r="A19" s="38"/>
      <c r="B19" s="9" t="s">
        <v>460</v>
      </c>
      <c r="C19" s="36" t="s">
        <v>461</v>
      </c>
      <c r="D19" s="36" t="s">
        <v>462</v>
      </c>
      <c r="E19" s="38"/>
      <c r="F19" s="756"/>
      <c r="G19" s="1171"/>
      <c r="H19" s="1200">
        <v>0</v>
      </c>
      <c r="I19" s="1201">
        <v>8020</v>
      </c>
      <c r="J19" s="1200">
        <v>0</v>
      </c>
      <c r="K19" s="1200">
        <v>0</v>
      </c>
      <c r="L19" s="1200">
        <v>0</v>
      </c>
      <c r="M19" s="37" t="s">
        <v>8</v>
      </c>
    </row>
    <row r="20" spans="1:13" x14ac:dyDescent="0.2">
      <c r="A20" s="51"/>
      <c r="B20" s="810" t="s">
        <v>5</v>
      </c>
      <c r="C20" s="811"/>
      <c r="D20" s="812"/>
      <c r="E20" s="51"/>
      <c r="F20" s="1189"/>
      <c r="G20" s="1189"/>
      <c r="H20" s="1202">
        <f>H21</f>
        <v>0</v>
      </c>
      <c r="I20" s="1202">
        <f t="shared" ref="I20:L20" si="6">I21</f>
        <v>8020</v>
      </c>
      <c r="J20" s="1202">
        <f t="shared" si="6"/>
        <v>0</v>
      </c>
      <c r="K20" s="1202">
        <f t="shared" si="6"/>
        <v>0</v>
      </c>
      <c r="L20" s="1202">
        <f t="shared" si="6"/>
        <v>0</v>
      </c>
      <c r="M20" s="53"/>
    </row>
    <row r="21" spans="1:13" ht="37.5" customHeight="1" x14ac:dyDescent="0.2">
      <c r="A21" s="18"/>
      <c r="B21" s="832"/>
      <c r="C21" s="832"/>
      <c r="D21" s="832"/>
      <c r="E21" s="10" t="s">
        <v>7</v>
      </c>
      <c r="F21" s="1189"/>
      <c r="G21" s="1189"/>
      <c r="H21" s="1203">
        <f>H19</f>
        <v>0</v>
      </c>
      <c r="I21" s="1203">
        <f t="shared" ref="I21:L21" si="7">I19</f>
        <v>8020</v>
      </c>
      <c r="J21" s="1203">
        <f t="shared" si="7"/>
        <v>0</v>
      </c>
      <c r="K21" s="1203">
        <f t="shared" si="7"/>
        <v>0</v>
      </c>
      <c r="L21" s="1203">
        <f t="shared" si="7"/>
        <v>0</v>
      </c>
      <c r="M21" s="26"/>
    </row>
    <row r="22" spans="1:13" ht="76.5" x14ac:dyDescent="0.2">
      <c r="A22" s="38"/>
      <c r="B22" s="9" t="s">
        <v>463</v>
      </c>
      <c r="C22" s="36" t="s">
        <v>464</v>
      </c>
      <c r="D22" s="36" t="s">
        <v>465</v>
      </c>
      <c r="E22" s="38"/>
      <c r="F22" s="38"/>
      <c r="G22" s="1166"/>
      <c r="H22" s="39"/>
      <c r="I22" s="1180"/>
      <c r="J22" s="39"/>
      <c r="K22" s="39"/>
      <c r="L22" s="39"/>
      <c r="M22" s="40"/>
    </row>
    <row r="23" spans="1:13" x14ac:dyDescent="0.2">
      <c r="A23" s="51"/>
      <c r="B23" s="810" t="s">
        <v>5</v>
      </c>
      <c r="C23" s="811"/>
      <c r="D23" s="812"/>
      <c r="E23" s="51"/>
      <c r="F23" s="51"/>
      <c r="G23" s="51"/>
      <c r="H23" s="52"/>
      <c r="I23" s="52"/>
      <c r="J23" s="52"/>
      <c r="K23" s="52"/>
      <c r="L23" s="52"/>
      <c r="M23" s="53"/>
    </row>
    <row r="24" spans="1:13" ht="114.75" x14ac:dyDescent="0.2">
      <c r="A24" s="38"/>
      <c r="B24" s="9" t="s">
        <v>466</v>
      </c>
      <c r="C24" s="36" t="s">
        <v>467</v>
      </c>
      <c r="D24" s="36" t="s">
        <v>468</v>
      </c>
      <c r="E24" s="38"/>
      <c r="F24" s="38"/>
      <c r="G24" s="1166"/>
      <c r="H24" s="39"/>
      <c r="I24" s="1180"/>
      <c r="J24" s="39"/>
      <c r="K24" s="39"/>
      <c r="L24" s="39"/>
      <c r="M24" s="40"/>
    </row>
    <row r="25" spans="1:13" x14ac:dyDescent="0.2">
      <c r="A25" s="51"/>
      <c r="B25" s="810" t="s">
        <v>5</v>
      </c>
      <c r="C25" s="811"/>
      <c r="D25" s="812"/>
      <c r="E25" s="51"/>
      <c r="F25" s="51"/>
      <c r="G25" s="51"/>
      <c r="H25" s="52"/>
      <c r="I25" s="52"/>
      <c r="J25" s="52"/>
      <c r="K25" s="52"/>
      <c r="L25" s="52"/>
      <c r="M25" s="53"/>
    </row>
    <row r="26" spans="1:13" ht="63.75" x14ac:dyDescent="0.2">
      <c r="A26" s="38"/>
      <c r="B26" s="9" t="s">
        <v>469</v>
      </c>
      <c r="C26" s="36" t="s">
        <v>470</v>
      </c>
      <c r="D26" s="36" t="s">
        <v>471</v>
      </c>
      <c r="E26" s="38"/>
      <c r="F26" s="38"/>
      <c r="G26" s="1166"/>
      <c r="H26" s="39"/>
      <c r="I26" s="1180"/>
      <c r="J26" s="39"/>
      <c r="K26" s="39"/>
      <c r="L26" s="39"/>
      <c r="M26" s="40"/>
    </row>
    <row r="27" spans="1:13" x14ac:dyDescent="0.2">
      <c r="A27" s="51"/>
      <c r="B27" s="810" t="s">
        <v>5</v>
      </c>
      <c r="C27" s="811"/>
      <c r="D27" s="812"/>
      <c r="E27" s="51"/>
      <c r="F27" s="51"/>
      <c r="G27" s="51"/>
      <c r="H27" s="52"/>
      <c r="I27" s="52"/>
      <c r="J27" s="52"/>
      <c r="K27" s="52"/>
      <c r="L27" s="52"/>
      <c r="M27" s="53"/>
    </row>
    <row r="28" spans="1:13" ht="63.75" x14ac:dyDescent="0.2">
      <c r="A28" s="38"/>
      <c r="B28" s="9" t="s">
        <v>472</v>
      </c>
      <c r="C28" s="36" t="s">
        <v>473</v>
      </c>
      <c r="D28" s="36" t="s">
        <v>474</v>
      </c>
      <c r="E28" s="38"/>
      <c r="F28" s="38"/>
      <c r="G28" s="1166"/>
      <c r="H28" s="39"/>
      <c r="I28" s="1180"/>
      <c r="J28" s="39"/>
      <c r="K28" s="39"/>
      <c r="L28" s="39"/>
      <c r="M28" s="40"/>
    </row>
    <row r="29" spans="1:13" x14ac:dyDescent="0.2">
      <c r="A29" s="51"/>
      <c r="B29" s="810" t="s">
        <v>5</v>
      </c>
      <c r="C29" s="811"/>
      <c r="D29" s="812"/>
      <c r="E29" s="51"/>
      <c r="F29" s="51"/>
      <c r="G29" s="51"/>
      <c r="H29" s="52"/>
      <c r="I29" s="52"/>
      <c r="J29" s="52"/>
      <c r="K29" s="52"/>
      <c r="L29" s="52"/>
      <c r="M29" s="53"/>
    </row>
    <row r="30" spans="1:13" ht="76.5" x14ac:dyDescent="0.2">
      <c r="A30" s="38"/>
      <c r="B30" s="9" t="s">
        <v>475</v>
      </c>
      <c r="C30" s="36" t="s">
        <v>476</v>
      </c>
      <c r="D30" s="36" t="s">
        <v>477</v>
      </c>
      <c r="E30" s="38"/>
      <c r="F30" s="38"/>
      <c r="G30" s="1166"/>
      <c r="H30" s="39"/>
      <c r="I30" s="1180"/>
      <c r="J30" s="39"/>
      <c r="K30" s="39"/>
      <c r="L30" s="39"/>
      <c r="M30" s="40"/>
    </row>
    <row r="31" spans="1:13" x14ac:dyDescent="0.2">
      <c r="A31" s="738"/>
      <c r="B31" s="810" t="s">
        <v>5</v>
      </c>
      <c r="C31" s="845"/>
      <c r="D31" s="812"/>
      <c r="E31" s="51"/>
      <c r="F31" s="51"/>
      <c r="G31" s="51"/>
      <c r="H31" s="52"/>
      <c r="I31" s="52"/>
      <c r="J31" s="52"/>
      <c r="K31" s="52"/>
      <c r="L31" s="52"/>
      <c r="M31" s="53"/>
    </row>
    <row r="32" spans="1:13" ht="79.5" customHeight="1" x14ac:dyDescent="0.2">
      <c r="A32" s="730"/>
      <c r="B32" s="819" t="s">
        <v>478</v>
      </c>
      <c r="C32" s="734" t="s">
        <v>479</v>
      </c>
      <c r="D32" s="735" t="s">
        <v>480</v>
      </c>
      <c r="E32" s="38"/>
      <c r="F32" s="38"/>
      <c r="G32" s="1166"/>
      <c r="H32" s="39"/>
      <c r="I32" s="1180"/>
      <c r="J32" s="39"/>
      <c r="K32" s="39"/>
      <c r="L32" s="39"/>
      <c r="M32" s="40"/>
    </row>
    <row r="33" spans="1:13" ht="51" x14ac:dyDescent="0.2">
      <c r="A33" s="736"/>
      <c r="B33" s="820"/>
      <c r="C33" s="737"/>
      <c r="D33" s="735" t="s">
        <v>481</v>
      </c>
      <c r="E33" s="38"/>
      <c r="F33" s="38"/>
      <c r="G33" s="1166"/>
      <c r="H33" s="39"/>
      <c r="I33" s="1180"/>
      <c r="J33" s="39"/>
      <c r="K33" s="39"/>
      <c r="L33" s="39"/>
      <c r="M33" s="40"/>
    </row>
    <row r="34" spans="1:13" ht="91.5" customHeight="1" x14ac:dyDescent="0.2">
      <c r="A34" s="733"/>
      <c r="B34" s="851"/>
      <c r="C34" s="737" t="s">
        <v>482</v>
      </c>
      <c r="D34" s="36" t="s">
        <v>483</v>
      </c>
      <c r="E34" s="731"/>
      <c r="F34" s="732"/>
      <c r="G34" s="1165"/>
      <c r="H34" s="1200">
        <v>0</v>
      </c>
      <c r="I34" s="1201">
        <v>23183</v>
      </c>
      <c r="J34" s="1200">
        <v>23183</v>
      </c>
      <c r="K34" s="1200">
        <v>0</v>
      </c>
      <c r="L34" s="1200">
        <v>23183</v>
      </c>
      <c r="M34" s="42"/>
    </row>
    <row r="35" spans="1:13" x14ac:dyDescent="0.2">
      <c r="A35" s="49"/>
      <c r="B35" s="807" t="s">
        <v>6</v>
      </c>
      <c r="C35" s="808"/>
      <c r="D35" s="809"/>
      <c r="E35" s="739"/>
      <c r="F35" s="29"/>
      <c r="G35" s="29"/>
      <c r="H35" s="1204">
        <f>H36</f>
        <v>0</v>
      </c>
      <c r="I35" s="1204">
        <f>I36</f>
        <v>23183</v>
      </c>
      <c r="J35" s="1204">
        <f>J36</f>
        <v>23183</v>
      </c>
      <c r="K35" s="1204">
        <f t="shared" ref="K35:L35" si="8">K36</f>
        <v>0</v>
      </c>
      <c r="L35" s="1204">
        <f t="shared" si="8"/>
        <v>23183</v>
      </c>
      <c r="M35" s="741"/>
    </row>
    <row r="36" spans="1:13" ht="76.5" x14ac:dyDescent="0.2">
      <c r="A36" s="742"/>
      <c r="B36" s="813"/>
      <c r="C36" s="813"/>
      <c r="D36" s="813"/>
      <c r="E36" s="20" t="s">
        <v>9</v>
      </c>
      <c r="F36" s="29"/>
      <c r="G36" s="29"/>
      <c r="H36" s="1205">
        <f>H34</f>
        <v>0</v>
      </c>
      <c r="I36" s="1205">
        <f>I34</f>
        <v>23183</v>
      </c>
      <c r="J36" s="1205">
        <f>J34</f>
        <v>23183</v>
      </c>
      <c r="K36" s="1205">
        <f>K34</f>
        <v>0</v>
      </c>
      <c r="L36" s="1205">
        <f>L34</f>
        <v>23183</v>
      </c>
      <c r="M36" s="741"/>
    </row>
    <row r="37" spans="1:13" ht="26.25" customHeight="1" x14ac:dyDescent="0.2">
      <c r="A37" s="828" t="s">
        <v>20</v>
      </c>
      <c r="B37" s="828"/>
      <c r="C37" s="828"/>
      <c r="D37" s="828"/>
      <c r="E37" s="6"/>
      <c r="F37" s="6"/>
      <c r="G37" s="803"/>
      <c r="H37" s="1199">
        <f>SUM(H67,H85)</f>
        <v>0</v>
      </c>
      <c r="I37" s="1199">
        <f t="shared" ref="I37:L37" si="9">SUM(I67,I85)</f>
        <v>617191</v>
      </c>
      <c r="J37" s="1199">
        <f t="shared" si="9"/>
        <v>408396</v>
      </c>
      <c r="K37" s="1199">
        <f t="shared" si="9"/>
        <v>0</v>
      </c>
      <c r="L37" s="1199">
        <f t="shared" si="9"/>
        <v>264837</v>
      </c>
      <c r="M37" s="7"/>
    </row>
    <row r="38" spans="1:13" ht="242.25" x14ac:dyDescent="0.2">
      <c r="A38" s="730"/>
      <c r="B38" s="743" t="s">
        <v>484</v>
      </c>
      <c r="C38" s="734" t="s">
        <v>485</v>
      </c>
      <c r="D38" s="735" t="s">
        <v>486</v>
      </c>
      <c r="E38" s="731"/>
      <c r="F38" s="38"/>
      <c r="G38" s="1166"/>
      <c r="H38" s="39"/>
      <c r="I38" s="1180"/>
      <c r="J38" s="39"/>
      <c r="K38" s="39"/>
      <c r="L38" s="39"/>
      <c r="M38" s="40"/>
    </row>
    <row r="39" spans="1:13" ht="127.5" x14ac:dyDescent="0.2">
      <c r="A39" s="733"/>
      <c r="B39" s="744"/>
      <c r="C39" s="737"/>
      <c r="D39" s="735" t="s">
        <v>487</v>
      </c>
      <c r="E39" s="731"/>
      <c r="F39" s="38"/>
      <c r="G39" s="1166"/>
      <c r="H39" s="39"/>
      <c r="I39" s="1180"/>
      <c r="J39" s="39"/>
      <c r="K39" s="39"/>
      <c r="L39" s="39"/>
      <c r="M39" s="40"/>
    </row>
    <row r="40" spans="1:13" x14ac:dyDescent="0.2">
      <c r="A40" s="54"/>
      <c r="B40" s="887" t="s">
        <v>5</v>
      </c>
      <c r="C40" s="888"/>
      <c r="D40" s="812"/>
      <c r="E40" s="51"/>
      <c r="F40" s="51"/>
      <c r="G40" s="51"/>
      <c r="H40" s="52"/>
      <c r="I40" s="52"/>
      <c r="J40" s="52"/>
      <c r="K40" s="52"/>
      <c r="L40" s="52"/>
      <c r="M40" s="53"/>
    </row>
    <row r="41" spans="1:13" ht="63.75" x14ac:dyDescent="0.2">
      <c r="A41" s="38"/>
      <c r="B41" s="9" t="s">
        <v>488</v>
      </c>
      <c r="C41" s="36" t="s">
        <v>489</v>
      </c>
      <c r="D41" s="36" t="s">
        <v>490</v>
      </c>
      <c r="E41" s="38"/>
      <c r="F41" s="38"/>
      <c r="G41" s="1166"/>
      <c r="H41" s="39"/>
      <c r="I41" s="1180"/>
      <c r="J41" s="39"/>
      <c r="K41" s="39"/>
      <c r="L41" s="39"/>
      <c r="M41" s="40"/>
    </row>
    <row r="42" spans="1:13" x14ac:dyDescent="0.2">
      <c r="A42" s="51"/>
      <c r="B42" s="810" t="s">
        <v>5</v>
      </c>
      <c r="C42" s="811"/>
      <c r="D42" s="812"/>
      <c r="E42" s="51"/>
      <c r="F42" s="51"/>
      <c r="G42" s="51"/>
      <c r="H42" s="52"/>
      <c r="I42" s="52"/>
      <c r="J42" s="52"/>
      <c r="K42" s="52"/>
      <c r="L42" s="52"/>
      <c r="M42" s="53"/>
    </row>
    <row r="43" spans="1:13" ht="102" x14ac:dyDescent="0.2">
      <c r="A43" s="38"/>
      <c r="B43" s="9" t="s">
        <v>491</v>
      </c>
      <c r="C43" s="36" t="s">
        <v>492</v>
      </c>
      <c r="D43" s="36" t="s">
        <v>493</v>
      </c>
      <c r="E43" s="38"/>
      <c r="F43" s="38"/>
      <c r="G43" s="1166"/>
      <c r="H43" s="39"/>
      <c r="I43" s="1180"/>
      <c r="J43" s="39"/>
      <c r="K43" s="39"/>
      <c r="L43" s="39"/>
      <c r="M43" s="40"/>
    </row>
    <row r="44" spans="1:13" x14ac:dyDescent="0.2">
      <c r="A44" s="51"/>
      <c r="B44" s="810" t="s">
        <v>5</v>
      </c>
      <c r="C44" s="811"/>
      <c r="D44" s="812"/>
      <c r="E44" s="51"/>
      <c r="F44" s="51"/>
      <c r="G44" s="51"/>
      <c r="H44" s="52"/>
      <c r="I44" s="52"/>
      <c r="J44" s="52"/>
      <c r="K44" s="52"/>
      <c r="L44" s="52"/>
      <c r="M44" s="53"/>
    </row>
    <row r="45" spans="1:13" ht="140.25" x14ac:dyDescent="0.2">
      <c r="A45" s="38"/>
      <c r="B45" s="9" t="s">
        <v>494</v>
      </c>
      <c r="C45" s="36" t="s">
        <v>495</v>
      </c>
      <c r="D45" s="36" t="s">
        <v>496</v>
      </c>
      <c r="E45" s="38"/>
      <c r="F45" s="38"/>
      <c r="G45" s="1166"/>
      <c r="H45" s="39"/>
      <c r="I45" s="1180"/>
      <c r="J45" s="39"/>
      <c r="K45" s="39"/>
      <c r="L45" s="39"/>
      <c r="M45" s="40"/>
    </row>
    <row r="46" spans="1:13" x14ac:dyDescent="0.2">
      <c r="A46" s="51"/>
      <c r="B46" s="810" t="s">
        <v>5</v>
      </c>
      <c r="C46" s="811"/>
      <c r="D46" s="812"/>
      <c r="E46" s="51"/>
      <c r="F46" s="51"/>
      <c r="G46" s="51"/>
      <c r="H46" s="52"/>
      <c r="I46" s="52"/>
      <c r="J46" s="52"/>
      <c r="K46" s="52"/>
      <c r="L46" s="52"/>
      <c r="M46" s="53"/>
    </row>
    <row r="47" spans="1:13" ht="88.5" customHeight="1" x14ac:dyDescent="0.2">
      <c r="A47" s="38"/>
      <c r="B47" s="9" t="s">
        <v>497</v>
      </c>
      <c r="C47" s="36" t="s">
        <v>498</v>
      </c>
      <c r="D47" s="36" t="s">
        <v>499</v>
      </c>
      <c r="E47" s="38"/>
      <c r="F47" s="38"/>
      <c r="G47" s="1166"/>
      <c r="H47" s="39"/>
      <c r="I47" s="1180"/>
      <c r="J47" s="39"/>
      <c r="K47" s="39"/>
      <c r="L47" s="39"/>
      <c r="M47" s="40"/>
    </row>
    <row r="48" spans="1:13" x14ac:dyDescent="0.2">
      <c r="A48" s="738"/>
      <c r="B48" s="852" t="s">
        <v>5</v>
      </c>
      <c r="C48" s="811"/>
      <c r="D48" s="812"/>
      <c r="E48" s="51"/>
      <c r="F48" s="51"/>
      <c r="G48" s="51"/>
      <c r="H48" s="52"/>
      <c r="I48" s="52"/>
      <c r="J48" s="52"/>
      <c r="K48" s="52"/>
      <c r="L48" s="52"/>
      <c r="M48" s="53"/>
    </row>
    <row r="49" spans="1:13" ht="76.5" x14ac:dyDescent="0.2">
      <c r="A49" s="730"/>
      <c r="B49" s="761" t="s">
        <v>500</v>
      </c>
      <c r="C49" s="745" t="s">
        <v>501</v>
      </c>
      <c r="D49" s="36" t="s">
        <v>502</v>
      </c>
      <c r="E49" s="746"/>
      <c r="F49" s="747"/>
      <c r="G49" s="1167"/>
      <c r="H49" s="39"/>
      <c r="I49" s="1180"/>
      <c r="J49" s="39"/>
      <c r="K49" s="39"/>
      <c r="L49" s="39"/>
      <c r="M49" s="40"/>
    </row>
    <row r="50" spans="1:13" ht="76.5" x14ac:dyDescent="0.2">
      <c r="A50" s="736"/>
      <c r="B50" s="762"/>
      <c r="C50" s="748"/>
      <c r="D50" s="734" t="s">
        <v>503</v>
      </c>
      <c r="E50" s="746"/>
      <c r="F50" s="749"/>
      <c r="G50" s="1168"/>
      <c r="H50" s="39"/>
      <c r="I50" s="1180"/>
      <c r="J50" s="39"/>
      <c r="K50" s="39"/>
      <c r="L50" s="39"/>
      <c r="M50" s="40"/>
    </row>
    <row r="51" spans="1:13" ht="63.75" x14ac:dyDescent="0.2">
      <c r="A51" s="736"/>
      <c r="B51" s="762"/>
      <c r="C51" s="748"/>
      <c r="D51" s="734" t="s">
        <v>504</v>
      </c>
      <c r="E51" s="746"/>
      <c r="F51" s="750"/>
      <c r="G51" s="1169"/>
      <c r="H51" s="1200">
        <v>0</v>
      </c>
      <c r="I51" s="1201">
        <v>400000</v>
      </c>
      <c r="J51" s="1200">
        <v>0</v>
      </c>
      <c r="K51" s="1200">
        <v>0</v>
      </c>
      <c r="L51" s="1200">
        <v>0</v>
      </c>
      <c r="M51" s="37" t="s">
        <v>8</v>
      </c>
    </row>
    <row r="52" spans="1:13" ht="51" x14ac:dyDescent="0.2">
      <c r="A52" s="736"/>
      <c r="B52" s="762"/>
      <c r="C52" s="748"/>
      <c r="D52" s="734" t="s">
        <v>505</v>
      </c>
      <c r="E52" s="746"/>
      <c r="F52" s="750"/>
      <c r="G52" s="1169"/>
      <c r="H52" s="1200">
        <v>0</v>
      </c>
      <c r="I52" s="1201">
        <v>0</v>
      </c>
      <c r="J52" s="1200">
        <v>60000</v>
      </c>
      <c r="K52" s="1200">
        <v>0</v>
      </c>
      <c r="L52" s="1206">
        <v>60000</v>
      </c>
      <c r="M52" s="751"/>
    </row>
    <row r="53" spans="1:13" ht="89.25" x14ac:dyDescent="0.2">
      <c r="A53" s="733"/>
      <c r="B53" s="763"/>
      <c r="C53" s="752"/>
      <c r="D53" s="36" t="s">
        <v>506</v>
      </c>
      <c r="E53" s="746"/>
      <c r="F53" s="732"/>
      <c r="G53" s="1165"/>
      <c r="H53" s="1200">
        <v>0</v>
      </c>
      <c r="I53" s="1201">
        <v>13716</v>
      </c>
      <c r="J53" s="1200">
        <v>13292</v>
      </c>
      <c r="K53" s="1200">
        <v>0</v>
      </c>
      <c r="L53" s="1200">
        <v>13292</v>
      </c>
      <c r="M53" s="42"/>
    </row>
    <row r="54" spans="1:13" ht="280.5" x14ac:dyDescent="0.2">
      <c r="A54" s="736"/>
      <c r="B54" s="764"/>
      <c r="C54" s="754" t="s">
        <v>507</v>
      </c>
      <c r="D54" s="734" t="s">
        <v>508</v>
      </c>
      <c r="E54" s="746"/>
      <c r="F54" s="750"/>
      <c r="G54" s="1169"/>
      <c r="H54" s="1200">
        <v>0</v>
      </c>
      <c r="I54" s="1201">
        <v>43392</v>
      </c>
      <c r="J54" s="1200">
        <v>0</v>
      </c>
      <c r="K54" s="1200">
        <v>0</v>
      </c>
      <c r="L54" s="1207">
        <v>0</v>
      </c>
      <c r="M54" s="798" t="s">
        <v>8</v>
      </c>
    </row>
    <row r="55" spans="1:13" ht="89.25" x14ac:dyDescent="0.2">
      <c r="A55" s="736"/>
      <c r="B55" s="764"/>
      <c r="C55" s="753"/>
      <c r="D55" s="734" t="s">
        <v>509</v>
      </c>
      <c r="E55" s="746"/>
      <c r="F55" s="750"/>
      <c r="G55" s="1169"/>
      <c r="H55" s="1200">
        <v>0</v>
      </c>
      <c r="I55" s="1201">
        <v>11281</v>
      </c>
      <c r="J55" s="1200">
        <v>11281</v>
      </c>
      <c r="K55" s="1200">
        <v>0</v>
      </c>
      <c r="L55" s="1207">
        <v>0</v>
      </c>
      <c r="M55" s="798" t="s">
        <v>11</v>
      </c>
    </row>
    <row r="56" spans="1:13" ht="89.25" x14ac:dyDescent="0.2">
      <c r="A56" s="736"/>
      <c r="B56" s="764"/>
      <c r="C56" s="753"/>
      <c r="D56" s="734" t="s">
        <v>510</v>
      </c>
      <c r="E56" s="746"/>
      <c r="F56" s="730"/>
      <c r="G56" s="1170"/>
      <c r="H56" s="1195"/>
      <c r="I56" s="1196"/>
      <c r="J56" s="1195"/>
      <c r="K56" s="1195"/>
      <c r="L56" s="1208"/>
      <c r="M56" s="755"/>
    </row>
    <row r="57" spans="1:13" ht="165.75" x14ac:dyDescent="0.2">
      <c r="A57" s="736"/>
      <c r="B57" s="764"/>
      <c r="C57" s="753"/>
      <c r="D57" s="36" t="s">
        <v>511</v>
      </c>
      <c r="E57" s="746"/>
      <c r="F57" s="756"/>
      <c r="G57" s="1171"/>
      <c r="H57" s="1200">
        <v>0</v>
      </c>
      <c r="I57" s="1201">
        <v>16025</v>
      </c>
      <c r="J57" s="1200">
        <v>75925</v>
      </c>
      <c r="K57" s="1200"/>
      <c r="L57" s="1200">
        <v>15985</v>
      </c>
      <c r="M57" s="42"/>
    </row>
    <row r="58" spans="1:13" ht="105" customHeight="1" x14ac:dyDescent="0.2">
      <c r="A58" s="736"/>
      <c r="B58" s="764"/>
      <c r="C58" s="753"/>
      <c r="D58" s="734" t="s">
        <v>512</v>
      </c>
      <c r="E58" s="746"/>
      <c r="F58" s="757"/>
      <c r="G58" s="1172"/>
      <c r="H58" s="1200">
        <v>0</v>
      </c>
      <c r="I58" s="1201">
        <v>5000</v>
      </c>
      <c r="J58" s="1200">
        <v>1500</v>
      </c>
      <c r="K58" s="1200">
        <v>0</v>
      </c>
      <c r="L58" s="1207">
        <v>1500</v>
      </c>
      <c r="M58" s="796"/>
    </row>
    <row r="59" spans="1:13" ht="103.5" customHeight="1" x14ac:dyDescent="0.2">
      <c r="A59" s="736"/>
      <c r="B59" s="764"/>
      <c r="C59" s="753"/>
      <c r="D59" s="734" t="s">
        <v>513</v>
      </c>
      <c r="E59" s="746"/>
      <c r="F59" s="757"/>
      <c r="G59" s="1172"/>
      <c r="H59" s="1200">
        <v>0</v>
      </c>
      <c r="I59" s="1201">
        <v>8559</v>
      </c>
      <c r="J59" s="1200">
        <v>13720</v>
      </c>
      <c r="K59" s="1200">
        <v>0</v>
      </c>
      <c r="L59" s="1207">
        <v>3773</v>
      </c>
      <c r="M59" s="796"/>
    </row>
    <row r="60" spans="1:13" ht="153" customHeight="1" x14ac:dyDescent="0.2">
      <c r="A60" s="736"/>
      <c r="B60" s="764"/>
      <c r="C60" s="753"/>
      <c r="D60" s="734" t="s">
        <v>514</v>
      </c>
      <c r="E60" s="746"/>
      <c r="F60" s="757"/>
      <c r="G60" s="1172"/>
      <c r="H60" s="1200">
        <v>0</v>
      </c>
      <c r="I60" s="1201">
        <v>25336</v>
      </c>
      <c r="J60" s="1200">
        <v>22336</v>
      </c>
      <c r="K60" s="1200">
        <v>0</v>
      </c>
      <c r="L60" s="1207">
        <v>0</v>
      </c>
      <c r="M60" s="798" t="s">
        <v>11</v>
      </c>
    </row>
    <row r="61" spans="1:13" ht="165.75" x14ac:dyDescent="0.2">
      <c r="A61" s="736"/>
      <c r="B61" s="764"/>
      <c r="C61" s="753"/>
      <c r="D61" s="36" t="s">
        <v>515</v>
      </c>
      <c r="E61" s="746"/>
      <c r="F61" s="756"/>
      <c r="G61" s="1171"/>
      <c r="H61" s="1200">
        <v>0</v>
      </c>
      <c r="I61" s="1201">
        <v>16030</v>
      </c>
      <c r="J61" s="1200">
        <v>32574</v>
      </c>
      <c r="K61" s="1200">
        <v>0</v>
      </c>
      <c r="L61" s="1200">
        <v>15985</v>
      </c>
      <c r="M61" s="42"/>
    </row>
    <row r="62" spans="1:13" ht="153" x14ac:dyDescent="0.2">
      <c r="A62" s="736"/>
      <c r="B62" s="764"/>
      <c r="C62" s="753"/>
      <c r="D62" s="36" t="s">
        <v>516</v>
      </c>
      <c r="E62" s="746"/>
      <c r="F62" s="756" t="s">
        <v>17</v>
      </c>
      <c r="G62" s="1171" t="s">
        <v>17</v>
      </c>
      <c r="H62" s="1200">
        <v>0</v>
      </c>
      <c r="I62" s="1201">
        <v>0</v>
      </c>
      <c r="J62" s="1200">
        <v>32574</v>
      </c>
      <c r="K62" s="1200">
        <v>0</v>
      </c>
      <c r="L62" s="1200">
        <v>15985</v>
      </c>
      <c r="M62" s="42"/>
    </row>
    <row r="63" spans="1:13" ht="129" customHeight="1" x14ac:dyDescent="0.2">
      <c r="A63" s="736"/>
      <c r="B63" s="764"/>
      <c r="C63" s="758" t="s">
        <v>517</v>
      </c>
      <c r="D63" s="758" t="s">
        <v>518</v>
      </c>
      <c r="E63" s="746"/>
      <c r="F63" s="750"/>
      <c r="G63" s="1169"/>
      <c r="H63" s="1200">
        <v>0</v>
      </c>
      <c r="I63" s="1201">
        <v>3429</v>
      </c>
      <c r="J63" s="1200">
        <v>0</v>
      </c>
      <c r="K63" s="1200">
        <v>0</v>
      </c>
      <c r="L63" s="1207">
        <v>3323</v>
      </c>
      <c r="M63" s="43"/>
    </row>
    <row r="64" spans="1:13" ht="102" x14ac:dyDescent="0.2">
      <c r="A64" s="736"/>
      <c r="B64" s="764"/>
      <c r="C64" s="759"/>
      <c r="D64" s="758" t="s">
        <v>519</v>
      </c>
      <c r="E64" s="746"/>
      <c r="F64" s="750"/>
      <c r="G64" s="1169"/>
      <c r="H64" s="1200">
        <v>0</v>
      </c>
      <c r="I64" s="1201">
        <v>36868</v>
      </c>
      <c r="J64" s="1200">
        <v>114804</v>
      </c>
      <c r="K64" s="1200">
        <v>0</v>
      </c>
      <c r="L64" s="1207">
        <v>110604</v>
      </c>
      <c r="M64" s="43"/>
    </row>
    <row r="65" spans="1:13" ht="51" x14ac:dyDescent="0.2">
      <c r="A65" s="736"/>
      <c r="B65" s="764"/>
      <c r="C65" s="759"/>
      <c r="D65" s="758" t="s">
        <v>520</v>
      </c>
      <c r="E65" s="746"/>
      <c r="F65" s="730"/>
      <c r="G65" s="1170"/>
      <c r="H65" s="1195"/>
      <c r="I65" s="1196"/>
      <c r="J65" s="1195"/>
      <c r="K65" s="1195"/>
      <c r="L65" s="1208"/>
      <c r="M65" s="755"/>
    </row>
    <row r="66" spans="1:13" ht="117" customHeight="1" x14ac:dyDescent="0.2">
      <c r="A66" s="733"/>
      <c r="B66" s="765"/>
      <c r="C66" s="760"/>
      <c r="D66" s="758" t="s">
        <v>521</v>
      </c>
      <c r="E66" s="746"/>
      <c r="F66" s="730"/>
      <c r="G66" s="1170"/>
      <c r="H66" s="1195"/>
      <c r="I66" s="1196"/>
      <c r="J66" s="1195"/>
      <c r="K66" s="1195"/>
      <c r="L66" s="1208"/>
      <c r="M66" s="755"/>
    </row>
    <row r="67" spans="1:13" x14ac:dyDescent="0.2">
      <c r="A67" s="46"/>
      <c r="B67" s="807" t="s">
        <v>6</v>
      </c>
      <c r="C67" s="808"/>
      <c r="D67" s="809"/>
      <c r="E67" s="47"/>
      <c r="F67" s="47"/>
      <c r="G67" s="47"/>
      <c r="H67" s="1209">
        <f>SUM(H68:H69)</f>
        <v>0</v>
      </c>
      <c r="I67" s="1209">
        <f t="shared" ref="I67:L67" si="10">SUM(I68:I69)</f>
        <v>579636</v>
      </c>
      <c r="J67" s="1209">
        <f t="shared" si="10"/>
        <v>378006</v>
      </c>
      <c r="K67" s="1209">
        <f t="shared" si="10"/>
        <v>0</v>
      </c>
      <c r="L67" s="1209">
        <f t="shared" si="10"/>
        <v>240447</v>
      </c>
      <c r="M67" s="48"/>
    </row>
    <row r="68" spans="1:13" ht="79.5" customHeight="1" x14ac:dyDescent="0.2">
      <c r="A68" s="33"/>
      <c r="B68" s="814"/>
      <c r="C68" s="815"/>
      <c r="D68" s="816"/>
      <c r="E68" s="20" t="s">
        <v>10</v>
      </c>
      <c r="F68" s="20"/>
      <c r="G68" s="804"/>
      <c r="H68" s="1205">
        <f>SUM(H51,H52,H53,H58,H63,H64)</f>
        <v>0</v>
      </c>
      <c r="I68" s="1205">
        <f t="shared" ref="I68:L68" si="11">SUM(I51,I52,I53,I58,I63,I64)</f>
        <v>459013</v>
      </c>
      <c r="J68" s="1205">
        <f t="shared" si="11"/>
        <v>189596</v>
      </c>
      <c r="K68" s="1205">
        <f t="shared" si="11"/>
        <v>0</v>
      </c>
      <c r="L68" s="1205">
        <f t="shared" si="11"/>
        <v>188719</v>
      </c>
      <c r="M68" s="30"/>
    </row>
    <row r="69" spans="1:13" ht="76.5" x14ac:dyDescent="0.2">
      <c r="A69" s="33"/>
      <c r="B69" s="57"/>
      <c r="C69" s="57"/>
      <c r="D69" s="41"/>
      <c r="E69" s="20" t="s">
        <v>63</v>
      </c>
      <c r="F69" s="20"/>
      <c r="G69" s="804"/>
      <c r="H69" s="1205">
        <f>SUM(H54,H55,H57,H59,H60,H61,H62)</f>
        <v>0</v>
      </c>
      <c r="I69" s="1205">
        <f t="shared" ref="I69:L69" si="12">SUM(I54,I55,I57,I59,I60,I61,I62)</f>
        <v>120623</v>
      </c>
      <c r="J69" s="1205">
        <f t="shared" si="12"/>
        <v>188410</v>
      </c>
      <c r="K69" s="1205">
        <f t="shared" si="12"/>
        <v>0</v>
      </c>
      <c r="L69" s="1205">
        <f t="shared" si="12"/>
        <v>51728</v>
      </c>
      <c r="M69" s="30"/>
    </row>
    <row r="70" spans="1:13" ht="89.25" x14ac:dyDescent="0.2">
      <c r="A70" s="730"/>
      <c r="B70" s="819" t="s">
        <v>522</v>
      </c>
      <c r="C70" s="758" t="s">
        <v>523</v>
      </c>
      <c r="D70" s="735" t="s">
        <v>524</v>
      </c>
      <c r="E70" s="746"/>
      <c r="F70" s="732"/>
      <c r="G70" s="1165"/>
      <c r="H70" s="1200">
        <v>0</v>
      </c>
      <c r="I70" s="1201">
        <v>2500</v>
      </c>
      <c r="J70" s="1200">
        <v>0</v>
      </c>
      <c r="K70" s="1200">
        <v>0</v>
      </c>
      <c r="L70" s="1200">
        <v>0</v>
      </c>
      <c r="M70" s="37" t="s">
        <v>8</v>
      </c>
    </row>
    <row r="71" spans="1:13" ht="102" x14ac:dyDescent="0.2">
      <c r="A71" s="736"/>
      <c r="B71" s="820"/>
      <c r="C71" s="759"/>
      <c r="D71" s="758" t="s">
        <v>525</v>
      </c>
      <c r="E71" s="746"/>
      <c r="F71" s="732"/>
      <c r="G71" s="1165"/>
      <c r="H71" s="1200">
        <v>0</v>
      </c>
      <c r="I71" s="1201">
        <v>2500</v>
      </c>
      <c r="J71" s="1200">
        <v>0</v>
      </c>
      <c r="K71" s="1200">
        <v>0</v>
      </c>
      <c r="L71" s="1200">
        <v>0</v>
      </c>
      <c r="M71" s="37" t="s">
        <v>8</v>
      </c>
    </row>
    <row r="72" spans="1:13" ht="89.25" x14ac:dyDescent="0.2">
      <c r="A72" s="736"/>
      <c r="B72" s="766"/>
      <c r="C72" s="760"/>
      <c r="D72" s="758" t="s">
        <v>526</v>
      </c>
      <c r="E72" s="746"/>
      <c r="F72" s="732"/>
      <c r="G72" s="1165"/>
      <c r="H72" s="1200">
        <v>0</v>
      </c>
      <c r="I72" s="1201">
        <v>6858</v>
      </c>
      <c r="J72" s="1200">
        <v>6646</v>
      </c>
      <c r="K72" s="1200">
        <v>0</v>
      </c>
      <c r="L72" s="1200">
        <v>6646</v>
      </c>
      <c r="M72" s="42"/>
    </row>
    <row r="73" spans="1:13" ht="102" x14ac:dyDescent="0.2">
      <c r="A73" s="736"/>
      <c r="B73" s="766"/>
      <c r="C73" s="759" t="s">
        <v>23</v>
      </c>
      <c r="D73" s="735" t="s">
        <v>527</v>
      </c>
      <c r="E73" s="746"/>
      <c r="F73" s="38"/>
      <c r="G73" s="1166"/>
      <c r="H73" s="39"/>
      <c r="I73" s="1180"/>
      <c r="J73" s="39"/>
      <c r="K73" s="39"/>
      <c r="L73" s="39"/>
      <c r="M73" s="40"/>
    </row>
    <row r="74" spans="1:13" ht="76.5" x14ac:dyDescent="0.2">
      <c r="A74" s="736"/>
      <c r="B74" s="766"/>
      <c r="C74" s="759"/>
      <c r="D74" s="735" t="s">
        <v>528</v>
      </c>
      <c r="E74" s="746"/>
      <c r="F74" s="38"/>
      <c r="G74" s="1166"/>
      <c r="H74" s="39"/>
      <c r="I74" s="1180"/>
      <c r="J74" s="39"/>
      <c r="K74" s="39"/>
      <c r="L74" s="39"/>
      <c r="M74" s="40"/>
    </row>
    <row r="75" spans="1:13" ht="165.75" x14ac:dyDescent="0.2">
      <c r="A75" s="736"/>
      <c r="B75" s="766"/>
      <c r="C75" s="759"/>
      <c r="D75" s="735" t="s">
        <v>529</v>
      </c>
      <c r="E75" s="746"/>
      <c r="F75" s="38"/>
      <c r="G75" s="1166"/>
      <c r="H75" s="39"/>
      <c r="I75" s="1180"/>
      <c r="J75" s="39"/>
      <c r="K75" s="39"/>
      <c r="L75" s="39"/>
      <c r="M75" s="40"/>
    </row>
    <row r="76" spans="1:13" ht="182.25" customHeight="1" x14ac:dyDescent="0.2">
      <c r="A76" s="736"/>
      <c r="B76" s="766"/>
      <c r="C76" s="759"/>
      <c r="D76" s="735" t="s">
        <v>530</v>
      </c>
      <c r="E76" s="746"/>
      <c r="F76" s="38"/>
      <c r="G76" s="1166"/>
      <c r="H76" s="39"/>
      <c r="I76" s="1180"/>
      <c r="J76" s="39"/>
      <c r="K76" s="39"/>
      <c r="L76" s="39"/>
      <c r="M76" s="40"/>
    </row>
    <row r="77" spans="1:13" ht="168.75" customHeight="1" x14ac:dyDescent="0.2">
      <c r="A77" s="736"/>
      <c r="B77" s="766"/>
      <c r="C77" s="759"/>
      <c r="D77" s="735" t="s">
        <v>531</v>
      </c>
      <c r="E77" s="746"/>
      <c r="F77" s="38"/>
      <c r="G77" s="1166"/>
      <c r="H77" s="39"/>
      <c r="I77" s="1180"/>
      <c r="J77" s="39"/>
      <c r="K77" s="39"/>
      <c r="L77" s="39"/>
      <c r="M77" s="40"/>
    </row>
    <row r="78" spans="1:13" ht="89.25" x14ac:dyDescent="0.2">
      <c r="A78" s="736"/>
      <c r="B78" s="766"/>
      <c r="C78" s="759"/>
      <c r="D78" s="735" t="s">
        <v>532</v>
      </c>
      <c r="E78" s="746"/>
      <c r="F78" s="38"/>
      <c r="G78" s="1166"/>
      <c r="H78" s="39"/>
      <c r="I78" s="1180"/>
      <c r="J78" s="39"/>
      <c r="K78" s="39"/>
      <c r="L78" s="39"/>
      <c r="M78" s="40"/>
    </row>
    <row r="79" spans="1:13" ht="141" customHeight="1" x14ac:dyDescent="0.2">
      <c r="A79" s="736"/>
      <c r="B79" s="766"/>
      <c r="C79" s="759"/>
      <c r="D79" s="735" t="s">
        <v>533</v>
      </c>
      <c r="E79" s="746"/>
      <c r="F79" s="732"/>
      <c r="G79" s="1165"/>
      <c r="H79" s="1200">
        <v>0</v>
      </c>
      <c r="I79" s="1201">
        <v>0</v>
      </c>
      <c r="J79" s="1200">
        <v>6000</v>
      </c>
      <c r="K79" s="1200">
        <v>0</v>
      </c>
      <c r="L79" s="1200">
        <v>0</v>
      </c>
      <c r="M79" s="37" t="s">
        <v>11</v>
      </c>
    </row>
    <row r="80" spans="1:13" ht="89.25" x14ac:dyDescent="0.2">
      <c r="A80" s="736"/>
      <c r="B80" s="766"/>
      <c r="C80" s="758" t="s">
        <v>534</v>
      </c>
      <c r="D80" s="735" t="s">
        <v>535</v>
      </c>
      <c r="E80" s="891"/>
      <c r="F80" s="893"/>
      <c r="G80" s="1173"/>
      <c r="H80" s="1210">
        <v>0</v>
      </c>
      <c r="I80" s="1211">
        <v>3429</v>
      </c>
      <c r="J80" s="1210">
        <v>3323</v>
      </c>
      <c r="K80" s="1210">
        <v>0</v>
      </c>
      <c r="L80" s="1210">
        <v>3323</v>
      </c>
      <c r="M80" s="889"/>
    </row>
    <row r="81" spans="1:13" ht="89.25" x14ac:dyDescent="0.2">
      <c r="A81" s="736"/>
      <c r="B81" s="766"/>
      <c r="C81" s="759"/>
      <c r="D81" s="735" t="s">
        <v>536</v>
      </c>
      <c r="E81" s="892"/>
      <c r="F81" s="894"/>
      <c r="G81" s="1174"/>
      <c r="H81" s="1212"/>
      <c r="I81" s="1213"/>
      <c r="J81" s="1212"/>
      <c r="K81" s="1212"/>
      <c r="L81" s="1212"/>
      <c r="M81" s="890"/>
    </row>
    <row r="82" spans="1:13" ht="102" x14ac:dyDescent="0.2">
      <c r="A82" s="736"/>
      <c r="B82" s="766"/>
      <c r="C82" s="759"/>
      <c r="D82" s="735" t="s">
        <v>537</v>
      </c>
      <c r="E82" s="731"/>
      <c r="F82" s="732"/>
      <c r="G82" s="1165"/>
      <c r="H82" s="1200">
        <v>0</v>
      </c>
      <c r="I82" s="1201">
        <v>8000</v>
      </c>
      <c r="J82" s="1200">
        <v>1000</v>
      </c>
      <c r="K82" s="1200">
        <v>0</v>
      </c>
      <c r="L82" s="1200">
        <v>1000</v>
      </c>
      <c r="M82" s="42"/>
    </row>
    <row r="83" spans="1:13" ht="90.75" customHeight="1" x14ac:dyDescent="0.2">
      <c r="A83" s="736"/>
      <c r="B83" s="766"/>
      <c r="C83" s="759"/>
      <c r="D83" s="735" t="s">
        <v>538</v>
      </c>
      <c r="E83" s="731"/>
      <c r="F83" s="732"/>
      <c r="G83" s="1165"/>
      <c r="H83" s="1200">
        <v>0</v>
      </c>
      <c r="I83" s="1201">
        <v>14268</v>
      </c>
      <c r="J83" s="1200">
        <v>13421</v>
      </c>
      <c r="K83" s="1200">
        <v>0</v>
      </c>
      <c r="L83" s="1200">
        <v>13421</v>
      </c>
      <c r="M83" s="42"/>
    </row>
    <row r="84" spans="1:13" ht="102" x14ac:dyDescent="0.2">
      <c r="A84" s="733"/>
      <c r="B84" s="767"/>
      <c r="C84" s="760"/>
      <c r="D84" s="735" t="s">
        <v>539</v>
      </c>
      <c r="E84" s="731"/>
      <c r="F84" s="38"/>
      <c r="G84" s="1166"/>
      <c r="H84" s="39"/>
      <c r="I84" s="1180"/>
      <c r="J84" s="39"/>
      <c r="K84" s="39"/>
      <c r="L84" s="39"/>
      <c r="M84" s="40"/>
    </row>
    <row r="85" spans="1:13" x14ac:dyDescent="0.2">
      <c r="A85" s="46"/>
      <c r="B85" s="807" t="s">
        <v>6</v>
      </c>
      <c r="C85" s="808"/>
      <c r="D85" s="809"/>
      <c r="E85" s="739"/>
      <c r="F85" s="29"/>
      <c r="G85" s="29"/>
      <c r="H85" s="1204">
        <f>SUM(H86:H87)</f>
        <v>0</v>
      </c>
      <c r="I85" s="1204">
        <f t="shared" ref="I85:L85" si="13">SUM(I86:I87)</f>
        <v>37555</v>
      </c>
      <c r="J85" s="1204">
        <f t="shared" si="13"/>
        <v>30390</v>
      </c>
      <c r="K85" s="1204">
        <f t="shared" si="13"/>
        <v>0</v>
      </c>
      <c r="L85" s="1204">
        <f t="shared" si="13"/>
        <v>24390</v>
      </c>
      <c r="M85" s="741"/>
    </row>
    <row r="86" spans="1:13" ht="76.5" x14ac:dyDescent="0.2">
      <c r="A86" s="739"/>
      <c r="B86" s="800"/>
      <c r="C86" s="800"/>
      <c r="D86" s="801"/>
      <c r="E86" s="804" t="s">
        <v>10</v>
      </c>
      <c r="F86" s="29"/>
      <c r="G86" s="29"/>
      <c r="H86" s="1205">
        <f>SUM(H72,H79,H80,H82,H83)</f>
        <v>0</v>
      </c>
      <c r="I86" s="1205">
        <f t="shared" ref="I86:L86" si="14">SUM(I72,I79,I80,I82,I83)</f>
        <v>32555</v>
      </c>
      <c r="J86" s="1205">
        <f t="shared" si="14"/>
        <v>30390</v>
      </c>
      <c r="K86" s="1205">
        <f t="shared" si="14"/>
        <v>0</v>
      </c>
      <c r="L86" s="1205">
        <f t="shared" si="14"/>
        <v>24390</v>
      </c>
      <c r="M86" s="741"/>
    </row>
    <row r="87" spans="1:13" ht="25.5" x14ac:dyDescent="0.2">
      <c r="A87" s="739"/>
      <c r="B87" s="800"/>
      <c r="C87" s="800"/>
      <c r="D87" s="801"/>
      <c r="E87" s="804" t="s">
        <v>540</v>
      </c>
      <c r="F87" s="29"/>
      <c r="G87" s="29"/>
      <c r="H87" s="1205">
        <f>SUM(H70,H71)</f>
        <v>0</v>
      </c>
      <c r="I87" s="1205">
        <f t="shared" ref="I87:L87" si="15">SUM(I70,I71)</f>
        <v>5000</v>
      </c>
      <c r="J87" s="1205">
        <f t="shared" si="15"/>
        <v>0</v>
      </c>
      <c r="K87" s="1205">
        <f t="shared" si="15"/>
        <v>0</v>
      </c>
      <c r="L87" s="1205">
        <f t="shared" si="15"/>
        <v>0</v>
      </c>
      <c r="M87" s="741"/>
    </row>
    <row r="88" spans="1:13" x14ac:dyDescent="0.2">
      <c r="A88" s="829" t="s">
        <v>21</v>
      </c>
      <c r="B88" s="830"/>
      <c r="C88" s="830"/>
      <c r="D88" s="831"/>
      <c r="E88" s="6"/>
      <c r="F88" s="6"/>
      <c r="G88" s="803"/>
      <c r="H88" s="1199">
        <f>SUM(H96,H100,H107)</f>
        <v>0</v>
      </c>
      <c r="I88" s="1199">
        <f t="shared" ref="I88:L88" si="16">SUM(I96,I100,I107)</f>
        <v>18540</v>
      </c>
      <c r="J88" s="1199">
        <f t="shared" si="16"/>
        <v>0</v>
      </c>
      <c r="K88" s="1199">
        <f t="shared" si="16"/>
        <v>0</v>
      </c>
      <c r="L88" s="1199">
        <f t="shared" si="16"/>
        <v>0</v>
      </c>
      <c r="M88" s="8"/>
    </row>
    <row r="89" spans="1:13" ht="76.5" x14ac:dyDescent="0.2">
      <c r="A89" s="733"/>
      <c r="B89" s="11" t="s">
        <v>541</v>
      </c>
      <c r="C89" s="737" t="s">
        <v>59</v>
      </c>
      <c r="D89" s="737" t="s">
        <v>60</v>
      </c>
      <c r="E89" s="733"/>
      <c r="F89" s="733"/>
      <c r="G89" s="1175"/>
      <c r="H89" s="771"/>
      <c r="I89" s="1179"/>
      <c r="J89" s="771"/>
      <c r="K89" s="771"/>
      <c r="L89" s="771"/>
      <c r="M89" s="772"/>
    </row>
    <row r="90" spans="1:13" x14ac:dyDescent="0.2">
      <c r="A90" s="54"/>
      <c r="B90" s="810" t="s">
        <v>5</v>
      </c>
      <c r="C90" s="811"/>
      <c r="D90" s="812"/>
      <c r="E90" s="54"/>
      <c r="F90" s="54"/>
      <c r="G90" s="54"/>
      <c r="H90" s="56"/>
      <c r="I90" s="56"/>
      <c r="J90" s="56"/>
      <c r="K90" s="56"/>
      <c r="L90" s="56"/>
      <c r="M90" s="16"/>
    </row>
    <row r="91" spans="1:13" ht="76.5" x14ac:dyDescent="0.2">
      <c r="A91" s="733"/>
      <c r="B91" s="11" t="s">
        <v>24</v>
      </c>
      <c r="C91" s="737" t="s">
        <v>542</v>
      </c>
      <c r="D91" s="737" t="s">
        <v>543</v>
      </c>
      <c r="E91" s="733"/>
      <c r="F91" s="733"/>
      <c r="G91" s="1175"/>
      <c r="H91" s="771"/>
      <c r="I91" s="1179"/>
      <c r="J91" s="771"/>
      <c r="K91" s="771"/>
      <c r="L91" s="771"/>
      <c r="M91" s="772"/>
    </row>
    <row r="92" spans="1:13" x14ac:dyDescent="0.2">
      <c r="A92" s="54"/>
      <c r="B92" s="810" t="s">
        <v>5</v>
      </c>
      <c r="C92" s="811"/>
      <c r="D92" s="812"/>
      <c r="E92" s="54"/>
      <c r="F92" s="54"/>
      <c r="G92" s="54"/>
      <c r="H92" s="56"/>
      <c r="I92" s="56"/>
      <c r="J92" s="56"/>
      <c r="K92" s="56"/>
      <c r="L92" s="56"/>
      <c r="M92" s="16"/>
    </row>
    <row r="93" spans="1:13" ht="114.75" x14ac:dyDescent="0.2">
      <c r="A93" s="733"/>
      <c r="B93" s="11" t="s">
        <v>544</v>
      </c>
      <c r="C93" s="737" t="s">
        <v>545</v>
      </c>
      <c r="D93" s="737" t="s">
        <v>546</v>
      </c>
      <c r="E93" s="733"/>
      <c r="F93" s="733"/>
      <c r="G93" s="1175"/>
      <c r="H93" s="771"/>
      <c r="I93" s="1179"/>
      <c r="J93" s="771"/>
      <c r="K93" s="771"/>
      <c r="L93" s="771"/>
      <c r="M93" s="772"/>
    </row>
    <row r="94" spans="1:13" x14ac:dyDescent="0.2">
      <c r="A94" s="54"/>
      <c r="B94" s="810" t="s">
        <v>5</v>
      </c>
      <c r="C94" s="811"/>
      <c r="D94" s="812"/>
      <c r="E94" s="54"/>
      <c r="F94" s="54"/>
      <c r="G94" s="54"/>
      <c r="H94" s="56"/>
      <c r="I94" s="56"/>
      <c r="J94" s="56"/>
      <c r="K94" s="56"/>
      <c r="L94" s="56"/>
      <c r="M94" s="16"/>
    </row>
    <row r="95" spans="1:13" ht="140.25" x14ac:dyDescent="0.2">
      <c r="A95" s="733"/>
      <c r="B95" s="11" t="s">
        <v>547</v>
      </c>
      <c r="C95" s="737" t="s">
        <v>548</v>
      </c>
      <c r="D95" s="737" t="s">
        <v>549</v>
      </c>
      <c r="E95" s="733"/>
      <c r="F95" s="768"/>
      <c r="G95" s="1163"/>
      <c r="H95" s="1214">
        <v>0</v>
      </c>
      <c r="I95" s="1215">
        <v>9560</v>
      </c>
      <c r="J95" s="1214">
        <v>0</v>
      </c>
      <c r="K95" s="1214">
        <v>0</v>
      </c>
      <c r="L95" s="1214">
        <v>0</v>
      </c>
      <c r="M95" s="799" t="s">
        <v>8</v>
      </c>
    </row>
    <row r="96" spans="1:13" x14ac:dyDescent="0.2">
      <c r="A96" s="54"/>
      <c r="B96" s="810" t="s">
        <v>5</v>
      </c>
      <c r="C96" s="811"/>
      <c r="D96" s="812"/>
      <c r="E96" s="54"/>
      <c r="F96" s="55"/>
      <c r="G96" s="55"/>
      <c r="H96" s="1216">
        <f>H97</f>
        <v>0</v>
      </c>
      <c r="I96" s="1216">
        <f t="shared" ref="I96:L96" si="17">I97</f>
        <v>9560</v>
      </c>
      <c r="J96" s="1216">
        <f t="shared" si="17"/>
        <v>0</v>
      </c>
      <c r="K96" s="1216">
        <f>K97</f>
        <v>0</v>
      </c>
      <c r="L96" s="1216">
        <f t="shared" si="17"/>
        <v>0</v>
      </c>
      <c r="M96" s="16"/>
    </row>
    <row r="97" spans="1:13" ht="40.5" customHeight="1" x14ac:dyDescent="0.2">
      <c r="A97" s="17"/>
      <c r="B97" s="833"/>
      <c r="C97" s="833"/>
      <c r="D97" s="834"/>
      <c r="E97" s="10" t="s">
        <v>7</v>
      </c>
      <c r="F97" s="27"/>
      <c r="G97" s="27"/>
      <c r="H97" s="1217">
        <f>H95</f>
        <v>0</v>
      </c>
      <c r="I97" s="1217">
        <f t="shared" ref="I97:L97" si="18">I95</f>
        <v>9560</v>
      </c>
      <c r="J97" s="1217">
        <f t="shared" si="18"/>
        <v>0</v>
      </c>
      <c r="K97" s="1217">
        <f t="shared" si="18"/>
        <v>0</v>
      </c>
      <c r="L97" s="1217">
        <f t="shared" si="18"/>
        <v>0</v>
      </c>
      <c r="M97" s="16"/>
    </row>
    <row r="98" spans="1:13" ht="76.5" customHeight="1" x14ac:dyDescent="0.2">
      <c r="A98" s="856"/>
      <c r="B98" s="854" t="s">
        <v>550</v>
      </c>
      <c r="C98" s="850" t="s">
        <v>551</v>
      </c>
      <c r="D98" s="36" t="s">
        <v>552</v>
      </c>
      <c r="E98" s="731"/>
      <c r="F98" s="768"/>
      <c r="G98" s="1163"/>
      <c r="H98" s="1214">
        <v>0</v>
      </c>
      <c r="I98" s="1215">
        <v>6480</v>
      </c>
      <c r="J98" s="1214">
        <v>0</v>
      </c>
      <c r="K98" s="1214">
        <v>0</v>
      </c>
      <c r="L98" s="1214">
        <v>0</v>
      </c>
      <c r="M98" s="799" t="s">
        <v>8</v>
      </c>
    </row>
    <row r="99" spans="1:13" ht="114.75" x14ac:dyDescent="0.2">
      <c r="A99" s="857"/>
      <c r="B99" s="854"/>
      <c r="C99" s="850"/>
      <c r="D99" s="36" t="s">
        <v>553</v>
      </c>
      <c r="E99" s="731"/>
      <c r="F99" s="737"/>
      <c r="G99" s="1176"/>
      <c r="H99" s="771"/>
      <c r="I99" s="1179"/>
      <c r="J99" s="771"/>
      <c r="K99" s="771"/>
      <c r="L99" s="771"/>
      <c r="M99" s="772"/>
    </row>
    <row r="100" spans="1:13" x14ac:dyDescent="0.2">
      <c r="A100" s="54"/>
      <c r="B100" s="810" t="s">
        <v>5</v>
      </c>
      <c r="C100" s="811"/>
      <c r="D100" s="812"/>
      <c r="E100" s="10"/>
      <c r="F100" s="27"/>
      <c r="G100" s="27"/>
      <c r="H100" s="1216">
        <f>H101</f>
        <v>0</v>
      </c>
      <c r="I100" s="1216">
        <f t="shared" ref="I100:L100" si="19">I101</f>
        <v>6480</v>
      </c>
      <c r="J100" s="1216">
        <f t="shared" si="19"/>
        <v>0</v>
      </c>
      <c r="K100" s="1216">
        <f t="shared" si="19"/>
        <v>0</v>
      </c>
      <c r="L100" s="1216">
        <f t="shared" si="19"/>
        <v>0</v>
      </c>
      <c r="M100" s="16"/>
    </row>
    <row r="101" spans="1:13" ht="42.75" customHeight="1" x14ac:dyDescent="0.2">
      <c r="A101" s="18"/>
      <c r="B101" s="833"/>
      <c r="C101" s="833"/>
      <c r="D101" s="834"/>
      <c r="E101" s="10" t="s">
        <v>7</v>
      </c>
      <c r="F101" s="24"/>
      <c r="G101" s="24"/>
      <c r="H101" s="1203">
        <f>H98</f>
        <v>0</v>
      </c>
      <c r="I101" s="1203">
        <f t="shared" ref="I101:L101" si="20">I98</f>
        <v>6480</v>
      </c>
      <c r="J101" s="1203">
        <f t="shared" si="20"/>
        <v>0</v>
      </c>
      <c r="K101" s="1203">
        <f t="shared" si="20"/>
        <v>0</v>
      </c>
      <c r="L101" s="1203">
        <f t="shared" si="20"/>
        <v>0</v>
      </c>
      <c r="M101" s="26"/>
    </row>
    <row r="102" spans="1:13" ht="114.75" x14ac:dyDescent="0.2">
      <c r="A102" s="733"/>
      <c r="B102" s="11" t="s">
        <v>554</v>
      </c>
      <c r="C102" s="737" t="s">
        <v>555</v>
      </c>
      <c r="D102" s="737" t="s">
        <v>556</v>
      </c>
      <c r="E102" s="737"/>
      <c r="F102" s="737"/>
      <c r="G102" s="1176"/>
      <c r="H102" s="771"/>
      <c r="I102" s="1179"/>
      <c r="J102" s="771"/>
      <c r="K102" s="771"/>
      <c r="L102" s="771"/>
      <c r="M102" s="772"/>
    </row>
    <row r="103" spans="1:13" x14ac:dyDescent="0.2">
      <c r="A103" s="778"/>
      <c r="B103" s="852" t="s">
        <v>5</v>
      </c>
      <c r="C103" s="811"/>
      <c r="D103" s="812"/>
      <c r="E103" s="779"/>
      <c r="F103" s="779"/>
      <c r="G103" s="779"/>
      <c r="H103" s="56"/>
      <c r="I103" s="56"/>
      <c r="J103" s="56"/>
      <c r="K103" s="56"/>
      <c r="L103" s="56"/>
      <c r="M103" s="16"/>
    </row>
    <row r="104" spans="1:13" ht="90" customHeight="1" x14ac:dyDescent="0.2">
      <c r="A104" s="730"/>
      <c r="B104" s="777" t="s">
        <v>557</v>
      </c>
      <c r="C104" s="760" t="s">
        <v>558</v>
      </c>
      <c r="D104" s="737" t="s">
        <v>559</v>
      </c>
      <c r="E104" s="731"/>
      <c r="F104" s="768"/>
      <c r="G104" s="1163"/>
      <c r="H104" s="1214">
        <v>0</v>
      </c>
      <c r="I104" s="1215">
        <v>2500</v>
      </c>
      <c r="J104" s="1214">
        <v>0</v>
      </c>
      <c r="K104" s="1214">
        <v>0</v>
      </c>
      <c r="L104" s="1214">
        <v>0</v>
      </c>
      <c r="M104" s="799" t="s">
        <v>8</v>
      </c>
    </row>
    <row r="105" spans="1:13" ht="51" x14ac:dyDescent="0.2">
      <c r="A105" s="736"/>
      <c r="B105" s="766"/>
      <c r="C105" s="858" t="s">
        <v>560</v>
      </c>
      <c r="D105" s="36" t="s">
        <v>561</v>
      </c>
      <c r="E105" s="36"/>
      <c r="F105" s="737"/>
      <c r="G105" s="1176"/>
      <c r="H105" s="771"/>
      <c r="I105" s="1179"/>
      <c r="J105" s="771"/>
      <c r="K105" s="771"/>
      <c r="L105" s="771"/>
      <c r="M105" s="772"/>
    </row>
    <row r="106" spans="1:13" ht="93" customHeight="1" x14ac:dyDescent="0.2">
      <c r="A106" s="733"/>
      <c r="B106" s="767"/>
      <c r="C106" s="859"/>
      <c r="D106" s="36" t="s">
        <v>562</v>
      </c>
      <c r="E106" s="36"/>
      <c r="F106" s="737"/>
      <c r="G106" s="1176"/>
      <c r="H106" s="771"/>
      <c r="I106" s="1179"/>
      <c r="J106" s="771"/>
      <c r="K106" s="771"/>
      <c r="L106" s="771"/>
      <c r="M106" s="772"/>
    </row>
    <row r="107" spans="1:13" x14ac:dyDescent="0.2">
      <c r="A107" s="49"/>
      <c r="B107" s="853" t="s">
        <v>6</v>
      </c>
      <c r="C107" s="808"/>
      <c r="D107" s="809"/>
      <c r="E107" s="20"/>
      <c r="F107" s="50"/>
      <c r="G107" s="50"/>
      <c r="H107" s="1218">
        <f>H108</f>
        <v>0</v>
      </c>
      <c r="I107" s="1218">
        <f t="shared" ref="I107:L107" si="21">I108</f>
        <v>2500</v>
      </c>
      <c r="J107" s="1218">
        <f t="shared" si="21"/>
        <v>0</v>
      </c>
      <c r="K107" s="1218">
        <f t="shared" si="21"/>
        <v>0</v>
      </c>
      <c r="L107" s="1218">
        <f t="shared" si="21"/>
        <v>0</v>
      </c>
      <c r="M107" s="23"/>
    </row>
    <row r="108" spans="1:13" ht="25.5" x14ac:dyDescent="0.2">
      <c r="A108" s="21"/>
      <c r="B108" s="34"/>
      <c r="C108" s="34"/>
      <c r="D108" s="19"/>
      <c r="E108" s="20" t="s">
        <v>540</v>
      </c>
      <c r="F108" s="35"/>
      <c r="G108" s="35"/>
      <c r="H108" s="1219">
        <f>H104</f>
        <v>0</v>
      </c>
      <c r="I108" s="1219">
        <f>I104</f>
        <v>2500</v>
      </c>
      <c r="J108" s="1219">
        <f>J104</f>
        <v>0</v>
      </c>
      <c r="K108" s="1219">
        <f>K104</f>
        <v>0</v>
      </c>
      <c r="L108" s="1219">
        <f>L104</f>
        <v>0</v>
      </c>
      <c r="M108" s="23"/>
    </row>
    <row r="109" spans="1:13" ht="115.5" customHeight="1" x14ac:dyDescent="0.2">
      <c r="A109" s="733"/>
      <c r="B109" s="11" t="s">
        <v>563</v>
      </c>
      <c r="C109" s="737" t="s">
        <v>564</v>
      </c>
      <c r="D109" s="737" t="s">
        <v>565</v>
      </c>
      <c r="E109" s="733"/>
      <c r="F109" s="733"/>
      <c r="G109" s="1175"/>
      <c r="H109" s="771"/>
      <c r="I109" s="1179"/>
      <c r="J109" s="771"/>
      <c r="K109" s="771"/>
      <c r="L109" s="771"/>
      <c r="M109" s="772"/>
    </row>
    <row r="110" spans="1:13" x14ac:dyDescent="0.2">
      <c r="A110" s="49"/>
      <c r="B110" s="807" t="s">
        <v>25</v>
      </c>
      <c r="C110" s="808"/>
      <c r="D110" s="809"/>
      <c r="E110" s="49"/>
      <c r="F110" s="50"/>
      <c r="G110" s="50"/>
      <c r="H110" s="22"/>
      <c r="I110" s="22"/>
      <c r="J110" s="22"/>
      <c r="K110" s="22"/>
      <c r="L110" s="22"/>
      <c r="M110" s="23"/>
    </row>
    <row r="111" spans="1:13" x14ac:dyDescent="0.2">
      <c r="A111" s="829" t="s">
        <v>34</v>
      </c>
      <c r="B111" s="830"/>
      <c r="C111" s="830"/>
      <c r="D111" s="831"/>
      <c r="E111" s="6"/>
      <c r="F111" s="6"/>
      <c r="G111" s="803"/>
      <c r="H111" s="7"/>
      <c r="I111" s="7"/>
      <c r="J111" s="7"/>
      <c r="K111" s="7"/>
      <c r="L111" s="7"/>
      <c r="M111" s="8"/>
    </row>
    <row r="112" spans="1:13" ht="63.75" x14ac:dyDescent="0.2">
      <c r="A112" s="733"/>
      <c r="B112" s="11" t="s">
        <v>566</v>
      </c>
      <c r="C112" s="737" t="s">
        <v>567</v>
      </c>
      <c r="D112" s="737" t="s">
        <v>568</v>
      </c>
      <c r="E112" s="733"/>
      <c r="F112" s="737"/>
      <c r="G112" s="1176"/>
      <c r="H112" s="771"/>
      <c r="I112" s="1179"/>
      <c r="J112" s="771"/>
      <c r="K112" s="771"/>
      <c r="L112" s="771"/>
      <c r="M112" s="772"/>
    </row>
    <row r="113" spans="1:13" x14ac:dyDescent="0.2">
      <c r="A113" s="54"/>
      <c r="B113" s="810" t="s">
        <v>5</v>
      </c>
      <c r="C113" s="811"/>
      <c r="D113" s="812"/>
      <c r="E113" s="54"/>
      <c r="F113" s="779"/>
      <c r="G113" s="779"/>
      <c r="H113" s="56"/>
      <c r="I113" s="56"/>
      <c r="J113" s="56"/>
      <c r="K113" s="56"/>
      <c r="L113" s="56"/>
      <c r="M113" s="16"/>
    </row>
    <row r="114" spans="1:13" ht="63.75" x14ac:dyDescent="0.2">
      <c r="A114" s="733"/>
      <c r="B114" s="9" t="s">
        <v>569</v>
      </c>
      <c r="C114" s="737" t="s">
        <v>570</v>
      </c>
      <c r="D114" s="737" t="s">
        <v>571</v>
      </c>
      <c r="E114" s="733"/>
      <c r="F114" s="737"/>
      <c r="G114" s="1176"/>
      <c r="H114" s="771"/>
      <c r="I114" s="1179"/>
      <c r="J114" s="771"/>
      <c r="K114" s="771"/>
      <c r="L114" s="771"/>
      <c r="M114" s="772"/>
    </row>
    <row r="115" spans="1:13" x14ac:dyDescent="0.2">
      <c r="A115" s="54"/>
      <c r="B115" s="810" t="s">
        <v>5</v>
      </c>
      <c r="C115" s="811"/>
      <c r="D115" s="812"/>
      <c r="E115" s="54"/>
      <c r="F115" s="779"/>
      <c r="G115" s="779"/>
      <c r="H115" s="56"/>
      <c r="I115" s="56"/>
      <c r="J115" s="56"/>
      <c r="K115" s="56"/>
      <c r="L115" s="56"/>
      <c r="M115" s="16"/>
    </row>
    <row r="116" spans="1:13" ht="89.25" x14ac:dyDescent="0.2">
      <c r="A116" s="733"/>
      <c r="B116" s="9" t="s">
        <v>572</v>
      </c>
      <c r="C116" s="737" t="s">
        <v>573</v>
      </c>
      <c r="D116" s="737" t="s">
        <v>574</v>
      </c>
      <c r="E116" s="733"/>
      <c r="F116" s="737"/>
      <c r="G116" s="1176"/>
      <c r="H116" s="771"/>
      <c r="I116" s="1179"/>
      <c r="J116" s="771"/>
      <c r="K116" s="771"/>
      <c r="L116" s="771"/>
      <c r="M116" s="772"/>
    </row>
    <row r="117" spans="1:13" x14ac:dyDescent="0.2">
      <c r="A117" s="54"/>
      <c r="B117" s="810" t="s">
        <v>5</v>
      </c>
      <c r="C117" s="811"/>
      <c r="D117" s="812"/>
      <c r="E117" s="54"/>
      <c r="F117" s="779"/>
      <c r="G117" s="779"/>
      <c r="H117" s="56"/>
      <c r="I117" s="56"/>
      <c r="J117" s="56"/>
      <c r="K117" s="56"/>
      <c r="L117" s="56"/>
      <c r="M117" s="16"/>
    </row>
    <row r="118" spans="1:13" ht="89.25" x14ac:dyDescent="0.2">
      <c r="A118" s="733"/>
      <c r="B118" s="9" t="s">
        <v>575</v>
      </c>
      <c r="C118" s="737" t="s">
        <v>576</v>
      </c>
      <c r="D118" s="737" t="s">
        <v>577</v>
      </c>
      <c r="E118" s="733"/>
      <c r="F118" s="737"/>
      <c r="G118" s="1176"/>
      <c r="H118" s="771"/>
      <c r="I118" s="1179"/>
      <c r="J118" s="771"/>
      <c r="K118" s="771"/>
      <c r="L118" s="771"/>
      <c r="M118" s="772"/>
    </row>
    <row r="119" spans="1:13" x14ac:dyDescent="0.2">
      <c r="A119" s="54"/>
      <c r="B119" s="810" t="s">
        <v>5</v>
      </c>
      <c r="C119" s="811"/>
      <c r="D119" s="812"/>
      <c r="E119" s="54"/>
      <c r="F119" s="779"/>
      <c r="G119" s="779"/>
      <c r="H119" s="56"/>
      <c r="I119" s="56"/>
      <c r="J119" s="56"/>
      <c r="K119" s="56"/>
      <c r="L119" s="56"/>
      <c r="M119" s="16"/>
    </row>
    <row r="120" spans="1:13" x14ac:dyDescent="0.2">
      <c r="A120" s="829" t="s">
        <v>26</v>
      </c>
      <c r="B120" s="830"/>
      <c r="C120" s="830"/>
      <c r="D120" s="831"/>
      <c r="E120" s="6"/>
      <c r="F120" s="6"/>
      <c r="G120" s="803"/>
      <c r="H120" s="7"/>
      <c r="I120" s="7"/>
      <c r="J120" s="7"/>
      <c r="K120" s="7"/>
      <c r="L120" s="7"/>
      <c r="M120" s="8"/>
    </row>
    <row r="121" spans="1:13" ht="53.25" customHeight="1" x14ac:dyDescent="0.2">
      <c r="A121" s="733"/>
      <c r="B121" s="11" t="s">
        <v>578</v>
      </c>
      <c r="C121" s="737" t="s">
        <v>579</v>
      </c>
      <c r="D121" s="737" t="s">
        <v>580</v>
      </c>
      <c r="E121" s="36"/>
      <c r="F121" s="737"/>
      <c r="G121" s="1176"/>
      <c r="H121" s="771"/>
      <c r="I121" s="1179"/>
      <c r="J121" s="771"/>
      <c r="K121" s="771"/>
      <c r="L121" s="771"/>
      <c r="M121" s="772"/>
    </row>
    <row r="122" spans="1:13" x14ac:dyDescent="0.2">
      <c r="A122" s="54"/>
      <c r="B122" s="810" t="s">
        <v>5</v>
      </c>
      <c r="C122" s="811"/>
      <c r="D122" s="812"/>
      <c r="E122" s="10"/>
      <c r="F122" s="779"/>
      <c r="G122" s="779"/>
      <c r="H122" s="56"/>
      <c r="I122" s="56"/>
      <c r="J122" s="56"/>
      <c r="K122" s="56"/>
      <c r="L122" s="56"/>
      <c r="M122" s="16"/>
    </row>
    <row r="123" spans="1:13" ht="76.5" x14ac:dyDescent="0.2">
      <c r="A123" s="733"/>
      <c r="B123" s="11" t="s">
        <v>581</v>
      </c>
      <c r="C123" s="737" t="s">
        <v>582</v>
      </c>
      <c r="D123" s="737" t="s">
        <v>583</v>
      </c>
      <c r="E123" s="36"/>
      <c r="F123" s="737"/>
      <c r="G123" s="1176"/>
      <c r="H123" s="771"/>
      <c r="I123" s="1179"/>
      <c r="J123" s="771"/>
      <c r="K123" s="771"/>
      <c r="L123" s="771"/>
      <c r="M123" s="772"/>
    </row>
    <row r="124" spans="1:13" x14ac:dyDescent="0.2">
      <c r="A124" s="54"/>
      <c r="B124" s="810" t="s">
        <v>5</v>
      </c>
      <c r="C124" s="811"/>
      <c r="D124" s="812"/>
      <c r="E124" s="10"/>
      <c r="F124" s="779"/>
      <c r="G124" s="779"/>
      <c r="H124" s="56"/>
      <c r="I124" s="56"/>
      <c r="J124" s="56"/>
      <c r="K124" s="56"/>
      <c r="L124" s="56"/>
      <c r="M124" s="16"/>
    </row>
    <row r="125" spans="1:13" ht="76.5" x14ac:dyDescent="0.2">
      <c r="A125" s="733"/>
      <c r="B125" s="11" t="s">
        <v>584</v>
      </c>
      <c r="C125" s="737" t="s">
        <v>585</v>
      </c>
      <c r="D125" s="737" t="s">
        <v>586</v>
      </c>
      <c r="E125" s="36"/>
      <c r="F125" s="737"/>
      <c r="G125" s="1176"/>
      <c r="H125" s="771"/>
      <c r="I125" s="1179"/>
      <c r="J125" s="771"/>
      <c r="K125" s="771"/>
      <c r="L125" s="771"/>
      <c r="M125" s="772"/>
    </row>
    <row r="126" spans="1:13" x14ac:dyDescent="0.2">
      <c r="A126" s="54"/>
      <c r="B126" s="810" t="s">
        <v>5</v>
      </c>
      <c r="C126" s="811"/>
      <c r="D126" s="812"/>
      <c r="E126" s="10"/>
      <c r="F126" s="779"/>
      <c r="G126" s="779"/>
      <c r="H126" s="56"/>
      <c r="I126" s="56"/>
      <c r="J126" s="56"/>
      <c r="K126" s="56"/>
      <c r="L126" s="56"/>
      <c r="M126" s="16"/>
    </row>
    <row r="127" spans="1:13" ht="63.75" x14ac:dyDescent="0.2">
      <c r="A127" s="733"/>
      <c r="B127" s="11" t="s">
        <v>587</v>
      </c>
      <c r="C127" s="737" t="s">
        <v>588</v>
      </c>
      <c r="D127" s="737" t="s">
        <v>589</v>
      </c>
      <c r="E127" s="36"/>
      <c r="F127" s="737"/>
      <c r="G127" s="1176"/>
      <c r="H127" s="771"/>
      <c r="I127" s="1179"/>
      <c r="J127" s="771"/>
      <c r="K127" s="771"/>
      <c r="L127" s="771"/>
      <c r="M127" s="772"/>
    </row>
    <row r="128" spans="1:13" x14ac:dyDescent="0.2">
      <c r="A128" s="54"/>
      <c r="B128" s="810" t="s">
        <v>5</v>
      </c>
      <c r="C128" s="811"/>
      <c r="D128" s="812"/>
      <c r="E128" s="10"/>
      <c r="F128" s="779"/>
      <c r="G128" s="779"/>
      <c r="H128" s="56"/>
      <c r="I128" s="56"/>
      <c r="J128" s="56"/>
      <c r="K128" s="56"/>
      <c r="L128" s="56"/>
      <c r="M128" s="16"/>
    </row>
    <row r="129" spans="1:13" x14ac:dyDescent="0.2">
      <c r="A129" s="829" t="s">
        <v>27</v>
      </c>
      <c r="B129" s="830"/>
      <c r="C129" s="830"/>
      <c r="D129" s="831"/>
      <c r="E129" s="6"/>
      <c r="F129" s="6"/>
      <c r="G129" s="803"/>
      <c r="H129" s="1199">
        <f>SUM(H141,H148)</f>
        <v>0</v>
      </c>
      <c r="I129" s="1199">
        <f t="shared" ref="I129:L129" si="22">SUM(I141,I148)</f>
        <v>150835</v>
      </c>
      <c r="J129" s="1199">
        <f t="shared" si="22"/>
        <v>2800135</v>
      </c>
      <c r="K129" s="1199">
        <f t="shared" si="22"/>
        <v>0</v>
      </c>
      <c r="L129" s="1199">
        <f t="shared" si="22"/>
        <v>20135</v>
      </c>
      <c r="M129" s="8"/>
    </row>
    <row r="130" spans="1:13" ht="102" x14ac:dyDescent="0.2">
      <c r="A130" s="733"/>
      <c r="B130" s="11" t="s">
        <v>590</v>
      </c>
      <c r="C130" s="737" t="s">
        <v>591</v>
      </c>
      <c r="D130" s="737" t="s">
        <v>592</v>
      </c>
      <c r="E130" s="36"/>
      <c r="F130" s="737"/>
      <c r="G130" s="1176"/>
      <c r="H130" s="771"/>
      <c r="I130" s="1179"/>
      <c r="J130" s="771"/>
      <c r="K130" s="771"/>
      <c r="L130" s="771"/>
      <c r="M130" s="772"/>
    </row>
    <row r="131" spans="1:13" x14ac:dyDescent="0.2">
      <c r="A131" s="54"/>
      <c r="B131" s="810" t="s">
        <v>5</v>
      </c>
      <c r="C131" s="811"/>
      <c r="D131" s="812"/>
      <c r="E131" s="10"/>
      <c r="F131" s="779"/>
      <c r="G131" s="779"/>
      <c r="H131" s="56"/>
      <c r="I131" s="56"/>
      <c r="J131" s="56"/>
      <c r="K131" s="56"/>
      <c r="L131" s="56"/>
      <c r="M131" s="16"/>
    </row>
    <row r="132" spans="1:13" ht="76.5" x14ac:dyDescent="0.2">
      <c r="A132" s="733"/>
      <c r="B132" s="11" t="s">
        <v>593</v>
      </c>
      <c r="C132" s="737" t="s">
        <v>594</v>
      </c>
      <c r="D132" s="737" t="s">
        <v>595</v>
      </c>
      <c r="E132" s="36"/>
      <c r="F132" s="737"/>
      <c r="G132" s="1176"/>
      <c r="H132" s="771"/>
      <c r="I132" s="1179"/>
      <c r="J132" s="771"/>
      <c r="K132" s="771"/>
      <c r="L132" s="771"/>
      <c r="M132" s="772"/>
    </row>
    <row r="133" spans="1:13" x14ac:dyDescent="0.2">
      <c r="A133" s="54"/>
      <c r="B133" s="810" t="s">
        <v>5</v>
      </c>
      <c r="C133" s="811"/>
      <c r="D133" s="812"/>
      <c r="E133" s="10"/>
      <c r="F133" s="779"/>
      <c r="G133" s="779"/>
      <c r="H133" s="56"/>
      <c r="I133" s="56"/>
      <c r="J133" s="56"/>
      <c r="K133" s="56"/>
      <c r="L133" s="56"/>
      <c r="M133" s="16"/>
    </row>
    <row r="134" spans="1:13" ht="89.25" x14ac:dyDescent="0.2">
      <c r="A134" s="733"/>
      <c r="B134" s="11" t="s">
        <v>596</v>
      </c>
      <c r="C134" s="737" t="s">
        <v>597</v>
      </c>
      <c r="D134" s="737" t="s">
        <v>598</v>
      </c>
      <c r="E134" s="36"/>
      <c r="F134" s="737"/>
      <c r="G134" s="1176"/>
      <c r="H134" s="771"/>
      <c r="I134" s="1179"/>
      <c r="J134" s="771"/>
      <c r="K134" s="771"/>
      <c r="L134" s="771"/>
      <c r="M134" s="772"/>
    </row>
    <row r="135" spans="1:13" x14ac:dyDescent="0.2">
      <c r="A135" s="54"/>
      <c r="B135" s="810" t="s">
        <v>5</v>
      </c>
      <c r="C135" s="811"/>
      <c r="D135" s="812"/>
      <c r="E135" s="10"/>
      <c r="F135" s="779"/>
      <c r="G135" s="779"/>
      <c r="H135" s="56"/>
      <c r="I135" s="56"/>
      <c r="J135" s="56"/>
      <c r="K135" s="56"/>
      <c r="L135" s="56"/>
      <c r="M135" s="16"/>
    </row>
    <row r="136" spans="1:13" ht="63.75" x14ac:dyDescent="0.2">
      <c r="A136" s="733"/>
      <c r="B136" s="11" t="s">
        <v>599</v>
      </c>
      <c r="C136" s="737" t="s">
        <v>600</v>
      </c>
      <c r="D136" s="737" t="s">
        <v>601</v>
      </c>
      <c r="E136" s="36"/>
      <c r="F136" s="737"/>
      <c r="G136" s="1176"/>
      <c r="H136" s="771"/>
      <c r="I136" s="1179"/>
      <c r="J136" s="771"/>
      <c r="K136" s="771"/>
      <c r="L136" s="771"/>
      <c r="M136" s="772"/>
    </row>
    <row r="137" spans="1:13" x14ac:dyDescent="0.2">
      <c r="A137" s="778"/>
      <c r="B137" s="810" t="s">
        <v>5</v>
      </c>
      <c r="C137" s="811"/>
      <c r="D137" s="812"/>
      <c r="E137" s="10"/>
      <c r="F137" s="779"/>
      <c r="G137" s="779"/>
      <c r="H137" s="56"/>
      <c r="I137" s="56"/>
      <c r="J137" s="56"/>
      <c r="K137" s="56"/>
      <c r="L137" s="56"/>
      <c r="M137" s="16"/>
    </row>
    <row r="138" spans="1:13" ht="89.25" x14ac:dyDescent="0.2">
      <c r="A138" s="730"/>
      <c r="B138" s="777" t="s">
        <v>602</v>
      </c>
      <c r="C138" s="758" t="s">
        <v>603</v>
      </c>
      <c r="D138" s="760" t="s">
        <v>604</v>
      </c>
      <c r="E138" s="780"/>
      <c r="F138" s="768"/>
      <c r="G138" s="1163"/>
      <c r="H138" s="1214">
        <v>0</v>
      </c>
      <c r="I138" s="1215">
        <v>80400</v>
      </c>
      <c r="J138" s="1214">
        <v>330000</v>
      </c>
      <c r="K138" s="1214">
        <v>0</v>
      </c>
      <c r="L138" s="1214">
        <v>0</v>
      </c>
      <c r="M138" s="799" t="s">
        <v>11</v>
      </c>
    </row>
    <row r="139" spans="1:13" ht="38.25" x14ac:dyDescent="0.2">
      <c r="A139" s="736"/>
      <c r="B139" s="766"/>
      <c r="C139" s="760"/>
      <c r="D139" s="735" t="s">
        <v>605</v>
      </c>
      <c r="E139" s="780"/>
      <c r="F139" s="732"/>
      <c r="G139" s="1165"/>
      <c r="H139" s="1200">
        <v>0</v>
      </c>
      <c r="I139" s="1201">
        <f>8935+1500</f>
        <v>10435</v>
      </c>
      <c r="J139" s="1200">
        <v>18935</v>
      </c>
      <c r="K139" s="1200">
        <v>0</v>
      </c>
      <c r="L139" s="1200">
        <v>18935</v>
      </c>
      <c r="M139" s="42"/>
    </row>
    <row r="140" spans="1:13" ht="143.25" customHeight="1" x14ac:dyDescent="0.2">
      <c r="A140" s="733"/>
      <c r="B140" s="767"/>
      <c r="C140" s="760" t="s">
        <v>606</v>
      </c>
      <c r="D140" s="36" t="s">
        <v>607</v>
      </c>
      <c r="E140" s="731"/>
      <c r="F140" s="732"/>
      <c r="G140" s="1165"/>
      <c r="H140" s="1200">
        <v>0</v>
      </c>
      <c r="I140" s="1201">
        <v>10000</v>
      </c>
      <c r="J140" s="1200">
        <v>0</v>
      </c>
      <c r="K140" s="1200">
        <v>0</v>
      </c>
      <c r="L140" s="1200">
        <v>0</v>
      </c>
      <c r="M140" s="37" t="s">
        <v>8</v>
      </c>
    </row>
    <row r="141" spans="1:13" x14ac:dyDescent="0.2">
      <c r="A141" s="46"/>
      <c r="B141" s="807" t="s">
        <v>6</v>
      </c>
      <c r="C141" s="808"/>
      <c r="D141" s="809"/>
      <c r="E141" s="781"/>
      <c r="F141" s="782"/>
      <c r="G141" s="782"/>
      <c r="H141" s="1209">
        <f>SUM(H142:H143)</f>
        <v>0</v>
      </c>
      <c r="I141" s="1209">
        <f t="shared" ref="I141:L141" si="23">SUM(I142:I143)</f>
        <v>100835</v>
      </c>
      <c r="J141" s="1209">
        <f t="shared" si="23"/>
        <v>348935</v>
      </c>
      <c r="K141" s="1209">
        <f t="shared" si="23"/>
        <v>0</v>
      </c>
      <c r="L141" s="1209">
        <f t="shared" si="23"/>
        <v>18935</v>
      </c>
      <c r="M141" s="783"/>
    </row>
    <row r="142" spans="1:13" ht="76.5" x14ac:dyDescent="0.2">
      <c r="A142" s="21"/>
      <c r="B142" s="813"/>
      <c r="C142" s="813"/>
      <c r="D142" s="813"/>
      <c r="E142" s="20" t="s">
        <v>9</v>
      </c>
      <c r="F142" s="29"/>
      <c r="G142" s="29"/>
      <c r="H142" s="1205">
        <f>H138+H139</f>
        <v>0</v>
      </c>
      <c r="I142" s="1205">
        <f t="shared" ref="I142:L142" si="24">I138+I139</f>
        <v>90835</v>
      </c>
      <c r="J142" s="1205">
        <f t="shared" si="24"/>
        <v>348935</v>
      </c>
      <c r="K142" s="1205">
        <f t="shared" si="24"/>
        <v>0</v>
      </c>
      <c r="L142" s="1205">
        <f t="shared" si="24"/>
        <v>18935</v>
      </c>
      <c r="M142" s="741"/>
    </row>
    <row r="143" spans="1:13" ht="25.5" x14ac:dyDescent="0.2">
      <c r="A143" s="21"/>
      <c r="B143" s="813"/>
      <c r="C143" s="813"/>
      <c r="D143" s="813"/>
      <c r="E143" s="20" t="s">
        <v>44</v>
      </c>
      <c r="F143" s="29"/>
      <c r="G143" s="29"/>
      <c r="H143" s="1205">
        <f>H140</f>
        <v>0</v>
      </c>
      <c r="I143" s="1205">
        <f t="shared" ref="I143:L143" si="25">I140</f>
        <v>10000</v>
      </c>
      <c r="J143" s="1205">
        <f t="shared" si="25"/>
        <v>0</v>
      </c>
      <c r="K143" s="1205">
        <f t="shared" si="25"/>
        <v>0</v>
      </c>
      <c r="L143" s="1205">
        <f t="shared" si="25"/>
        <v>0</v>
      </c>
      <c r="M143" s="741"/>
    </row>
    <row r="144" spans="1:13" ht="76.5" x14ac:dyDescent="0.2">
      <c r="A144" s="730"/>
      <c r="B144" s="777" t="s">
        <v>608</v>
      </c>
      <c r="C144" s="817" t="s">
        <v>609</v>
      </c>
      <c r="D144" s="36" t="s">
        <v>610</v>
      </c>
      <c r="E144" s="731"/>
      <c r="F144" s="732"/>
      <c r="G144" s="1165"/>
      <c r="H144" s="1200">
        <v>0</v>
      </c>
      <c r="I144" s="1201">
        <v>50000</v>
      </c>
      <c r="J144" s="1200">
        <v>2450000</v>
      </c>
      <c r="K144" s="1200">
        <v>0</v>
      </c>
      <c r="L144" s="1200">
        <v>0</v>
      </c>
      <c r="M144" s="37" t="s">
        <v>11</v>
      </c>
    </row>
    <row r="145" spans="1:13" ht="63.75" x14ac:dyDescent="0.2">
      <c r="A145" s="736"/>
      <c r="B145" s="766"/>
      <c r="C145" s="818"/>
      <c r="D145" s="36" t="s">
        <v>611</v>
      </c>
      <c r="E145" s="731"/>
      <c r="F145" s="768"/>
      <c r="G145" s="1163"/>
      <c r="H145" s="769"/>
      <c r="I145" s="1181"/>
      <c r="J145" s="769"/>
      <c r="K145" s="769"/>
      <c r="L145" s="769"/>
      <c r="M145" s="770"/>
    </row>
    <row r="146" spans="1:13" ht="63.75" x14ac:dyDescent="0.2">
      <c r="A146" s="736"/>
      <c r="B146" s="766"/>
      <c r="C146" s="759"/>
      <c r="D146" s="36" t="s">
        <v>612</v>
      </c>
      <c r="E146" s="731"/>
      <c r="F146" s="768"/>
      <c r="G146" s="1163"/>
      <c r="H146" s="769"/>
      <c r="I146" s="1181"/>
      <c r="J146" s="769"/>
      <c r="K146" s="769"/>
      <c r="L146" s="769"/>
      <c r="M146" s="770"/>
    </row>
    <row r="147" spans="1:13" ht="114.75" x14ac:dyDescent="0.2">
      <c r="A147" s="736"/>
      <c r="B147" s="766"/>
      <c r="C147" s="759"/>
      <c r="D147" s="734" t="s">
        <v>613</v>
      </c>
      <c r="E147" s="784"/>
      <c r="F147" s="785"/>
      <c r="G147" s="1177"/>
      <c r="H147" s="1206">
        <v>0</v>
      </c>
      <c r="I147" s="1220">
        <v>0</v>
      </c>
      <c r="J147" s="1206">
        <v>1200</v>
      </c>
      <c r="K147" s="1206">
        <v>0</v>
      </c>
      <c r="L147" s="1206">
        <v>1200</v>
      </c>
      <c r="M147" s="43"/>
    </row>
    <row r="148" spans="1:13" x14ac:dyDescent="0.2">
      <c r="A148" s="739"/>
      <c r="B148" s="823" t="s">
        <v>6</v>
      </c>
      <c r="C148" s="823"/>
      <c r="D148" s="823"/>
      <c r="E148" s="20"/>
      <c r="F148" s="29"/>
      <c r="G148" s="29"/>
      <c r="H148" s="1204">
        <f>H149</f>
        <v>0</v>
      </c>
      <c r="I148" s="1204">
        <f t="shared" ref="I148:L148" si="26">I149</f>
        <v>50000</v>
      </c>
      <c r="J148" s="1204">
        <f t="shared" si="26"/>
        <v>2451200</v>
      </c>
      <c r="K148" s="1204">
        <f t="shared" si="26"/>
        <v>0</v>
      </c>
      <c r="L148" s="1204">
        <f t="shared" si="26"/>
        <v>1200</v>
      </c>
      <c r="M148" s="30"/>
    </row>
    <row r="149" spans="1:13" ht="65.25" customHeight="1" x14ac:dyDescent="0.2">
      <c r="A149" s="742"/>
      <c r="B149" s="813"/>
      <c r="C149" s="813"/>
      <c r="D149" s="813"/>
      <c r="E149" s="20" t="s">
        <v>37</v>
      </c>
      <c r="F149" s="29"/>
      <c r="G149" s="29"/>
      <c r="H149" s="1205">
        <f>H144+H147</f>
        <v>0</v>
      </c>
      <c r="I149" s="1205">
        <f>I144+I147</f>
        <v>50000</v>
      </c>
      <c r="J149" s="1205">
        <f>J144+J147</f>
        <v>2451200</v>
      </c>
      <c r="K149" s="1205">
        <f>K144+K147</f>
        <v>0</v>
      </c>
      <c r="L149" s="1205">
        <f>L144+L147</f>
        <v>1200</v>
      </c>
      <c r="M149" s="30"/>
    </row>
    <row r="150" spans="1:13" x14ac:dyDescent="0.2">
      <c r="A150" s="829" t="s">
        <v>28</v>
      </c>
      <c r="B150" s="830"/>
      <c r="C150" s="830"/>
      <c r="D150" s="831"/>
      <c r="E150" s="6"/>
      <c r="F150" s="6"/>
      <c r="G150" s="803"/>
      <c r="H150" s="1199">
        <f>SUM(H174,H181)</f>
        <v>0</v>
      </c>
      <c r="I150" s="1199">
        <f t="shared" ref="I150:L150" si="27">SUM(I174,I181)</f>
        <v>43038</v>
      </c>
      <c r="J150" s="1199">
        <f t="shared" si="27"/>
        <v>182740</v>
      </c>
      <c r="K150" s="1199">
        <f t="shared" si="27"/>
        <v>0</v>
      </c>
      <c r="L150" s="1199">
        <f t="shared" si="27"/>
        <v>53554</v>
      </c>
      <c r="M150" s="8"/>
    </row>
    <row r="151" spans="1:13" ht="114.75" x14ac:dyDescent="0.2">
      <c r="A151" s="38"/>
      <c r="B151" s="9" t="s">
        <v>614</v>
      </c>
      <c r="C151" s="36" t="s">
        <v>615</v>
      </c>
      <c r="D151" s="36" t="s">
        <v>616</v>
      </c>
      <c r="E151" s="36"/>
      <c r="F151" s="36"/>
      <c r="G151" s="1164"/>
      <c r="H151" s="39"/>
      <c r="I151" s="1180"/>
      <c r="J151" s="39"/>
      <c r="K151" s="39"/>
      <c r="L151" s="39"/>
      <c r="M151" s="40"/>
    </row>
    <row r="152" spans="1:13" x14ac:dyDescent="0.2">
      <c r="A152" s="51"/>
      <c r="B152" s="810" t="s">
        <v>5</v>
      </c>
      <c r="C152" s="811"/>
      <c r="D152" s="812"/>
      <c r="E152" s="10"/>
      <c r="F152" s="10"/>
      <c r="G152" s="10"/>
      <c r="H152" s="52"/>
      <c r="I152" s="52"/>
      <c r="J152" s="52"/>
      <c r="K152" s="52"/>
      <c r="L152" s="52"/>
      <c r="M152" s="53"/>
    </row>
    <row r="153" spans="1:13" ht="154.5" customHeight="1" x14ac:dyDescent="0.2">
      <c r="A153" s="38"/>
      <c r="B153" s="9" t="s">
        <v>617</v>
      </c>
      <c r="C153" s="36" t="s">
        <v>618</v>
      </c>
      <c r="D153" s="36" t="s">
        <v>619</v>
      </c>
      <c r="E153" s="36"/>
      <c r="F153" s="36"/>
      <c r="G153" s="1164"/>
      <c r="H153" s="39"/>
      <c r="I153" s="1180"/>
      <c r="J153" s="39"/>
      <c r="K153" s="39"/>
      <c r="L153" s="39"/>
      <c r="M153" s="40"/>
    </row>
    <row r="154" spans="1:13" x14ac:dyDescent="0.2">
      <c r="A154" s="51"/>
      <c r="B154" s="810" t="s">
        <v>5</v>
      </c>
      <c r="C154" s="811"/>
      <c r="D154" s="812"/>
      <c r="E154" s="10"/>
      <c r="F154" s="10"/>
      <c r="G154" s="10"/>
      <c r="H154" s="52"/>
      <c r="I154" s="52"/>
      <c r="J154" s="52"/>
      <c r="K154" s="52"/>
      <c r="L154" s="52"/>
      <c r="M154" s="53"/>
    </row>
    <row r="155" spans="1:13" ht="77.25" customHeight="1" x14ac:dyDescent="0.2">
      <c r="A155" s="38"/>
      <c r="B155" s="9" t="s">
        <v>620</v>
      </c>
      <c r="C155" s="36" t="s">
        <v>621</v>
      </c>
      <c r="D155" s="36" t="s">
        <v>622</v>
      </c>
      <c r="E155" s="36"/>
      <c r="F155" s="36"/>
      <c r="G155" s="1164"/>
      <c r="H155" s="39"/>
      <c r="I155" s="1180"/>
      <c r="J155" s="39"/>
      <c r="K155" s="39"/>
      <c r="L155" s="39"/>
      <c r="M155" s="40"/>
    </row>
    <row r="156" spans="1:13" x14ac:dyDescent="0.2">
      <c r="A156" s="51"/>
      <c r="B156" s="810" t="s">
        <v>5</v>
      </c>
      <c r="C156" s="811"/>
      <c r="D156" s="812"/>
      <c r="E156" s="10"/>
      <c r="F156" s="10"/>
      <c r="G156" s="10"/>
      <c r="H156" s="52"/>
      <c r="I156" s="52"/>
      <c r="J156" s="52"/>
      <c r="K156" s="52"/>
      <c r="L156" s="52"/>
      <c r="M156" s="53"/>
    </row>
    <row r="157" spans="1:13" ht="89.25" x14ac:dyDescent="0.2">
      <c r="A157" s="38"/>
      <c r="B157" s="9" t="s">
        <v>623</v>
      </c>
      <c r="C157" s="36" t="s">
        <v>624</v>
      </c>
      <c r="D157" s="36" t="s">
        <v>625</v>
      </c>
      <c r="E157" s="36"/>
      <c r="F157" s="36"/>
      <c r="G157" s="1164"/>
      <c r="H157" s="39"/>
      <c r="I157" s="1180"/>
      <c r="J157" s="39"/>
      <c r="K157" s="39"/>
      <c r="L157" s="39"/>
      <c r="M157" s="40"/>
    </row>
    <row r="158" spans="1:13" x14ac:dyDescent="0.2">
      <c r="A158" s="51"/>
      <c r="B158" s="810" t="s">
        <v>5</v>
      </c>
      <c r="C158" s="811"/>
      <c r="D158" s="812"/>
      <c r="E158" s="10"/>
      <c r="F158" s="10"/>
      <c r="G158" s="10"/>
      <c r="H158" s="52"/>
      <c r="I158" s="52"/>
      <c r="J158" s="52"/>
      <c r="K158" s="52"/>
      <c r="L158" s="52"/>
      <c r="M158" s="53"/>
    </row>
    <row r="159" spans="1:13" ht="76.5" x14ac:dyDescent="0.2">
      <c r="A159" s="38"/>
      <c r="B159" s="9" t="s">
        <v>626</v>
      </c>
      <c r="C159" s="36" t="s">
        <v>627</v>
      </c>
      <c r="D159" s="36" t="s">
        <v>628</v>
      </c>
      <c r="E159" s="36"/>
      <c r="F159" s="36"/>
      <c r="G159" s="1164"/>
      <c r="H159" s="39"/>
      <c r="I159" s="1180"/>
      <c r="J159" s="39"/>
      <c r="K159" s="39"/>
      <c r="L159" s="39"/>
      <c r="M159" s="40"/>
    </row>
    <row r="160" spans="1:13" x14ac:dyDescent="0.2">
      <c r="A160" s="738"/>
      <c r="B160" s="810" t="s">
        <v>5</v>
      </c>
      <c r="C160" s="811"/>
      <c r="D160" s="812"/>
      <c r="E160" s="10"/>
      <c r="F160" s="10"/>
      <c r="G160" s="10"/>
      <c r="H160" s="52"/>
      <c r="I160" s="52"/>
      <c r="J160" s="52"/>
      <c r="K160" s="52"/>
      <c r="L160" s="52"/>
      <c r="M160" s="53"/>
    </row>
    <row r="161" spans="1:13" ht="51" x14ac:dyDescent="0.2">
      <c r="A161" s="730"/>
      <c r="B161" s="819" t="s">
        <v>629</v>
      </c>
      <c r="C161" s="821" t="s">
        <v>630</v>
      </c>
      <c r="D161" s="735" t="s">
        <v>631</v>
      </c>
      <c r="E161" s="731"/>
      <c r="F161" s="768"/>
      <c r="G161" s="1163"/>
      <c r="H161" s="1214">
        <v>0</v>
      </c>
      <c r="I161" s="1215">
        <v>2234</v>
      </c>
      <c r="J161" s="1214">
        <v>0</v>
      </c>
      <c r="K161" s="1214">
        <v>0</v>
      </c>
      <c r="L161" s="1214">
        <v>0</v>
      </c>
      <c r="M161" s="799" t="s">
        <v>8</v>
      </c>
    </row>
    <row r="162" spans="1:13" ht="63.75" x14ac:dyDescent="0.2">
      <c r="A162" s="736"/>
      <c r="B162" s="820"/>
      <c r="C162" s="822"/>
      <c r="D162" s="735" t="s">
        <v>632</v>
      </c>
      <c r="E162" s="731"/>
      <c r="F162" s="768"/>
      <c r="G162" s="1163"/>
      <c r="H162" s="1214">
        <v>0</v>
      </c>
      <c r="I162" s="1215">
        <v>2234</v>
      </c>
      <c r="J162" s="1214">
        <v>0</v>
      </c>
      <c r="K162" s="1214">
        <v>0</v>
      </c>
      <c r="L162" s="1214">
        <v>0</v>
      </c>
      <c r="M162" s="799" t="s">
        <v>8</v>
      </c>
    </row>
    <row r="163" spans="1:13" ht="102.75" customHeight="1" x14ac:dyDescent="0.2">
      <c r="A163" s="736"/>
      <c r="B163" s="766"/>
      <c r="C163" s="759"/>
      <c r="D163" s="735" t="s">
        <v>633</v>
      </c>
      <c r="E163" s="731"/>
      <c r="F163" s="737"/>
      <c r="G163" s="1176"/>
      <c r="H163" s="771"/>
      <c r="I163" s="1179"/>
      <c r="J163" s="771"/>
      <c r="K163" s="771"/>
      <c r="L163" s="771"/>
      <c r="M163" s="772"/>
    </row>
    <row r="164" spans="1:13" ht="63.75" x14ac:dyDescent="0.2">
      <c r="A164" s="736"/>
      <c r="B164" s="766"/>
      <c r="C164" s="759"/>
      <c r="D164" s="802" t="s">
        <v>634</v>
      </c>
      <c r="E164" s="731"/>
      <c r="F164" s="732"/>
      <c r="G164" s="1165"/>
      <c r="H164" s="1200">
        <v>0</v>
      </c>
      <c r="I164" s="1201">
        <v>0</v>
      </c>
      <c r="J164" s="1200">
        <v>2234</v>
      </c>
      <c r="K164" s="1200">
        <v>0</v>
      </c>
      <c r="L164" s="1200">
        <v>2234</v>
      </c>
      <c r="M164" s="42"/>
    </row>
    <row r="165" spans="1:13" ht="140.25" x14ac:dyDescent="0.2">
      <c r="A165" s="736"/>
      <c r="B165" s="766"/>
      <c r="C165" s="759"/>
      <c r="D165" s="735" t="s">
        <v>635</v>
      </c>
      <c r="E165" s="731"/>
      <c r="F165" s="737"/>
      <c r="G165" s="1176"/>
      <c r="H165" s="771"/>
      <c r="I165" s="1179"/>
      <c r="J165" s="771"/>
      <c r="K165" s="771"/>
      <c r="L165" s="771"/>
      <c r="M165" s="772"/>
    </row>
    <row r="166" spans="1:13" ht="38.25" x14ac:dyDescent="0.2">
      <c r="A166" s="736"/>
      <c r="B166" s="766"/>
      <c r="C166" s="759"/>
      <c r="D166" s="758" t="s">
        <v>636</v>
      </c>
      <c r="E166" s="731"/>
      <c r="F166" s="737"/>
      <c r="G166" s="1176"/>
      <c r="H166" s="771"/>
      <c r="I166" s="1179"/>
      <c r="J166" s="771"/>
      <c r="K166" s="771"/>
      <c r="L166" s="771"/>
      <c r="M166" s="772"/>
    </row>
    <row r="167" spans="1:13" ht="51" x14ac:dyDescent="0.2">
      <c r="A167" s="736"/>
      <c r="B167" s="766"/>
      <c r="C167" s="759"/>
      <c r="D167" s="758" t="s">
        <v>637</v>
      </c>
      <c r="E167" s="731"/>
      <c r="F167" s="768"/>
      <c r="G167" s="1163"/>
      <c r="H167" s="1214">
        <v>0</v>
      </c>
      <c r="I167" s="1215">
        <v>18467</v>
      </c>
      <c r="J167" s="1214">
        <v>18467</v>
      </c>
      <c r="K167" s="1214">
        <v>0</v>
      </c>
      <c r="L167" s="1214">
        <v>24467</v>
      </c>
      <c r="M167" s="797"/>
    </row>
    <row r="168" spans="1:13" ht="63.75" x14ac:dyDescent="0.2">
      <c r="A168" s="736"/>
      <c r="B168" s="766"/>
      <c r="C168" s="758" t="s">
        <v>638</v>
      </c>
      <c r="D168" s="758" t="s">
        <v>639</v>
      </c>
      <c r="E168" s="731"/>
      <c r="F168" s="768"/>
      <c r="G168" s="1163"/>
      <c r="H168" s="1214">
        <v>0</v>
      </c>
      <c r="I168" s="1215">
        <v>11168</v>
      </c>
      <c r="J168" s="1214">
        <v>2234</v>
      </c>
      <c r="K168" s="1214">
        <v>0</v>
      </c>
      <c r="L168" s="1214">
        <v>2234</v>
      </c>
      <c r="M168" s="797"/>
    </row>
    <row r="169" spans="1:13" ht="51" x14ac:dyDescent="0.2">
      <c r="A169" s="736"/>
      <c r="B169" s="766"/>
      <c r="C169" s="759"/>
      <c r="D169" s="758" t="s">
        <v>640</v>
      </c>
      <c r="E169" s="731"/>
      <c r="F169" s="768"/>
      <c r="G169" s="1163"/>
      <c r="H169" s="1214">
        <v>0</v>
      </c>
      <c r="I169" s="1215">
        <v>0</v>
      </c>
      <c r="J169" s="1214">
        <v>134467</v>
      </c>
      <c r="K169" s="1214">
        <v>0</v>
      </c>
      <c r="L169" s="1214">
        <v>0</v>
      </c>
      <c r="M169" s="799" t="s">
        <v>11</v>
      </c>
    </row>
    <row r="170" spans="1:13" ht="38.25" x14ac:dyDescent="0.2">
      <c r="A170" s="736"/>
      <c r="B170" s="766"/>
      <c r="C170" s="760"/>
      <c r="D170" s="758" t="s">
        <v>641</v>
      </c>
      <c r="E170" s="731"/>
      <c r="F170" s="737"/>
      <c r="G170" s="1176"/>
      <c r="H170" s="1221"/>
      <c r="I170" s="1222"/>
      <c r="J170" s="1221"/>
      <c r="K170" s="1221"/>
      <c r="L170" s="1221"/>
      <c r="M170" s="772"/>
    </row>
    <row r="171" spans="1:13" ht="63.75" x14ac:dyDescent="0.2">
      <c r="A171" s="736"/>
      <c r="B171" s="766"/>
      <c r="C171" s="735" t="s">
        <v>642</v>
      </c>
      <c r="D171" s="36" t="s">
        <v>643</v>
      </c>
      <c r="E171" s="731"/>
      <c r="F171" s="768"/>
      <c r="G171" s="1163"/>
      <c r="H171" s="1214">
        <v>0</v>
      </c>
      <c r="I171" s="1215">
        <v>0</v>
      </c>
      <c r="J171" s="1214">
        <v>2234</v>
      </c>
      <c r="K171" s="1214">
        <v>0</v>
      </c>
      <c r="L171" s="1214">
        <v>15234</v>
      </c>
      <c r="M171" s="797"/>
    </row>
    <row r="172" spans="1:13" ht="63.75" x14ac:dyDescent="0.2">
      <c r="A172" s="736"/>
      <c r="B172" s="766"/>
      <c r="C172" s="735" t="s">
        <v>644</v>
      </c>
      <c r="D172" s="36" t="s">
        <v>645</v>
      </c>
      <c r="E172" s="731"/>
      <c r="F172" s="768"/>
      <c r="G172" s="1163"/>
      <c r="H172" s="1214">
        <v>0</v>
      </c>
      <c r="I172" s="1215">
        <v>0</v>
      </c>
      <c r="J172" s="1214">
        <v>4467</v>
      </c>
      <c r="K172" s="1214">
        <v>0</v>
      </c>
      <c r="L172" s="1214">
        <v>4467</v>
      </c>
      <c r="M172" s="797"/>
    </row>
    <row r="173" spans="1:13" ht="103.5" customHeight="1" x14ac:dyDescent="0.2">
      <c r="A173" s="733"/>
      <c r="B173" s="767"/>
      <c r="C173" s="735" t="s">
        <v>646</v>
      </c>
      <c r="D173" s="36" t="s">
        <v>647</v>
      </c>
      <c r="E173" s="731"/>
      <c r="F173" s="768"/>
      <c r="G173" s="1163"/>
      <c r="H173" s="1214">
        <v>0</v>
      </c>
      <c r="I173" s="1215">
        <v>0</v>
      </c>
      <c r="J173" s="1214">
        <v>2234</v>
      </c>
      <c r="K173" s="1214">
        <v>0</v>
      </c>
      <c r="L173" s="1214">
        <v>2234</v>
      </c>
      <c r="M173" s="797"/>
    </row>
    <row r="174" spans="1:13" x14ac:dyDescent="0.2">
      <c r="A174" s="49"/>
      <c r="B174" s="807" t="s">
        <v>6</v>
      </c>
      <c r="C174" s="808"/>
      <c r="D174" s="809"/>
      <c r="E174" s="20"/>
      <c r="F174" s="50"/>
      <c r="G174" s="50"/>
      <c r="H174" s="1218">
        <f>H175</f>
        <v>0</v>
      </c>
      <c r="I174" s="1218">
        <f>I175</f>
        <v>34103</v>
      </c>
      <c r="J174" s="1218">
        <f>J175</f>
        <v>166337</v>
      </c>
      <c r="K174" s="1218">
        <f>K175</f>
        <v>0</v>
      </c>
      <c r="L174" s="1218">
        <f>L175</f>
        <v>50870</v>
      </c>
      <c r="M174" s="23"/>
    </row>
    <row r="175" spans="1:13" ht="79.5" customHeight="1" x14ac:dyDescent="0.2">
      <c r="A175" s="742"/>
      <c r="B175" s="814"/>
      <c r="C175" s="815"/>
      <c r="D175" s="816"/>
      <c r="E175" s="20" t="s">
        <v>9</v>
      </c>
      <c r="F175" s="35"/>
      <c r="G175" s="35"/>
      <c r="H175" s="1219">
        <f>SUM(H161,H162,H164,H167,H168,H169,H171,H172,H173)</f>
        <v>0</v>
      </c>
      <c r="I175" s="1219">
        <f t="shared" ref="I175:L175" si="28">SUM(I161,I162,I164,I167,I168,I169,I171,I172,I173)</f>
        <v>34103</v>
      </c>
      <c r="J175" s="1219">
        <f t="shared" si="28"/>
        <v>166337</v>
      </c>
      <c r="K175" s="1219">
        <f t="shared" si="28"/>
        <v>0</v>
      </c>
      <c r="L175" s="1219">
        <f t="shared" si="28"/>
        <v>50870</v>
      </c>
      <c r="M175" s="23"/>
    </row>
    <row r="176" spans="1:13" ht="127.5" x14ac:dyDescent="0.2">
      <c r="A176" s="730"/>
      <c r="B176" s="777" t="s">
        <v>29</v>
      </c>
      <c r="C176" s="735" t="s">
        <v>648</v>
      </c>
      <c r="D176" s="36" t="s">
        <v>649</v>
      </c>
      <c r="E176" s="731"/>
      <c r="F176" s="768"/>
      <c r="G176" s="1163"/>
      <c r="H176" s="1214">
        <v>0</v>
      </c>
      <c r="I176" s="1215">
        <v>2234</v>
      </c>
      <c r="J176" s="1214">
        <v>2884</v>
      </c>
      <c r="K176" s="1214">
        <v>0</v>
      </c>
      <c r="L176" s="1214"/>
      <c r="M176" s="799" t="s">
        <v>11</v>
      </c>
    </row>
    <row r="177" spans="1:13" ht="229.5" x14ac:dyDescent="0.2">
      <c r="A177" s="736"/>
      <c r="B177" s="766"/>
      <c r="C177" s="758" t="s">
        <v>650</v>
      </c>
      <c r="D177" s="734" t="s">
        <v>651</v>
      </c>
      <c r="E177" s="731"/>
      <c r="F177" s="768"/>
      <c r="G177" s="1163"/>
      <c r="H177" s="1214">
        <v>0</v>
      </c>
      <c r="I177" s="1215">
        <v>2234</v>
      </c>
      <c r="J177" s="1214">
        <v>2684</v>
      </c>
      <c r="K177" s="1214">
        <v>0</v>
      </c>
      <c r="L177" s="1214">
        <v>0</v>
      </c>
      <c r="M177" s="799" t="s">
        <v>11</v>
      </c>
    </row>
    <row r="178" spans="1:13" ht="104.25" customHeight="1" x14ac:dyDescent="0.2">
      <c r="A178" s="736"/>
      <c r="B178" s="766"/>
      <c r="C178" s="821" t="s">
        <v>652</v>
      </c>
      <c r="D178" s="734" t="s">
        <v>653</v>
      </c>
      <c r="E178" s="36"/>
      <c r="F178" s="768"/>
      <c r="G178" s="1163"/>
      <c r="H178" s="1214">
        <v>0</v>
      </c>
      <c r="I178" s="1215">
        <v>4467</v>
      </c>
      <c r="J178" s="1214">
        <v>5117</v>
      </c>
      <c r="K178" s="1214">
        <v>0</v>
      </c>
      <c r="L178" s="1214">
        <v>0</v>
      </c>
      <c r="M178" s="799" t="s">
        <v>11</v>
      </c>
    </row>
    <row r="179" spans="1:13" ht="153" x14ac:dyDescent="0.2">
      <c r="A179" s="736"/>
      <c r="B179" s="766"/>
      <c r="C179" s="824"/>
      <c r="D179" s="734" t="s">
        <v>654</v>
      </c>
      <c r="E179" s="36"/>
      <c r="F179" s="768"/>
      <c r="G179" s="1163"/>
      <c r="H179" s="1214">
        <v>0</v>
      </c>
      <c r="I179" s="1215">
        <v>0</v>
      </c>
      <c r="J179" s="1214">
        <f>2234+450</f>
        <v>2684</v>
      </c>
      <c r="K179" s="1214">
        <v>0</v>
      </c>
      <c r="L179" s="1214">
        <f>2234+450</f>
        <v>2684</v>
      </c>
      <c r="M179" s="797"/>
    </row>
    <row r="180" spans="1:13" ht="76.5" x14ac:dyDescent="0.2">
      <c r="A180" s="733"/>
      <c r="B180" s="767"/>
      <c r="C180" s="758" t="s">
        <v>655</v>
      </c>
      <c r="D180" s="734" t="s">
        <v>656</v>
      </c>
      <c r="E180" s="731"/>
      <c r="F180" s="768"/>
      <c r="G180" s="1163"/>
      <c r="H180" s="1214">
        <v>0</v>
      </c>
      <c r="I180" s="1215">
        <v>0</v>
      </c>
      <c r="J180" s="1214">
        <f>2234+800</f>
        <v>3034</v>
      </c>
      <c r="K180" s="1214">
        <v>0</v>
      </c>
      <c r="L180" s="1214">
        <v>0</v>
      </c>
      <c r="M180" s="799" t="s">
        <v>11</v>
      </c>
    </row>
    <row r="181" spans="1:13" x14ac:dyDescent="0.2">
      <c r="A181" s="49"/>
      <c r="B181" s="807" t="s">
        <v>6</v>
      </c>
      <c r="C181" s="808"/>
      <c r="D181" s="809"/>
      <c r="E181" s="20"/>
      <c r="F181" s="35"/>
      <c r="G181" s="35"/>
      <c r="H181" s="1218">
        <f t="shared" ref="H181:L181" si="29">H182</f>
        <v>0</v>
      </c>
      <c r="I181" s="1218">
        <f t="shared" si="29"/>
        <v>8935</v>
      </c>
      <c r="J181" s="1218">
        <f t="shared" si="29"/>
        <v>16403</v>
      </c>
      <c r="K181" s="1218">
        <f t="shared" si="29"/>
        <v>0</v>
      </c>
      <c r="L181" s="1218">
        <f t="shared" si="29"/>
        <v>2684</v>
      </c>
      <c r="M181" s="23"/>
    </row>
    <row r="182" spans="1:13" ht="79.5" customHeight="1" x14ac:dyDescent="0.2">
      <c r="A182" s="742"/>
      <c r="B182" s="814"/>
      <c r="C182" s="815"/>
      <c r="D182" s="816"/>
      <c r="E182" s="786" t="s">
        <v>9</v>
      </c>
      <c r="F182" s="782"/>
      <c r="G182" s="782"/>
      <c r="H182" s="1223">
        <f>SUM(H176,H177,H178,H179,H180)</f>
        <v>0</v>
      </c>
      <c r="I182" s="1223">
        <f t="shared" ref="I182:L182" si="30">SUM(I176,I177,I178,I179,I180)</f>
        <v>8935</v>
      </c>
      <c r="J182" s="1223">
        <f t="shared" si="30"/>
        <v>16403</v>
      </c>
      <c r="K182" s="1223">
        <f t="shared" si="30"/>
        <v>0</v>
      </c>
      <c r="L182" s="1223">
        <f t="shared" si="30"/>
        <v>2684</v>
      </c>
      <c r="M182" s="30"/>
    </row>
    <row r="183" spans="1:13" ht="29.25" customHeight="1" x14ac:dyDescent="0.2">
      <c r="A183" s="829" t="s">
        <v>30</v>
      </c>
      <c r="B183" s="830"/>
      <c r="C183" s="830"/>
      <c r="D183" s="831"/>
      <c r="E183" s="13"/>
      <c r="F183" s="13"/>
      <c r="G183" s="13"/>
      <c r="H183" s="14"/>
      <c r="I183" s="14"/>
      <c r="J183" s="14"/>
      <c r="K183" s="14"/>
      <c r="L183" s="14"/>
      <c r="M183" s="15"/>
    </row>
    <row r="184" spans="1:13" ht="76.5" x14ac:dyDescent="0.2">
      <c r="A184" s="38"/>
      <c r="B184" s="9" t="s">
        <v>657</v>
      </c>
      <c r="C184" s="36" t="s">
        <v>658</v>
      </c>
      <c r="D184" s="36" t="s">
        <v>659</v>
      </c>
      <c r="E184" s="36"/>
      <c r="F184" s="732"/>
      <c r="G184" s="1165"/>
      <c r="H184" s="39"/>
      <c r="I184" s="1180"/>
      <c r="J184" s="39"/>
      <c r="K184" s="39"/>
      <c r="L184" s="39"/>
      <c r="M184" s="40"/>
    </row>
    <row r="185" spans="1:13" x14ac:dyDescent="0.2">
      <c r="A185" s="51"/>
      <c r="B185" s="810" t="s">
        <v>31</v>
      </c>
      <c r="C185" s="811"/>
      <c r="D185" s="812"/>
      <c r="E185" s="10"/>
      <c r="F185" s="24"/>
      <c r="G185" s="24"/>
      <c r="H185" s="52"/>
      <c r="I185" s="52"/>
      <c r="J185" s="52"/>
      <c r="K185" s="52"/>
      <c r="L185" s="52"/>
      <c r="M185" s="53"/>
    </row>
    <row r="186" spans="1:13" ht="63.75" x14ac:dyDescent="0.2">
      <c r="A186" s="38"/>
      <c r="B186" s="9" t="s">
        <v>660</v>
      </c>
      <c r="C186" s="36" t="s">
        <v>661</v>
      </c>
      <c r="D186" s="36" t="s">
        <v>662</v>
      </c>
      <c r="E186" s="36"/>
      <c r="F186" s="732"/>
      <c r="G186" s="1165"/>
      <c r="H186" s="39"/>
      <c r="I186" s="1180"/>
      <c r="J186" s="39"/>
      <c r="K186" s="39"/>
      <c r="L186" s="39"/>
      <c r="M186" s="40"/>
    </row>
    <row r="187" spans="1:13" x14ac:dyDescent="0.2">
      <c r="A187" s="51"/>
      <c r="B187" s="810" t="s">
        <v>31</v>
      </c>
      <c r="C187" s="811"/>
      <c r="D187" s="812"/>
      <c r="E187" s="10"/>
      <c r="F187" s="24"/>
      <c r="G187" s="24"/>
      <c r="H187" s="52"/>
      <c r="I187" s="52"/>
      <c r="J187" s="52"/>
      <c r="K187" s="52"/>
      <c r="L187" s="52"/>
      <c r="M187" s="53"/>
    </row>
    <row r="188" spans="1:13" ht="114.75" x14ac:dyDescent="0.2">
      <c r="A188" s="38"/>
      <c r="B188" s="9" t="s">
        <v>663</v>
      </c>
      <c r="C188" s="36" t="s">
        <v>664</v>
      </c>
      <c r="D188" s="36" t="s">
        <v>665</v>
      </c>
      <c r="E188" s="36"/>
      <c r="F188" s="732"/>
      <c r="G188" s="1165"/>
      <c r="H188" s="39"/>
      <c r="I188" s="1180"/>
      <c r="J188" s="39"/>
      <c r="K188" s="39"/>
      <c r="L188" s="39"/>
      <c r="M188" s="40"/>
    </row>
    <row r="189" spans="1:13" x14ac:dyDescent="0.2">
      <c r="A189" s="51"/>
      <c r="B189" s="810" t="s">
        <v>31</v>
      </c>
      <c r="C189" s="811"/>
      <c r="D189" s="812"/>
      <c r="E189" s="10"/>
      <c r="F189" s="24"/>
      <c r="G189" s="24"/>
      <c r="H189" s="52"/>
      <c r="I189" s="52"/>
      <c r="J189" s="52"/>
      <c r="K189" s="52"/>
      <c r="L189" s="52"/>
      <c r="M189" s="53"/>
    </row>
    <row r="190" spans="1:13" ht="102" x14ac:dyDescent="0.2">
      <c r="A190" s="38"/>
      <c r="B190" s="9" t="s">
        <v>666</v>
      </c>
      <c r="C190" s="36" t="s">
        <v>667</v>
      </c>
      <c r="D190" s="36" t="s">
        <v>668</v>
      </c>
      <c r="E190" s="36"/>
      <c r="F190" s="732"/>
      <c r="G190" s="1165"/>
      <c r="H190" s="39"/>
      <c r="I190" s="1180"/>
      <c r="J190" s="39"/>
      <c r="K190" s="39"/>
      <c r="L190" s="39"/>
      <c r="M190" s="40"/>
    </row>
    <row r="191" spans="1:13" x14ac:dyDescent="0.2">
      <c r="A191" s="51"/>
      <c r="B191" s="810" t="s">
        <v>31</v>
      </c>
      <c r="C191" s="811"/>
      <c r="D191" s="812"/>
      <c r="E191" s="10"/>
      <c r="F191" s="24"/>
      <c r="G191" s="24"/>
      <c r="H191" s="52"/>
      <c r="I191" s="52"/>
      <c r="J191" s="52"/>
      <c r="K191" s="52"/>
      <c r="L191" s="52"/>
      <c r="M191" s="53"/>
    </row>
    <row r="192" spans="1:13" ht="27" customHeight="1" x14ac:dyDescent="0.2">
      <c r="A192" s="829" t="s">
        <v>32</v>
      </c>
      <c r="B192" s="830"/>
      <c r="C192" s="830"/>
      <c r="D192" s="831"/>
      <c r="E192" s="13"/>
      <c r="F192" s="13"/>
      <c r="G192" s="13"/>
      <c r="H192" s="1224">
        <f>SUM(H198,H209)</f>
        <v>0</v>
      </c>
      <c r="I192" s="1224">
        <f t="shared" ref="I192:L192" si="31">SUM(I198,I209)</f>
        <v>62684</v>
      </c>
      <c r="J192" s="1224">
        <f t="shared" si="31"/>
        <v>52343</v>
      </c>
      <c r="K192" s="1224">
        <f t="shared" si="31"/>
        <v>0</v>
      </c>
      <c r="L192" s="1224">
        <f t="shared" si="31"/>
        <v>49343</v>
      </c>
      <c r="M192" s="15"/>
    </row>
    <row r="193" spans="1:13" ht="140.25" x14ac:dyDescent="0.2">
      <c r="A193" s="730"/>
      <c r="B193" s="777" t="s">
        <v>669</v>
      </c>
      <c r="C193" s="758" t="s">
        <v>670</v>
      </c>
      <c r="D193" s="36" t="s">
        <v>671</v>
      </c>
      <c r="E193" s="731"/>
      <c r="F193" s="732"/>
      <c r="G193" s="1165"/>
      <c r="H193" s="1200">
        <v>0</v>
      </c>
      <c r="I193" s="1201">
        <v>1000</v>
      </c>
      <c r="J193" s="1200">
        <v>1000</v>
      </c>
      <c r="K193" s="1200">
        <v>0</v>
      </c>
      <c r="L193" s="1200">
        <v>1000</v>
      </c>
      <c r="M193" s="42"/>
    </row>
    <row r="194" spans="1:13" ht="195" customHeight="1" x14ac:dyDescent="0.2">
      <c r="A194" s="736"/>
      <c r="B194" s="766"/>
      <c r="C194" s="758" t="s">
        <v>672</v>
      </c>
      <c r="D194" s="735" t="s">
        <v>673</v>
      </c>
      <c r="E194" s="36"/>
      <c r="F194" s="732"/>
      <c r="G194" s="1165"/>
      <c r="H194" s="1200">
        <v>0</v>
      </c>
      <c r="I194" s="1201">
        <v>1000</v>
      </c>
      <c r="J194" s="1200">
        <v>1000</v>
      </c>
      <c r="K194" s="1200">
        <v>0</v>
      </c>
      <c r="L194" s="1200">
        <v>1000</v>
      </c>
      <c r="M194" s="42"/>
    </row>
    <row r="195" spans="1:13" ht="178.5" x14ac:dyDescent="0.2">
      <c r="A195" s="736"/>
      <c r="B195" s="766"/>
      <c r="C195" s="759"/>
      <c r="D195" s="735" t="s">
        <v>674</v>
      </c>
      <c r="E195" s="36"/>
      <c r="F195" s="732"/>
      <c r="G195" s="1165"/>
      <c r="H195" s="1200">
        <v>0</v>
      </c>
      <c r="I195" s="1201">
        <v>1000</v>
      </c>
      <c r="J195" s="1200">
        <v>1000</v>
      </c>
      <c r="K195" s="1200">
        <v>0</v>
      </c>
      <c r="L195" s="1200">
        <v>1000</v>
      </c>
      <c r="M195" s="42"/>
    </row>
    <row r="196" spans="1:13" ht="114.75" x14ac:dyDescent="0.2">
      <c r="A196" s="736"/>
      <c r="B196" s="788"/>
      <c r="C196" s="734" t="s">
        <v>675</v>
      </c>
      <c r="D196" s="735" t="s">
        <v>676</v>
      </c>
      <c r="E196" s="36"/>
      <c r="F196" s="732"/>
      <c r="G196" s="1165"/>
      <c r="H196" s="1200">
        <v>0</v>
      </c>
      <c r="I196" s="1201">
        <v>1117</v>
      </c>
      <c r="J196" s="1200">
        <v>559</v>
      </c>
      <c r="K196" s="1200">
        <v>0</v>
      </c>
      <c r="L196" s="1200">
        <v>559</v>
      </c>
      <c r="M196" s="42"/>
    </row>
    <row r="197" spans="1:13" ht="114.75" x14ac:dyDescent="0.2">
      <c r="A197" s="733"/>
      <c r="B197" s="744"/>
      <c r="C197" s="737"/>
      <c r="D197" s="735" t="s">
        <v>677</v>
      </c>
      <c r="E197" s="787"/>
      <c r="F197" s="732"/>
      <c r="G197" s="1165"/>
      <c r="H197" s="1200">
        <v>0</v>
      </c>
      <c r="I197" s="1201">
        <v>1567</v>
      </c>
      <c r="J197" s="1200">
        <v>784</v>
      </c>
      <c r="K197" s="1200">
        <v>0</v>
      </c>
      <c r="L197" s="1200">
        <v>784</v>
      </c>
      <c r="M197" s="42"/>
    </row>
    <row r="198" spans="1:13" x14ac:dyDescent="0.2">
      <c r="A198" s="739"/>
      <c r="B198" s="807" t="s">
        <v>6</v>
      </c>
      <c r="C198" s="808"/>
      <c r="D198" s="809"/>
      <c r="E198" s="20"/>
      <c r="F198" s="20"/>
      <c r="G198" s="804"/>
      <c r="H198" s="1204">
        <f>SUM(H199:H200)</f>
        <v>0</v>
      </c>
      <c r="I198" s="1204">
        <f t="shared" ref="I198:L198" si="32">SUM(I199:I200)</f>
        <v>5684</v>
      </c>
      <c r="J198" s="1204">
        <f t="shared" si="32"/>
        <v>4343</v>
      </c>
      <c r="K198" s="1204">
        <f t="shared" si="32"/>
        <v>0</v>
      </c>
      <c r="L198" s="1204">
        <f t="shared" si="32"/>
        <v>4343</v>
      </c>
      <c r="M198" s="741"/>
    </row>
    <row r="199" spans="1:13" ht="79.5" customHeight="1" x14ac:dyDescent="0.2">
      <c r="A199" s="742"/>
      <c r="B199" s="814"/>
      <c r="C199" s="815"/>
      <c r="D199" s="816"/>
      <c r="E199" s="20" t="s">
        <v>10</v>
      </c>
      <c r="F199" s="29"/>
      <c r="G199" s="29"/>
      <c r="H199" s="1205">
        <f>SUM(H196,H197)</f>
        <v>0</v>
      </c>
      <c r="I199" s="1205">
        <f t="shared" ref="I199:L199" si="33">SUM(I196,I197)</f>
        <v>2684</v>
      </c>
      <c r="J199" s="1205">
        <f t="shared" si="33"/>
        <v>1343</v>
      </c>
      <c r="K199" s="1205">
        <f t="shared" si="33"/>
        <v>0</v>
      </c>
      <c r="L199" s="1205">
        <f t="shared" si="33"/>
        <v>1343</v>
      </c>
      <c r="M199" s="30"/>
    </row>
    <row r="200" spans="1:13" ht="28.5" customHeight="1" x14ac:dyDescent="0.2">
      <c r="A200" s="742"/>
      <c r="B200" s="814"/>
      <c r="C200" s="815"/>
      <c r="D200" s="816"/>
      <c r="E200" s="20" t="s">
        <v>540</v>
      </c>
      <c r="F200" s="29"/>
      <c r="G200" s="29"/>
      <c r="H200" s="1205">
        <f>SUM(H193,H194,H195)</f>
        <v>0</v>
      </c>
      <c r="I200" s="1205">
        <f t="shared" ref="I200:L200" si="34">SUM(I193,I194,I195)</f>
        <v>3000</v>
      </c>
      <c r="J200" s="1205">
        <f t="shared" si="34"/>
        <v>3000</v>
      </c>
      <c r="K200" s="1205">
        <f t="shared" si="34"/>
        <v>0</v>
      </c>
      <c r="L200" s="1205">
        <f t="shared" si="34"/>
        <v>3000</v>
      </c>
      <c r="M200" s="741"/>
    </row>
    <row r="201" spans="1:13" ht="76.5" x14ac:dyDescent="0.2">
      <c r="A201" s="730"/>
      <c r="B201" s="777" t="s">
        <v>678</v>
      </c>
      <c r="C201" s="817" t="s">
        <v>679</v>
      </c>
      <c r="D201" s="735" t="s">
        <v>680</v>
      </c>
      <c r="E201" s="895"/>
      <c r="F201" s="893"/>
      <c r="G201" s="1173"/>
      <c r="H201" s="1210">
        <v>0</v>
      </c>
      <c r="I201" s="1211">
        <v>4000</v>
      </c>
      <c r="J201" s="1210">
        <v>0</v>
      </c>
      <c r="K201" s="1210">
        <v>0</v>
      </c>
      <c r="L201" s="1210">
        <v>0</v>
      </c>
      <c r="M201" s="897" t="s">
        <v>8</v>
      </c>
    </row>
    <row r="202" spans="1:13" ht="51" x14ac:dyDescent="0.2">
      <c r="A202" s="736"/>
      <c r="B202" s="766"/>
      <c r="C202" s="818"/>
      <c r="D202" s="735" t="s">
        <v>681</v>
      </c>
      <c r="E202" s="896"/>
      <c r="F202" s="894"/>
      <c r="G202" s="1174"/>
      <c r="H202" s="1212"/>
      <c r="I202" s="1213"/>
      <c r="J202" s="1212"/>
      <c r="K202" s="1212"/>
      <c r="L202" s="1212"/>
      <c r="M202" s="898"/>
    </row>
    <row r="203" spans="1:13" ht="51" x14ac:dyDescent="0.2">
      <c r="A203" s="736"/>
      <c r="B203" s="766"/>
      <c r="C203" s="759"/>
      <c r="D203" s="735" t="s">
        <v>682</v>
      </c>
      <c r="E203" s="895"/>
      <c r="F203" s="893"/>
      <c r="G203" s="1173"/>
      <c r="H203" s="1210">
        <v>0</v>
      </c>
      <c r="I203" s="1211">
        <v>15000</v>
      </c>
      <c r="J203" s="1210">
        <v>15000</v>
      </c>
      <c r="K203" s="1210">
        <v>0</v>
      </c>
      <c r="L203" s="1210">
        <v>15000</v>
      </c>
      <c r="M203" s="899"/>
    </row>
    <row r="204" spans="1:13" ht="51" x14ac:dyDescent="0.2">
      <c r="A204" s="736"/>
      <c r="B204" s="766"/>
      <c r="C204" s="759"/>
      <c r="D204" s="735" t="s">
        <v>683</v>
      </c>
      <c r="E204" s="896"/>
      <c r="F204" s="894"/>
      <c r="G204" s="1174"/>
      <c r="H204" s="1212"/>
      <c r="I204" s="1213"/>
      <c r="J204" s="1212"/>
      <c r="K204" s="1212"/>
      <c r="L204" s="1212"/>
      <c r="M204" s="900"/>
    </row>
    <row r="205" spans="1:13" ht="63.75" x14ac:dyDescent="0.2">
      <c r="A205" s="736"/>
      <c r="B205" s="766"/>
      <c r="C205" s="758" t="s">
        <v>684</v>
      </c>
      <c r="D205" s="735" t="s">
        <v>685</v>
      </c>
      <c r="E205" s="36"/>
      <c r="F205" s="732"/>
      <c r="G205" s="1165"/>
      <c r="H205" s="1200">
        <v>0</v>
      </c>
      <c r="I205" s="1201">
        <v>4000</v>
      </c>
      <c r="J205" s="1200">
        <v>3000</v>
      </c>
      <c r="K205" s="1200">
        <v>0</v>
      </c>
      <c r="L205" s="1200">
        <v>0</v>
      </c>
      <c r="M205" s="37" t="s">
        <v>11</v>
      </c>
    </row>
    <row r="206" spans="1:13" ht="52.5" customHeight="1" x14ac:dyDescent="0.2">
      <c r="A206" s="736"/>
      <c r="B206" s="766"/>
      <c r="C206" s="759"/>
      <c r="D206" s="735" t="s">
        <v>686</v>
      </c>
      <c r="E206" s="36"/>
      <c r="F206" s="732"/>
      <c r="G206" s="1165"/>
      <c r="H206" s="1200">
        <v>0</v>
      </c>
      <c r="I206" s="1201">
        <v>15000</v>
      </c>
      <c r="J206" s="1200">
        <v>15000</v>
      </c>
      <c r="K206" s="1200">
        <v>0</v>
      </c>
      <c r="L206" s="1200">
        <v>15000</v>
      </c>
      <c r="M206" s="42"/>
    </row>
    <row r="207" spans="1:13" ht="89.25" x14ac:dyDescent="0.2">
      <c r="A207" s="736"/>
      <c r="B207" s="766"/>
      <c r="C207" s="758" t="s">
        <v>687</v>
      </c>
      <c r="D207" s="735" t="s">
        <v>688</v>
      </c>
      <c r="E207" s="36"/>
      <c r="F207" s="732"/>
      <c r="G207" s="1165"/>
      <c r="H207" s="1200">
        <v>0</v>
      </c>
      <c r="I207" s="1201">
        <v>4000</v>
      </c>
      <c r="J207" s="1200">
        <v>0</v>
      </c>
      <c r="K207" s="1200">
        <v>0</v>
      </c>
      <c r="L207" s="1200">
        <v>0</v>
      </c>
      <c r="M207" s="37" t="s">
        <v>8</v>
      </c>
    </row>
    <row r="208" spans="1:13" ht="89.25" x14ac:dyDescent="0.2">
      <c r="A208" s="733"/>
      <c r="B208" s="767"/>
      <c r="C208" s="760"/>
      <c r="D208" s="735" t="s">
        <v>689</v>
      </c>
      <c r="E208" s="36"/>
      <c r="F208" s="732"/>
      <c r="G208" s="1165"/>
      <c r="H208" s="1200">
        <v>0</v>
      </c>
      <c r="I208" s="1201">
        <v>15000</v>
      </c>
      <c r="J208" s="1200">
        <v>15000</v>
      </c>
      <c r="K208" s="1200">
        <v>0</v>
      </c>
      <c r="L208" s="1200">
        <v>15000</v>
      </c>
      <c r="M208" s="42"/>
    </row>
    <row r="209" spans="1:13" x14ac:dyDescent="0.2">
      <c r="A209" s="49"/>
      <c r="B209" s="807" t="s">
        <v>6</v>
      </c>
      <c r="C209" s="808"/>
      <c r="D209" s="809"/>
      <c r="E209" s="20"/>
      <c r="F209" s="789"/>
      <c r="G209" s="789"/>
      <c r="H209" s="1204">
        <f>H210</f>
        <v>0</v>
      </c>
      <c r="I209" s="1204">
        <f>I210</f>
        <v>57000</v>
      </c>
      <c r="J209" s="1204">
        <f>J210</f>
        <v>48000</v>
      </c>
      <c r="K209" s="1204">
        <f>K210</f>
        <v>0</v>
      </c>
      <c r="L209" s="1204">
        <f>L210</f>
        <v>45000</v>
      </c>
      <c r="M209" s="740"/>
    </row>
    <row r="210" spans="1:13" ht="102" x14ac:dyDescent="0.2">
      <c r="A210" s="21"/>
      <c r="B210" s="44"/>
      <c r="C210" s="44"/>
      <c r="D210" s="45"/>
      <c r="E210" s="20" t="s">
        <v>43</v>
      </c>
      <c r="F210" s="29"/>
      <c r="G210" s="29"/>
      <c r="H210" s="1205">
        <f>H201+H203+H205+H206+H207+H208</f>
        <v>0</v>
      </c>
      <c r="I210" s="1205">
        <f>I201+I203+I205+I206+I207+I208</f>
        <v>57000</v>
      </c>
      <c r="J210" s="1205">
        <f>J201+J203+J205+J206+J207+J208</f>
        <v>48000</v>
      </c>
      <c r="K210" s="1205">
        <f>K201+K203+K205+K206+K207+K208</f>
        <v>0</v>
      </c>
      <c r="L210" s="1205">
        <f>L201+L203+L205+L206+L207+L208</f>
        <v>45000</v>
      </c>
      <c r="M210" s="741"/>
    </row>
    <row r="211" spans="1:13" ht="131.25" customHeight="1" x14ac:dyDescent="0.2">
      <c r="A211" s="773"/>
      <c r="B211" s="791" t="s">
        <v>690</v>
      </c>
      <c r="C211" s="817" t="s">
        <v>691</v>
      </c>
      <c r="D211" s="735" t="s">
        <v>692</v>
      </c>
      <c r="E211" s="731"/>
      <c r="F211" s="732"/>
      <c r="G211" s="1165"/>
      <c r="H211" s="39"/>
      <c r="I211" s="1180"/>
      <c r="J211" s="39"/>
      <c r="K211" s="39"/>
      <c r="L211" s="39"/>
      <c r="M211" s="40"/>
    </row>
    <row r="212" spans="1:13" ht="114.75" x14ac:dyDescent="0.2">
      <c r="A212" s="790"/>
      <c r="B212" s="792"/>
      <c r="C212" s="818"/>
      <c r="D212" s="735" t="s">
        <v>693</v>
      </c>
      <c r="E212" s="731"/>
      <c r="F212" s="732"/>
      <c r="G212" s="1165"/>
      <c r="H212" s="39"/>
      <c r="I212" s="1180"/>
      <c r="J212" s="39"/>
      <c r="K212" s="39"/>
      <c r="L212" s="39"/>
      <c r="M212" s="40"/>
    </row>
    <row r="213" spans="1:13" ht="76.5" x14ac:dyDescent="0.2">
      <c r="A213" s="774"/>
      <c r="B213" s="793"/>
      <c r="C213" s="737"/>
      <c r="D213" s="735" t="s">
        <v>694</v>
      </c>
      <c r="E213" s="731"/>
      <c r="F213" s="732"/>
      <c r="G213" s="1165"/>
      <c r="H213" s="39"/>
      <c r="I213" s="1180"/>
      <c r="J213" s="39"/>
      <c r="K213" s="39"/>
      <c r="L213" s="39"/>
      <c r="M213" s="40"/>
    </row>
    <row r="214" spans="1:13" x14ac:dyDescent="0.2">
      <c r="A214" s="46"/>
      <c r="B214" s="807" t="s">
        <v>6</v>
      </c>
      <c r="C214" s="808"/>
      <c r="D214" s="809"/>
      <c r="E214" s="20"/>
      <c r="F214" s="29"/>
      <c r="G214" s="29"/>
      <c r="H214" s="740"/>
      <c r="I214" s="740"/>
      <c r="J214" s="740"/>
      <c r="K214" s="740"/>
      <c r="L214" s="740"/>
      <c r="M214" s="741"/>
    </row>
    <row r="215" spans="1:13" ht="183" customHeight="1" x14ac:dyDescent="0.2">
      <c r="A215" s="730"/>
      <c r="B215" s="776" t="s">
        <v>695</v>
      </c>
      <c r="C215" s="758" t="s">
        <v>696</v>
      </c>
      <c r="D215" s="735" t="s">
        <v>697</v>
      </c>
      <c r="E215" s="36"/>
      <c r="F215" s="732"/>
      <c r="G215" s="1165"/>
      <c r="H215" s="39"/>
      <c r="I215" s="1180"/>
      <c r="J215" s="39"/>
      <c r="K215" s="39"/>
      <c r="L215" s="39"/>
      <c r="M215" s="40"/>
    </row>
    <row r="216" spans="1:13" ht="114.75" x14ac:dyDescent="0.2">
      <c r="A216" s="736"/>
      <c r="B216" s="12"/>
      <c r="C216" s="760"/>
      <c r="D216" s="735" t="s">
        <v>698</v>
      </c>
      <c r="E216" s="36"/>
      <c r="F216" s="732"/>
      <c r="G216" s="1165"/>
      <c r="H216" s="39"/>
      <c r="I216" s="1180"/>
      <c r="J216" s="39"/>
      <c r="K216" s="39"/>
      <c r="L216" s="39"/>
      <c r="M216" s="40"/>
    </row>
    <row r="217" spans="1:13" ht="89.25" x14ac:dyDescent="0.2">
      <c r="A217" s="736"/>
      <c r="B217" s="12"/>
      <c r="C217" s="760" t="s">
        <v>699</v>
      </c>
      <c r="D217" s="36" t="s">
        <v>700</v>
      </c>
      <c r="E217" s="36"/>
      <c r="F217" s="794"/>
      <c r="G217" s="1165"/>
      <c r="H217" s="39"/>
      <c r="I217" s="1180"/>
      <c r="J217" s="39"/>
      <c r="K217" s="39"/>
      <c r="L217" s="39"/>
      <c r="M217" s="40"/>
    </row>
    <row r="218" spans="1:13" ht="102" x14ac:dyDescent="0.2">
      <c r="A218" s="736"/>
      <c r="B218" s="12"/>
      <c r="C218" s="759"/>
      <c r="D218" s="36" t="s">
        <v>701</v>
      </c>
      <c r="E218" s="36"/>
      <c r="F218" s="732"/>
      <c r="G218" s="1165"/>
      <c r="H218" s="39"/>
      <c r="I218" s="1180"/>
      <c r="J218" s="39"/>
      <c r="K218" s="39"/>
      <c r="L218" s="39"/>
      <c r="M218" s="40"/>
    </row>
    <row r="219" spans="1:13" ht="63.75" x14ac:dyDescent="0.2">
      <c r="A219" s="736"/>
      <c r="B219" s="12"/>
      <c r="C219" s="817" t="s">
        <v>702</v>
      </c>
      <c r="D219" s="735" t="s">
        <v>703</v>
      </c>
      <c r="E219" s="36"/>
      <c r="F219" s="732"/>
      <c r="G219" s="1165"/>
      <c r="H219" s="39"/>
      <c r="I219" s="1180"/>
      <c r="J219" s="39"/>
      <c r="K219" s="39"/>
      <c r="L219" s="39"/>
      <c r="M219" s="40"/>
    </row>
    <row r="220" spans="1:13" ht="89.25" x14ac:dyDescent="0.2">
      <c r="A220" s="736"/>
      <c r="B220" s="12"/>
      <c r="C220" s="818"/>
      <c r="D220" s="735" t="s">
        <v>704</v>
      </c>
      <c r="E220" s="36"/>
      <c r="F220" s="732"/>
      <c r="G220" s="1165"/>
      <c r="H220" s="39"/>
      <c r="I220" s="1180"/>
      <c r="J220" s="39"/>
      <c r="K220" s="39"/>
      <c r="L220" s="39"/>
      <c r="M220" s="40"/>
    </row>
    <row r="221" spans="1:13" ht="90" customHeight="1" x14ac:dyDescent="0.2">
      <c r="A221" s="736"/>
      <c r="B221" s="12"/>
      <c r="C221" s="775"/>
      <c r="D221" s="735" t="s">
        <v>705</v>
      </c>
      <c r="E221" s="36"/>
      <c r="F221" s="732"/>
      <c r="G221" s="1165"/>
      <c r="H221" s="39"/>
      <c r="I221" s="1180"/>
      <c r="J221" s="39"/>
      <c r="K221" s="39"/>
      <c r="L221" s="39"/>
      <c r="M221" s="40"/>
    </row>
    <row r="222" spans="1:13" ht="90.75" customHeight="1" x14ac:dyDescent="0.2">
      <c r="A222" s="733"/>
      <c r="B222" s="11"/>
      <c r="C222" s="737"/>
      <c r="D222" s="36" t="s">
        <v>706</v>
      </c>
      <c r="E222" s="36"/>
      <c r="F222" s="732"/>
      <c r="G222" s="1165"/>
      <c r="H222" s="39"/>
      <c r="I222" s="1180"/>
      <c r="J222" s="39"/>
      <c r="K222" s="39"/>
      <c r="L222" s="39"/>
      <c r="M222" s="40"/>
    </row>
    <row r="223" spans="1:13" x14ac:dyDescent="0.2">
      <c r="A223" s="49"/>
      <c r="B223" s="807" t="s">
        <v>6</v>
      </c>
      <c r="C223" s="808"/>
      <c r="D223" s="809"/>
      <c r="E223" s="20"/>
      <c r="F223" s="29"/>
      <c r="G223" s="29"/>
      <c r="H223" s="740"/>
      <c r="I223" s="740"/>
      <c r="J223" s="740"/>
      <c r="K223" s="740"/>
      <c r="L223" s="740"/>
      <c r="M223" s="741"/>
    </row>
  </sheetData>
  <mergeCells count="137">
    <mergeCell ref="F203:F204"/>
    <mergeCell ref="G203:G204"/>
    <mergeCell ref="E203:E204"/>
    <mergeCell ref="H203:H204"/>
    <mergeCell ref="I203:I204"/>
    <mergeCell ref="J203:J204"/>
    <mergeCell ref="K203:K204"/>
    <mergeCell ref="L203:L204"/>
    <mergeCell ref="M203:M204"/>
    <mergeCell ref="F201:F202"/>
    <mergeCell ref="G201:G202"/>
    <mergeCell ref="E201:E202"/>
    <mergeCell ref="H201:H202"/>
    <mergeCell ref="I201:I202"/>
    <mergeCell ref="J201:J202"/>
    <mergeCell ref="K201:K202"/>
    <mergeCell ref="L201:L202"/>
    <mergeCell ref="M201:M202"/>
    <mergeCell ref="B154:D154"/>
    <mergeCell ref="B156:D156"/>
    <mergeCell ref="E3:E5"/>
    <mergeCell ref="B3:D5"/>
    <mergeCell ref="B6:D6"/>
    <mergeCell ref="B7:D7"/>
    <mergeCell ref="B8:D8"/>
    <mergeCell ref="B23:D23"/>
    <mergeCell ref="B9:D9"/>
    <mergeCell ref="B10:D10"/>
    <mergeCell ref="B11:D11"/>
    <mergeCell ref="B46:D46"/>
    <mergeCell ref="B128:D128"/>
    <mergeCell ref="B131:D131"/>
    <mergeCell ref="B133:D133"/>
    <mergeCell ref="B135:D135"/>
    <mergeCell ref="B137:D137"/>
    <mergeCell ref="B141:D141"/>
    <mergeCell ref="B48:D48"/>
    <mergeCell ref="B40:D40"/>
    <mergeCell ref="B42:D42"/>
    <mergeCell ref="B44:D44"/>
    <mergeCell ref="B85:D85"/>
    <mergeCell ref="B92:D92"/>
    <mergeCell ref="B103:D103"/>
    <mergeCell ref="B107:D107"/>
    <mergeCell ref="B142:D142"/>
    <mergeCell ref="B98:B99"/>
    <mergeCell ref="C98:C99"/>
    <mergeCell ref="I1:M1"/>
    <mergeCell ref="A98:A99"/>
    <mergeCell ref="C105:C106"/>
    <mergeCell ref="B110:D110"/>
    <mergeCell ref="B113:D113"/>
    <mergeCell ref="B115:D115"/>
    <mergeCell ref="B117:D117"/>
    <mergeCell ref="B119:D119"/>
    <mergeCell ref="B122:D122"/>
    <mergeCell ref="B124:D124"/>
    <mergeCell ref="J80:J81"/>
    <mergeCell ref="K80:K81"/>
    <mergeCell ref="L80:L81"/>
    <mergeCell ref="M80:M81"/>
    <mergeCell ref="E80:E81"/>
    <mergeCell ref="F80:F81"/>
    <mergeCell ref="G80:G81"/>
    <mergeCell ref="H80:H81"/>
    <mergeCell ref="I80:I81"/>
    <mergeCell ref="A3:A5"/>
    <mergeCell ref="H3:L3"/>
    <mergeCell ref="H4:H5"/>
    <mergeCell ref="I4:I5"/>
    <mergeCell ref="J4:J5"/>
    <mergeCell ref="M3:M5"/>
    <mergeCell ref="F3:G3"/>
    <mergeCell ref="B70:B71"/>
    <mergeCell ref="B25:D25"/>
    <mergeCell ref="B27:D27"/>
    <mergeCell ref="B29:D29"/>
    <mergeCell ref="B31:D31"/>
    <mergeCell ref="F4:F5"/>
    <mergeCell ref="G4:G5"/>
    <mergeCell ref="K4:K5"/>
    <mergeCell ref="L4:L5"/>
    <mergeCell ref="B15:D15"/>
    <mergeCell ref="B16:D16"/>
    <mergeCell ref="B18:D18"/>
    <mergeCell ref="B20:D20"/>
    <mergeCell ref="B13:B14"/>
    <mergeCell ref="C13:C14"/>
    <mergeCell ref="B32:B34"/>
    <mergeCell ref="C219:C220"/>
    <mergeCell ref="A12:D12"/>
    <mergeCell ref="A37:D37"/>
    <mergeCell ref="A88:D88"/>
    <mergeCell ref="A120:D120"/>
    <mergeCell ref="A111:D111"/>
    <mergeCell ref="A129:D129"/>
    <mergeCell ref="A150:D150"/>
    <mergeCell ref="A183:D183"/>
    <mergeCell ref="A192:D192"/>
    <mergeCell ref="B21:D21"/>
    <mergeCell ref="B35:D35"/>
    <mergeCell ref="B36:D36"/>
    <mergeCell ref="B67:D67"/>
    <mergeCell ref="B68:D68"/>
    <mergeCell ref="B97:D97"/>
    <mergeCell ref="B96:D96"/>
    <mergeCell ref="B94:D94"/>
    <mergeCell ref="B126:D126"/>
    <mergeCell ref="B209:D209"/>
    <mergeCell ref="B214:D214"/>
    <mergeCell ref="B90:D90"/>
    <mergeCell ref="B100:D100"/>
    <mergeCell ref="B101:D101"/>
    <mergeCell ref="B223:D223"/>
    <mergeCell ref="B191:D191"/>
    <mergeCell ref="B189:D189"/>
    <mergeCell ref="B187:D187"/>
    <mergeCell ref="B185:D185"/>
    <mergeCell ref="B143:D143"/>
    <mergeCell ref="B149:D149"/>
    <mergeCell ref="B200:D200"/>
    <mergeCell ref="C201:C202"/>
    <mergeCell ref="B158:D158"/>
    <mergeCell ref="B160:D160"/>
    <mergeCell ref="B174:D174"/>
    <mergeCell ref="B175:D175"/>
    <mergeCell ref="B181:D181"/>
    <mergeCell ref="B182:D182"/>
    <mergeCell ref="B198:D198"/>
    <mergeCell ref="B199:D199"/>
    <mergeCell ref="C144:C145"/>
    <mergeCell ref="B161:B162"/>
    <mergeCell ref="C161:C162"/>
    <mergeCell ref="B148:D148"/>
    <mergeCell ref="B152:D152"/>
    <mergeCell ref="C178:C179"/>
    <mergeCell ref="C211:C212"/>
  </mergeCells>
  <pageMargins left="0.39370078740157483" right="0.39370078740157483" top="0.39370078740157483" bottom="0.39370078740157483" header="0.31496062992125984" footer="0.31496062992125984"/>
  <pageSetup paperSize="9" scale="80" fitToHeight="0" orientation="landscape" blackAndWhite="1" r:id="rId1"/>
  <rowBreaks count="7" manualBreakCount="7">
    <brk id="36" max="12" man="1"/>
    <brk id="57" max="12" man="1"/>
    <brk id="61" max="12" man="1"/>
    <brk id="68" max="12" man="1"/>
    <brk id="79" max="12" man="1"/>
    <brk id="90" max="12" man="1"/>
    <brk id="116" max="1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02F97-774D-4C7E-B54F-EC7C0B4845F2}">
  <sheetPr>
    <tabColor theme="9" tint="0.59999389629810485"/>
    <pageSetUpPr fitToPage="1"/>
  </sheetPr>
  <dimension ref="A1:O36"/>
  <sheetViews>
    <sheetView showZeros="0" zoomScaleNormal="100" workbookViewId="0">
      <pane ySplit="5" topLeftCell="A6" activePane="bottomLeft" state="frozen"/>
      <selection activeCell="L12" sqref="L12"/>
      <selection pane="bottomLeft" activeCell="L12" sqref="L12"/>
    </sheetView>
  </sheetViews>
  <sheetFormatPr defaultRowHeight="15" outlineLevelRow="1" x14ac:dyDescent="0.25"/>
  <cols>
    <col min="1" max="1" width="33.85546875" style="269" customWidth="1"/>
    <col min="2" max="2" width="25.28515625" style="269" customWidth="1"/>
    <col min="3" max="3" width="18.5703125" style="269" customWidth="1"/>
    <col min="4" max="4" width="10.28515625" style="270" customWidth="1"/>
    <col min="5" max="5" width="11" style="270" customWidth="1"/>
    <col min="6" max="6" width="10.85546875" style="270" customWidth="1"/>
    <col min="7" max="7" width="11.28515625" style="270" customWidth="1"/>
    <col min="8" max="8" width="9.140625" style="269" customWidth="1"/>
    <col min="9" max="9" width="15" style="269" customWidth="1"/>
    <col min="10" max="10" width="10.28515625" style="269" customWidth="1"/>
    <col min="11" max="16384" width="9.140625" style="269"/>
  </cols>
  <sheetData>
    <row r="1" spans="1:14" ht="60.75" customHeight="1" x14ac:dyDescent="0.25">
      <c r="E1" s="989" t="s">
        <v>236</v>
      </c>
      <c r="F1" s="989"/>
      <c r="G1" s="989"/>
    </row>
    <row r="3" spans="1:14" ht="25.5" customHeight="1" x14ac:dyDescent="0.25">
      <c r="A3" s="990" t="s">
        <v>0</v>
      </c>
      <c r="B3" s="993" t="s">
        <v>1</v>
      </c>
      <c r="C3" s="271" t="s">
        <v>94</v>
      </c>
      <c r="D3" s="994" t="s">
        <v>2</v>
      </c>
      <c r="E3" s="994"/>
      <c r="F3" s="994"/>
      <c r="G3" s="994"/>
    </row>
    <row r="4" spans="1:14" ht="63.75" x14ac:dyDescent="0.25">
      <c r="A4" s="991"/>
      <c r="B4" s="993"/>
      <c r="C4" s="271" t="s">
        <v>97</v>
      </c>
      <c r="D4" s="995">
        <v>2019</v>
      </c>
      <c r="E4" s="995">
        <v>2020</v>
      </c>
      <c r="F4" s="272" t="s">
        <v>98</v>
      </c>
      <c r="G4" s="272" t="s">
        <v>99</v>
      </c>
    </row>
    <row r="5" spans="1:14" ht="50.25" customHeight="1" x14ac:dyDescent="0.25">
      <c r="A5" s="992"/>
      <c r="B5" s="993"/>
      <c r="C5" s="271"/>
      <c r="D5" s="995"/>
      <c r="E5" s="995"/>
      <c r="F5" s="272" t="s">
        <v>101</v>
      </c>
      <c r="G5" s="272" t="s">
        <v>102</v>
      </c>
      <c r="K5" s="269" t="s">
        <v>103</v>
      </c>
    </row>
    <row r="6" spans="1:14" x14ac:dyDescent="0.25">
      <c r="A6" s="273"/>
      <c r="B6" s="274"/>
      <c r="C6" s="273"/>
      <c r="D6" s="275">
        <f>SUMIF($C$3:$C$26,"33.03.00*",D$3:D$26)</f>
        <v>0</v>
      </c>
      <c r="E6" s="275"/>
      <c r="F6" s="275">
        <f>SUMIF($C$3:$C$26,"33.03.00*",F$3:F$26)</f>
        <v>0</v>
      </c>
      <c r="G6" s="275"/>
    </row>
    <row r="7" spans="1:14" hidden="1" x14ac:dyDescent="0.25">
      <c r="A7" s="273" t="s">
        <v>237</v>
      </c>
      <c r="B7" s="273"/>
      <c r="C7" s="273"/>
      <c r="D7" s="275">
        <f>SUMIF($C$3:$C$26,"NVO*",D$3:D$26)</f>
        <v>0</v>
      </c>
      <c r="E7" s="275">
        <f>SUMIF($C$3:$C$26,"NVO*",E$3:E$26)</f>
        <v>0</v>
      </c>
      <c r="F7" s="275">
        <f>SUMIF($C$3:$C$26,"NVO*",F$3:F$26)</f>
        <v>0</v>
      </c>
      <c r="G7" s="275">
        <f>SUMIF($C$3:$C$26,"NVO*",G$3:G$26)</f>
        <v>0</v>
      </c>
    </row>
    <row r="8" spans="1:14" hidden="1" x14ac:dyDescent="0.25">
      <c r="A8" s="273" t="s">
        <v>238</v>
      </c>
      <c r="B8" s="273"/>
      <c r="C8" s="273"/>
      <c r="D8" s="275">
        <f>SUMIF($C$3:$C$26,"Pašvaldību*",D$3:D$26)</f>
        <v>0</v>
      </c>
      <c r="E8" s="275">
        <f>SUMIF($C$3:$C$26,"Pašvaldību*",E$3:E$26)</f>
        <v>0</v>
      </c>
      <c r="F8" s="275">
        <f>SUMIF($C$3:$C$26,"Pašvaldību*",F$3:F$26)</f>
        <v>0</v>
      </c>
      <c r="G8" s="275">
        <f>SUMIF($C$3:$C$26,"Pašvaldību*",G$3:G$26)</f>
        <v>0</v>
      </c>
    </row>
    <row r="9" spans="1:14" ht="45" customHeight="1" x14ac:dyDescent="0.25">
      <c r="A9" s="276" t="s">
        <v>239</v>
      </c>
      <c r="B9" s="986" t="s">
        <v>240</v>
      </c>
      <c r="C9" s="986"/>
      <c r="D9" s="277"/>
      <c r="E9" s="277"/>
      <c r="F9" s="277"/>
      <c r="G9" s="277"/>
      <c r="K9" s="269" t="s">
        <v>103</v>
      </c>
    </row>
    <row r="10" spans="1:14" outlineLevel="1" x14ac:dyDescent="0.25">
      <c r="B10" s="300"/>
      <c r="C10" s="301"/>
      <c r="D10" s="281"/>
      <c r="E10" s="281"/>
      <c r="F10" s="281"/>
      <c r="G10" s="281"/>
      <c r="H10" s="282"/>
      <c r="K10" s="269" t="s">
        <v>103</v>
      </c>
    </row>
    <row r="11" spans="1:14" ht="19.5" hidden="1" customHeight="1" outlineLevel="1" x14ac:dyDescent="0.25">
      <c r="A11" s="302"/>
      <c r="B11" s="302" t="s">
        <v>249</v>
      </c>
      <c r="C11" s="301"/>
      <c r="D11" s="303"/>
      <c r="E11" s="303"/>
      <c r="F11" s="303"/>
      <c r="G11" s="303"/>
      <c r="H11" s="282"/>
    </row>
    <row r="12" spans="1:14" s="305" customFormat="1" ht="76.5" outlineLevel="1" x14ac:dyDescent="0.25">
      <c r="A12" s="278" t="s">
        <v>22</v>
      </c>
      <c r="B12" s="279" t="s">
        <v>38</v>
      </c>
      <c r="C12" s="280" t="s">
        <v>44</v>
      </c>
      <c r="D12" s="281"/>
      <c r="E12" s="281">
        <v>2500</v>
      </c>
      <c r="F12" s="281">
        <f>SUM(F22)</f>
        <v>0</v>
      </c>
      <c r="G12" s="281"/>
      <c r="H12" s="304"/>
      <c r="I12" s="299"/>
      <c r="J12" s="334"/>
      <c r="K12" s="334"/>
      <c r="L12" s="334"/>
      <c r="M12" s="334"/>
      <c r="N12" s="334"/>
    </row>
    <row r="13" spans="1:14" s="305" customFormat="1" ht="45" hidden="1" customHeight="1" outlineLevel="1" x14ac:dyDescent="0.25">
      <c r="A13" s="306" t="s">
        <v>250</v>
      </c>
      <c r="B13" s="307" t="s">
        <v>251</v>
      </c>
      <c r="C13" s="308"/>
      <c r="D13" s="309"/>
      <c r="E13" s="309"/>
      <c r="F13" s="309"/>
      <c r="G13" s="309"/>
      <c r="H13" s="304"/>
      <c r="I13" s="334"/>
      <c r="J13" s="334"/>
      <c r="K13" s="334"/>
      <c r="L13" s="334"/>
      <c r="M13" s="334"/>
      <c r="N13" s="334"/>
    </row>
    <row r="14" spans="1:14" s="305" customFormat="1" ht="63.75" hidden="1" customHeight="1" outlineLevel="1" x14ac:dyDescent="0.25">
      <c r="A14" s="310" t="s">
        <v>252</v>
      </c>
      <c r="B14" s="311" t="s">
        <v>253</v>
      </c>
      <c r="C14" s="301"/>
      <c r="D14" s="303"/>
      <c r="E14" s="303">
        <v>2500</v>
      </c>
      <c r="F14" s="303"/>
      <c r="G14" s="303"/>
      <c r="H14" s="304"/>
      <c r="I14" s="334"/>
      <c r="J14" s="334"/>
      <c r="K14" s="334"/>
      <c r="L14" s="334"/>
      <c r="M14" s="334"/>
      <c r="N14" s="334"/>
    </row>
    <row r="15" spans="1:14" s="305" customFormat="1" ht="18.75" hidden="1" customHeight="1" outlineLevel="1" x14ac:dyDescent="0.25">
      <c r="A15" s="310"/>
      <c r="B15" s="302" t="s">
        <v>249</v>
      </c>
      <c r="C15" s="301"/>
      <c r="D15" s="312"/>
      <c r="E15" s="312"/>
      <c r="F15" s="312"/>
      <c r="G15" s="312"/>
      <c r="H15" s="304"/>
      <c r="I15" s="334"/>
      <c r="J15" s="334"/>
      <c r="K15" s="334"/>
      <c r="L15" s="334"/>
      <c r="M15" s="334"/>
      <c r="N15" s="334"/>
    </row>
    <row r="16" spans="1:14" s="305" customFormat="1" ht="21.75" hidden="1" customHeight="1" outlineLevel="1" x14ac:dyDescent="0.25">
      <c r="A16" s="310"/>
      <c r="B16" s="302" t="s">
        <v>249</v>
      </c>
      <c r="C16" s="301"/>
      <c r="D16" s="312"/>
      <c r="E16" s="312"/>
      <c r="F16" s="312"/>
      <c r="G16" s="312"/>
      <c r="H16" s="304"/>
      <c r="I16" s="334"/>
      <c r="J16" s="334"/>
      <c r="K16" s="334"/>
      <c r="L16" s="334"/>
      <c r="M16" s="334"/>
      <c r="N16" s="334"/>
    </row>
    <row r="17" spans="1:15" s="317" customFormat="1" ht="28.5" hidden="1" customHeight="1" outlineLevel="1" x14ac:dyDescent="0.25">
      <c r="A17" s="306" t="s">
        <v>254</v>
      </c>
      <c r="B17" s="313" t="s">
        <v>255</v>
      </c>
      <c r="C17" s="314"/>
      <c r="D17" s="315">
        <f>SUM(D18)</f>
        <v>0</v>
      </c>
      <c r="E17" s="315"/>
      <c r="F17" s="315">
        <f t="shared" ref="F17" si="0">SUM(F18)</f>
        <v>0</v>
      </c>
      <c r="G17" s="315"/>
      <c r="H17" s="316"/>
      <c r="I17" s="334"/>
      <c r="J17" s="334"/>
      <c r="K17" s="334"/>
      <c r="L17" s="334"/>
      <c r="M17" s="334"/>
      <c r="N17" s="334"/>
      <c r="O17" s="316"/>
    </row>
    <row r="18" spans="1:15" s="305" customFormat="1" ht="97.5" hidden="1" customHeight="1" outlineLevel="1" x14ac:dyDescent="0.25">
      <c r="A18" s="310" t="s">
        <v>256</v>
      </c>
      <c r="B18" s="302" t="s">
        <v>257</v>
      </c>
      <c r="C18" s="301"/>
      <c r="D18" s="312"/>
      <c r="E18" s="312">
        <v>10000</v>
      </c>
      <c r="F18" s="312"/>
      <c r="G18" s="318"/>
      <c r="H18" s="304"/>
      <c r="I18" s="334"/>
      <c r="J18" s="334"/>
      <c r="K18" s="334"/>
      <c r="L18" s="334"/>
      <c r="M18" s="334"/>
      <c r="N18" s="334"/>
    </row>
    <row r="19" spans="1:15" s="305" customFormat="1" ht="66.75" hidden="1" customHeight="1" outlineLevel="1" x14ac:dyDescent="0.25">
      <c r="A19" s="310" t="s">
        <v>258</v>
      </c>
      <c r="B19" s="319" t="s">
        <v>259</v>
      </c>
      <c r="C19" s="301"/>
      <c r="E19" s="303">
        <v>100000</v>
      </c>
      <c r="F19" s="320">
        <v>2400000</v>
      </c>
      <c r="G19" s="297"/>
      <c r="H19" s="304"/>
      <c r="I19" s="334"/>
      <c r="J19" s="334"/>
      <c r="K19" s="334"/>
      <c r="L19" s="334"/>
      <c r="M19" s="334"/>
      <c r="N19" s="334"/>
    </row>
    <row r="20" spans="1:15" s="305" customFormat="1" ht="21" hidden="1" customHeight="1" outlineLevel="1" x14ac:dyDescent="0.25">
      <c r="A20" s="310"/>
      <c r="B20" s="302" t="s">
        <v>249</v>
      </c>
      <c r="C20" s="301"/>
      <c r="D20" s="312"/>
      <c r="E20" s="312"/>
      <c r="F20" s="312"/>
      <c r="G20" s="321"/>
      <c r="H20" s="304"/>
      <c r="I20" s="334"/>
      <c r="J20" s="334"/>
      <c r="K20" s="334"/>
      <c r="L20" s="334"/>
      <c r="M20" s="334"/>
      <c r="N20" s="334"/>
    </row>
    <row r="21" spans="1:15" s="305" customFormat="1" ht="15.75" hidden="1" customHeight="1" outlineLevel="1" x14ac:dyDescent="0.25">
      <c r="A21" s="310"/>
      <c r="B21" s="302" t="s">
        <v>249</v>
      </c>
      <c r="C21" s="301"/>
      <c r="D21" s="312"/>
      <c r="E21" s="312"/>
      <c r="F21" s="312"/>
      <c r="G21" s="312"/>
      <c r="H21" s="304"/>
      <c r="I21" s="334"/>
      <c r="J21" s="334"/>
      <c r="K21" s="334"/>
      <c r="L21" s="334"/>
      <c r="M21" s="334"/>
      <c r="N21" s="334"/>
    </row>
    <row r="22" spans="1:15" ht="68.25" hidden="1" customHeight="1" outlineLevel="1" x14ac:dyDescent="0.25">
      <c r="A22" s="310"/>
      <c r="B22" s="302" t="s">
        <v>260</v>
      </c>
      <c r="C22" s="301"/>
      <c r="D22" s="312"/>
      <c r="E22" s="312"/>
      <c r="F22" s="312"/>
      <c r="G22" s="303">
        <v>1200</v>
      </c>
      <c r="H22" s="282"/>
      <c r="I22" s="334"/>
      <c r="J22" s="334"/>
      <c r="K22" s="334"/>
      <c r="L22" s="334"/>
      <c r="M22" s="334"/>
      <c r="N22" s="334"/>
    </row>
    <row r="23" spans="1:15" s="305" customFormat="1" ht="73.5" hidden="1" customHeight="1" outlineLevel="1" x14ac:dyDescent="0.25">
      <c r="A23" s="322" t="s">
        <v>261</v>
      </c>
      <c r="B23" s="313" t="s">
        <v>262</v>
      </c>
      <c r="C23" s="306"/>
      <c r="D23" s="315">
        <f t="shared" ref="D23:G23" si="1">SUM(D24)</f>
        <v>1000</v>
      </c>
      <c r="E23" s="315"/>
      <c r="F23" s="315">
        <f t="shared" si="1"/>
        <v>0</v>
      </c>
      <c r="G23" s="315">
        <f t="shared" si="1"/>
        <v>1000</v>
      </c>
      <c r="H23" s="323"/>
      <c r="I23" s="334"/>
      <c r="J23" s="334"/>
      <c r="K23" s="334"/>
      <c r="L23" s="334"/>
      <c r="M23" s="334"/>
      <c r="N23" s="334"/>
    </row>
    <row r="24" spans="1:15" ht="89.25" hidden="1" customHeight="1" outlineLevel="1" x14ac:dyDescent="0.25">
      <c r="A24" s="324" t="s">
        <v>263</v>
      </c>
      <c r="B24" s="302" t="s">
        <v>264</v>
      </c>
      <c r="C24" s="325"/>
      <c r="D24" s="326">
        <v>1000</v>
      </c>
      <c r="E24" s="326">
        <v>1000</v>
      </c>
      <c r="F24" s="326"/>
      <c r="G24" s="326">
        <v>1000</v>
      </c>
      <c r="H24" s="327"/>
      <c r="I24" s="334"/>
      <c r="J24" s="334"/>
      <c r="K24" s="334"/>
      <c r="L24" s="334"/>
      <c r="M24" s="334"/>
      <c r="N24" s="334"/>
    </row>
    <row r="25" spans="1:15" s="305" customFormat="1" ht="148.5" hidden="1" customHeight="1" outlineLevel="1" x14ac:dyDescent="0.25">
      <c r="A25" s="310"/>
      <c r="B25" s="311" t="s">
        <v>265</v>
      </c>
      <c r="C25" s="310"/>
      <c r="D25" s="328">
        <v>1000</v>
      </c>
      <c r="E25" s="328">
        <v>1000</v>
      </c>
      <c r="F25" s="328">
        <f t="shared" ref="F25" si="2">SUM(F26)</f>
        <v>0</v>
      </c>
      <c r="G25" s="328">
        <v>1000</v>
      </c>
      <c r="I25" s="334"/>
      <c r="J25" s="334"/>
      <c r="K25" s="334"/>
      <c r="L25" s="334"/>
      <c r="M25" s="334"/>
      <c r="N25" s="334"/>
    </row>
    <row r="26" spans="1:15" ht="147.75" hidden="1" customHeight="1" outlineLevel="1" x14ac:dyDescent="0.25">
      <c r="A26" s="302"/>
      <c r="B26" s="302" t="s">
        <v>266</v>
      </c>
      <c r="C26" s="302"/>
      <c r="D26" s="329">
        <v>1000</v>
      </c>
      <c r="E26" s="329">
        <v>1000</v>
      </c>
      <c r="F26" s="329"/>
      <c r="G26" s="329">
        <v>1000</v>
      </c>
      <c r="I26" s="334"/>
      <c r="J26" s="334"/>
      <c r="K26" s="334"/>
      <c r="L26" s="334"/>
      <c r="M26" s="334"/>
      <c r="N26" s="334"/>
    </row>
    <row r="27" spans="1:15" s="305" customFormat="1" ht="15" hidden="1" customHeight="1" outlineLevel="1" x14ac:dyDescent="0.25">
      <c r="A27" s="310"/>
      <c r="B27" s="302"/>
      <c r="C27" s="310"/>
      <c r="D27" s="328">
        <f>SUM(D10:D26)</f>
        <v>4000</v>
      </c>
      <c r="E27" s="328">
        <f>SUM(E10:E26)</f>
        <v>118000</v>
      </c>
      <c r="F27" s="328">
        <v>2400000</v>
      </c>
      <c r="G27" s="328">
        <f>SUM(G10:G26)</f>
        <v>5200</v>
      </c>
      <c r="I27" s="334"/>
      <c r="J27" s="334"/>
      <c r="K27" s="334"/>
      <c r="L27" s="334"/>
      <c r="M27" s="334"/>
      <c r="N27" s="334"/>
    </row>
    <row r="28" spans="1:15" x14ac:dyDescent="0.2">
      <c r="A28" s="998" t="s">
        <v>241</v>
      </c>
      <c r="B28" s="998"/>
      <c r="C28" s="998"/>
      <c r="D28" s="998"/>
      <c r="E28" s="998"/>
      <c r="F28" s="998"/>
      <c r="G28" s="998"/>
      <c r="I28" s="334"/>
      <c r="J28" s="334"/>
      <c r="K28" s="334"/>
      <c r="L28" s="334"/>
      <c r="M28" s="334"/>
      <c r="N28" s="334"/>
    </row>
    <row r="29" spans="1:15" x14ac:dyDescent="0.25">
      <c r="A29" s="999" t="s">
        <v>120</v>
      </c>
      <c r="B29" s="999"/>
      <c r="C29" s="999"/>
      <c r="D29" s="999"/>
      <c r="E29" s="1000"/>
      <c r="F29" s="1000"/>
      <c r="G29" s="1000"/>
      <c r="H29" s="330"/>
      <c r="I29" s="334"/>
      <c r="J29" s="334"/>
      <c r="K29" s="334"/>
      <c r="L29" s="334"/>
      <c r="M29" s="334"/>
      <c r="N29" s="334"/>
    </row>
    <row r="30" spans="1:15" x14ac:dyDescent="0.25">
      <c r="A30" s="288"/>
      <c r="B30" s="288"/>
      <c r="C30" s="288"/>
      <c r="D30" s="288"/>
      <c r="E30" s="288"/>
      <c r="F30" s="288"/>
      <c r="G30" s="288"/>
      <c r="H30" s="290"/>
      <c r="I30" s="334"/>
      <c r="J30" s="334"/>
      <c r="K30" s="334"/>
      <c r="L30" s="334"/>
      <c r="M30" s="334"/>
      <c r="N30" s="334"/>
    </row>
    <row r="31" spans="1:15" ht="38.25" x14ac:dyDescent="0.25">
      <c r="A31" s="331" t="s">
        <v>267</v>
      </c>
      <c r="B31" s="331" t="s">
        <v>268</v>
      </c>
      <c r="C31" s="332" t="s">
        <v>269</v>
      </c>
      <c r="D31" s="331" t="s">
        <v>122</v>
      </c>
      <c r="E31" s="331" t="s">
        <v>123</v>
      </c>
      <c r="F31" s="331" t="s">
        <v>270</v>
      </c>
      <c r="G31" s="331"/>
      <c r="H31" s="333"/>
      <c r="I31" s="334"/>
      <c r="J31" s="334"/>
      <c r="K31" s="334"/>
      <c r="L31" s="334"/>
      <c r="M31" s="334"/>
      <c r="N31" s="334"/>
    </row>
    <row r="32" spans="1:15" x14ac:dyDescent="0.2">
      <c r="A32" s="987" t="s">
        <v>215</v>
      </c>
      <c r="B32" s="987"/>
    </row>
    <row r="33" spans="1:2" x14ac:dyDescent="0.25">
      <c r="A33" s="996" t="s">
        <v>271</v>
      </c>
      <c r="B33" s="997"/>
    </row>
    <row r="34" spans="1:2" x14ac:dyDescent="0.25">
      <c r="A34" s="294" t="s">
        <v>272</v>
      </c>
      <c r="B34" s="295">
        <v>2014.67</v>
      </c>
    </row>
    <row r="35" spans="1:2" ht="30" x14ac:dyDescent="0.25">
      <c r="A35" s="296" t="s">
        <v>127</v>
      </c>
      <c r="B35" s="295">
        <f>B34*24.09%</f>
        <v>485.334003</v>
      </c>
    </row>
    <row r="36" spans="1:2" x14ac:dyDescent="0.25">
      <c r="A36" s="297" t="s">
        <v>248</v>
      </c>
      <c r="B36" s="298">
        <f>SUM(B34:B35)</f>
        <v>2500.004003</v>
      </c>
    </row>
  </sheetData>
  <sheetProtection formatCells="0" formatColumns="0" formatRows="0" insertColumns="0" insertRows="0" deleteColumns="0" deleteRows="0" selectLockedCells="1" selectUnlockedCells="1"/>
  <autoFilter ref="A3:G26" xr:uid="{00000000-0009-0000-0000-00000A000000}">
    <filterColumn colId="3" showButton="0"/>
    <filterColumn colId="4" showButton="0"/>
    <filterColumn colId="5" showButton="0"/>
  </autoFilter>
  <mergeCells count="12">
    <mergeCell ref="E1:G1"/>
    <mergeCell ref="A3:A5"/>
    <mergeCell ref="B3:B5"/>
    <mergeCell ref="D3:G3"/>
    <mergeCell ref="D4:D5"/>
    <mergeCell ref="E4:E5"/>
    <mergeCell ref="A33:B33"/>
    <mergeCell ref="B9:C9"/>
    <mergeCell ref="A28:G28"/>
    <mergeCell ref="A29:D29"/>
    <mergeCell ref="E29:G29"/>
    <mergeCell ref="A32:B32"/>
  </mergeCells>
  <pageMargins left="0.23622047244094491" right="0.23622047244094491" top="0.74803149606299213" bottom="0.74803149606299213" header="0.31496062992125984" footer="0.31496062992125984"/>
  <pageSetup paperSize="9" scale="74" fitToHeight="0" orientation="landscape" r:id="rId1"/>
  <headerFooter>
    <oddFooter>&amp;LVMplp_110717_HIVplans&amp;C&amp;P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71232-65E2-4FA0-ADA6-2751BE1E56F3}">
  <sheetPr>
    <tabColor theme="9" tint="0.59999389629810485"/>
    <pageSetUpPr fitToPage="1"/>
  </sheetPr>
  <dimension ref="A1:R22"/>
  <sheetViews>
    <sheetView zoomScaleNormal="100" workbookViewId="0">
      <selection activeCell="L12" sqref="L12"/>
    </sheetView>
  </sheetViews>
  <sheetFormatPr defaultRowHeight="15" outlineLevelRow="1" x14ac:dyDescent="0.25"/>
  <cols>
    <col min="1" max="1" width="25.7109375" style="89" customWidth="1"/>
    <col min="2" max="2" width="23" style="89" customWidth="1"/>
    <col min="3" max="3" width="12" style="89" customWidth="1"/>
    <col min="4" max="4" width="10.42578125" style="89" customWidth="1"/>
    <col min="5" max="5" width="10.85546875" style="89" customWidth="1"/>
    <col min="6" max="6" width="10" style="89" hidden="1" customWidth="1"/>
    <col min="7" max="8" width="9.140625" style="89"/>
    <col min="9" max="9" width="12.140625" style="89" customWidth="1"/>
    <col min="10" max="16384" width="9.140625" style="89"/>
  </cols>
  <sheetData>
    <row r="1" spans="1:18" ht="15.75" customHeight="1" x14ac:dyDescent="0.25">
      <c r="A1" s="1001" t="s">
        <v>273</v>
      </c>
      <c r="B1" s="1001"/>
      <c r="C1" s="1001"/>
      <c r="D1" s="1001"/>
      <c r="E1" s="1001"/>
      <c r="F1" s="1001"/>
      <c r="G1" s="1001"/>
      <c r="H1" s="1001"/>
      <c r="I1" s="1001"/>
    </row>
    <row r="2" spans="1:18" s="92" customFormat="1" ht="25.5" customHeight="1" x14ac:dyDescent="0.25">
      <c r="A2" s="908" t="s">
        <v>0</v>
      </c>
      <c r="B2" s="909" t="s">
        <v>1</v>
      </c>
      <c r="C2" s="335" t="s">
        <v>94</v>
      </c>
      <c r="D2" s="1003" t="s">
        <v>2</v>
      </c>
      <c r="E2" s="945"/>
      <c r="F2" s="945"/>
      <c r="G2" s="945"/>
      <c r="H2" s="945"/>
      <c r="I2" s="216" t="s">
        <v>96</v>
      </c>
      <c r="K2" s="93"/>
    </row>
    <row r="3" spans="1:18" s="92" customFormat="1" ht="63.75" customHeight="1" x14ac:dyDescent="0.25">
      <c r="A3" s="908"/>
      <c r="B3" s="1002"/>
      <c r="C3" s="336" t="s">
        <v>97</v>
      </c>
      <c r="D3" s="1004">
        <v>2019</v>
      </c>
      <c r="E3" s="1005">
        <v>2020</v>
      </c>
      <c r="F3" s="914"/>
      <c r="G3" s="94" t="s">
        <v>98</v>
      </c>
      <c r="H3" s="94" t="s">
        <v>99</v>
      </c>
      <c r="I3" s="91" t="s">
        <v>100</v>
      </c>
      <c r="K3" s="93"/>
    </row>
    <row r="4" spans="1:18" s="92" customFormat="1" ht="50.25" customHeight="1" x14ac:dyDescent="0.25">
      <c r="A4" s="909"/>
      <c r="B4" s="1002"/>
      <c r="C4" s="336"/>
      <c r="D4" s="1004"/>
      <c r="E4" s="1006"/>
      <c r="F4" s="915"/>
      <c r="G4" s="95" t="s">
        <v>101</v>
      </c>
      <c r="H4" s="95" t="s">
        <v>102</v>
      </c>
      <c r="I4" s="91"/>
      <c r="K4" s="93"/>
      <c r="M4" s="92" t="s">
        <v>103</v>
      </c>
    </row>
    <row r="5" spans="1:18" s="92" customFormat="1" ht="91.5" customHeight="1" outlineLevel="1" x14ac:dyDescent="0.25">
      <c r="A5" s="337"/>
      <c r="B5" s="338" t="s">
        <v>50</v>
      </c>
      <c r="C5" s="245" t="s">
        <v>117</v>
      </c>
      <c r="D5" s="101"/>
      <c r="E5" s="339">
        <v>6858</v>
      </c>
      <c r="F5" s="340"/>
      <c r="G5" s="101"/>
      <c r="H5" s="100">
        <v>6646</v>
      </c>
      <c r="I5" s="341"/>
      <c r="J5" s="246"/>
      <c r="K5" s="103"/>
      <c r="L5" s="104"/>
      <c r="O5" s="105"/>
      <c r="P5" s="106"/>
      <c r="Q5" s="106"/>
      <c r="R5" s="106"/>
    </row>
    <row r="6" spans="1:18" s="106" customFormat="1" ht="14.25" customHeight="1" outlineLevel="1" x14ac:dyDescent="0.25">
      <c r="A6" s="191"/>
      <c r="B6" s="191"/>
      <c r="C6" s="192" t="s">
        <v>142</v>
      </c>
      <c r="D6" s="221"/>
      <c r="E6" s="221">
        <f>E5</f>
        <v>6858</v>
      </c>
      <c r="F6" s="221">
        <f t="shared" ref="F6:H6" si="0">F5</f>
        <v>0</v>
      </c>
      <c r="G6" s="221">
        <f t="shared" si="0"/>
        <v>0</v>
      </c>
      <c r="H6" s="221">
        <f t="shared" si="0"/>
        <v>6646</v>
      </c>
      <c r="I6" s="221"/>
      <c r="J6" s="105"/>
      <c r="K6" s="222"/>
      <c r="L6" s="104"/>
      <c r="O6" s="105"/>
    </row>
    <row r="8" spans="1:18" ht="26.25" x14ac:dyDescent="0.25">
      <c r="A8" s="973" t="s">
        <v>215</v>
      </c>
      <c r="B8" s="973"/>
      <c r="C8" s="973"/>
      <c r="D8" s="973"/>
      <c r="E8" s="973"/>
      <c r="F8" s="973"/>
      <c r="G8" s="973"/>
      <c r="H8" s="223" t="s">
        <v>119</v>
      </c>
    </row>
    <row r="9" spans="1:18" x14ac:dyDescent="0.25">
      <c r="A9" s="980" t="s">
        <v>274</v>
      </c>
      <c r="B9" s="980"/>
      <c r="C9" s="980"/>
      <c r="D9" s="980"/>
      <c r="E9" s="981"/>
      <c r="F9" s="981"/>
      <c r="G9" s="981"/>
      <c r="H9" s="252">
        <f>SUM(D12:D15)</f>
        <v>5779.3081824999999</v>
      </c>
    </row>
    <row r="11" spans="1:18" s="121" customFormat="1" ht="42.75" customHeight="1" x14ac:dyDescent="0.25">
      <c r="A11" s="136" t="s">
        <v>275</v>
      </c>
      <c r="B11" s="226" t="s">
        <v>122</v>
      </c>
      <c r="C11" s="226" t="s">
        <v>123</v>
      </c>
      <c r="D11" s="144" t="s">
        <v>276</v>
      </c>
      <c r="E11" s="143"/>
      <c r="F11" s="234"/>
      <c r="G11" s="268"/>
      <c r="H11" s="268"/>
      <c r="I11" s="268"/>
      <c r="J11" s="268"/>
      <c r="K11" s="268"/>
      <c r="L11" s="268"/>
    </row>
    <row r="12" spans="1:18" s="253" customFormat="1" x14ac:dyDescent="0.25">
      <c r="A12" s="226" t="s">
        <v>125</v>
      </c>
      <c r="B12" s="231">
        <v>1382</v>
      </c>
      <c r="C12" s="232">
        <f>B12*12</f>
        <v>16584</v>
      </c>
      <c r="D12" s="145">
        <f>C12*0.25</f>
        <v>4146</v>
      </c>
      <c r="E12" s="143"/>
      <c r="F12" s="234"/>
      <c r="G12" s="268"/>
      <c r="H12" s="268"/>
      <c r="I12" s="268"/>
      <c r="J12" s="268"/>
      <c r="K12" s="268"/>
      <c r="L12" s="268"/>
    </row>
    <row r="13" spans="1:18" s="253" customFormat="1" ht="60" x14ac:dyDescent="0.25">
      <c r="A13" s="226" t="s">
        <v>126</v>
      </c>
      <c r="B13" s="231"/>
      <c r="C13" s="232">
        <f>B12*50%+B12*65%+B12*20%</f>
        <v>1865.7000000000003</v>
      </c>
      <c r="D13" s="145">
        <f>C13*0.25</f>
        <v>466.42500000000007</v>
      </c>
      <c r="E13" s="143"/>
      <c r="F13" s="234"/>
      <c r="G13" s="268"/>
      <c r="H13" s="268"/>
      <c r="I13" s="268"/>
      <c r="J13" s="268"/>
      <c r="K13" s="268"/>
      <c r="L13" s="268"/>
    </row>
    <row r="14" spans="1:18" s="253" customFormat="1" ht="30" x14ac:dyDescent="0.25">
      <c r="A14" s="226" t="s">
        <v>127</v>
      </c>
      <c r="B14" s="231">
        <f>B12*24.09%</f>
        <v>332.92380000000003</v>
      </c>
      <c r="C14" s="231">
        <f>SUM(C12:C13)*24.09%</f>
        <v>4444.5327299999999</v>
      </c>
      <c r="D14" s="145">
        <f>C14*0.25</f>
        <v>1111.1331825</v>
      </c>
      <c r="E14" s="143"/>
      <c r="F14" s="234"/>
      <c r="G14" s="268"/>
      <c r="H14" s="268"/>
      <c r="I14" s="268"/>
      <c r="J14" s="268"/>
      <c r="K14" s="268"/>
      <c r="L14" s="268"/>
    </row>
    <row r="15" spans="1:18" s="253" customFormat="1" ht="30" x14ac:dyDescent="0.25">
      <c r="A15" s="226" t="s">
        <v>128</v>
      </c>
      <c r="B15" s="231"/>
      <c r="C15" s="231">
        <v>223</v>
      </c>
      <c r="D15" s="145">
        <f>C15*0.25</f>
        <v>55.75</v>
      </c>
      <c r="E15" s="143"/>
      <c r="F15" s="234"/>
      <c r="G15" s="268"/>
      <c r="H15" s="268"/>
      <c r="I15" s="268"/>
      <c r="J15" s="268"/>
      <c r="K15" s="268"/>
      <c r="L15" s="268"/>
    </row>
    <row r="16" spans="1:18" s="253" customFormat="1" x14ac:dyDescent="0.25">
      <c r="A16" s="236" t="s">
        <v>129</v>
      </c>
      <c r="B16" s="237"/>
      <c r="C16" s="237"/>
      <c r="D16" s="145">
        <f>SUM(D12:D15)</f>
        <v>5779.3081824999999</v>
      </c>
      <c r="E16" s="146"/>
      <c r="F16" s="240"/>
      <c r="G16" s="268"/>
      <c r="H16" s="268"/>
      <c r="I16" s="268"/>
      <c r="J16" s="268"/>
      <c r="K16" s="268"/>
      <c r="L16" s="268"/>
    </row>
    <row r="17" spans="1:12" s="253" customFormat="1" x14ac:dyDescent="0.25">
      <c r="A17" s="147" t="s">
        <v>130</v>
      </c>
      <c r="B17" s="254"/>
      <c r="C17" s="254"/>
      <c r="D17" s="254"/>
      <c r="G17" s="268"/>
      <c r="H17" s="268"/>
      <c r="I17" s="268"/>
      <c r="J17" s="268"/>
      <c r="K17" s="268"/>
      <c r="L17" s="268"/>
    </row>
    <row r="18" spans="1:12" s="253" customFormat="1" x14ac:dyDescent="0.25">
      <c r="A18" s="155" t="s">
        <v>131</v>
      </c>
      <c r="B18" s="155" t="s">
        <v>132</v>
      </c>
      <c r="C18" s="118">
        <f>SUM(C12:C15)*15%</f>
        <v>3467.5849094999999</v>
      </c>
      <c r="D18" s="118">
        <f>SUM(D12:D15)*15%</f>
        <v>866.89622737499997</v>
      </c>
      <c r="E18" s="255"/>
      <c r="F18" s="89"/>
      <c r="G18" s="268"/>
      <c r="H18" s="268"/>
      <c r="I18" s="268"/>
      <c r="J18" s="268"/>
      <c r="K18" s="268"/>
      <c r="L18" s="268"/>
    </row>
    <row r="19" spans="1:12" s="253" customFormat="1" x14ac:dyDescent="0.25">
      <c r="A19" s="155" t="s">
        <v>133</v>
      </c>
      <c r="B19" s="155"/>
      <c r="C19" s="118">
        <v>847</v>
      </c>
      <c r="D19" s="118">
        <f>C19*0.25</f>
        <v>211.75</v>
      </c>
      <c r="E19" s="255"/>
      <c r="F19" s="89"/>
      <c r="G19" s="268"/>
      <c r="H19" s="268"/>
      <c r="I19" s="268"/>
      <c r="J19" s="268"/>
      <c r="K19" s="268"/>
      <c r="L19" s="268"/>
    </row>
    <row r="20" spans="1:12" s="253" customFormat="1" x14ac:dyDescent="0.25">
      <c r="A20" s="256"/>
      <c r="B20" s="256"/>
      <c r="C20" s="256"/>
      <c r="D20" s="256"/>
      <c r="E20" s="89"/>
      <c r="F20" s="89"/>
      <c r="G20" s="268"/>
      <c r="H20" s="268"/>
      <c r="I20" s="268"/>
      <c r="J20" s="268"/>
      <c r="K20" s="268"/>
      <c r="L20" s="268"/>
    </row>
    <row r="21" spans="1:12" x14ac:dyDescent="0.25">
      <c r="G21" s="268"/>
      <c r="H21" s="268"/>
      <c r="I21" s="268"/>
      <c r="J21" s="268"/>
      <c r="K21" s="268"/>
      <c r="L21" s="268"/>
    </row>
    <row r="22" spans="1:12" x14ac:dyDescent="0.25">
      <c r="G22" s="268"/>
      <c r="H22" s="268"/>
      <c r="I22" s="268"/>
      <c r="J22" s="268"/>
      <c r="K22" s="268"/>
      <c r="L22" s="268"/>
    </row>
  </sheetData>
  <mergeCells count="10">
    <mergeCell ref="A8:G8"/>
    <mergeCell ref="A9:D9"/>
    <mergeCell ref="E9:G9"/>
    <mergeCell ref="A1:I1"/>
    <mergeCell ref="A2:A4"/>
    <mergeCell ref="B2:B4"/>
    <mergeCell ref="D2:H2"/>
    <mergeCell ref="D3:D4"/>
    <mergeCell ref="E3:E4"/>
    <mergeCell ref="F3:F4"/>
  </mergeCells>
  <pageMargins left="0.23" right="0.2" top="0.74803149606299213" bottom="0.74803149606299213" header="0.31496062992125984" footer="0.31496062992125984"/>
  <pageSetup paperSize="9" scale="89" orientation="portrait" horizontalDpi="4294967292"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5FD57-9004-4CA8-AAE5-970BE1BAC5EE}">
  <sheetPr>
    <tabColor theme="9" tint="0.59999389629810485"/>
    <pageSetUpPr fitToPage="1"/>
  </sheetPr>
  <dimension ref="A1:O34"/>
  <sheetViews>
    <sheetView showZeros="0" zoomScaleNormal="100" workbookViewId="0">
      <pane ySplit="5" topLeftCell="A6" activePane="bottomLeft" state="frozen"/>
      <selection activeCell="L12" sqref="L12"/>
      <selection pane="bottomLeft" activeCell="J6" sqref="J6"/>
    </sheetView>
  </sheetViews>
  <sheetFormatPr defaultRowHeight="15" outlineLevelRow="1" x14ac:dyDescent="0.25"/>
  <cols>
    <col min="1" max="1" width="33.85546875" style="269" customWidth="1"/>
    <col min="2" max="2" width="25.28515625" style="269" customWidth="1"/>
    <col min="3" max="3" width="18.5703125" style="269" customWidth="1"/>
    <col min="4" max="4" width="10.28515625" style="270" customWidth="1"/>
    <col min="5" max="5" width="11" style="270" customWidth="1"/>
    <col min="6" max="6" width="10.85546875" style="270" customWidth="1"/>
    <col min="7" max="7" width="11.28515625" style="270" customWidth="1"/>
    <col min="8" max="8" width="12.140625" style="269" customWidth="1"/>
    <col min="9" max="9" width="15" style="269" customWidth="1"/>
    <col min="10" max="10" width="10.28515625" style="269" customWidth="1"/>
    <col min="11" max="16384" width="9.140625" style="269"/>
  </cols>
  <sheetData>
    <row r="1" spans="1:14" ht="60.75" customHeight="1" x14ac:dyDescent="0.25">
      <c r="E1" s="989" t="s">
        <v>236</v>
      </c>
      <c r="F1" s="989"/>
      <c r="G1" s="989"/>
    </row>
    <row r="3" spans="1:14" ht="25.5" customHeight="1" x14ac:dyDescent="0.25">
      <c r="A3" s="990" t="s">
        <v>0</v>
      </c>
      <c r="B3" s="993" t="s">
        <v>1</v>
      </c>
      <c r="C3" s="271" t="s">
        <v>94</v>
      </c>
      <c r="D3" s="994" t="s">
        <v>2</v>
      </c>
      <c r="E3" s="994"/>
      <c r="F3" s="994"/>
      <c r="G3" s="994"/>
    </row>
    <row r="4" spans="1:14" ht="63.75" x14ac:dyDescent="0.25">
      <c r="A4" s="991"/>
      <c r="B4" s="993"/>
      <c r="C4" s="271" t="s">
        <v>97</v>
      </c>
      <c r="D4" s="995">
        <v>2019</v>
      </c>
      <c r="E4" s="995">
        <v>2020</v>
      </c>
      <c r="F4" s="272" t="s">
        <v>98</v>
      </c>
      <c r="G4" s="272" t="s">
        <v>99</v>
      </c>
    </row>
    <row r="5" spans="1:14" ht="50.25" customHeight="1" x14ac:dyDescent="0.25">
      <c r="A5" s="992"/>
      <c r="B5" s="993"/>
      <c r="C5" s="271"/>
      <c r="D5" s="995"/>
      <c r="E5" s="995"/>
      <c r="F5" s="272" t="s">
        <v>101</v>
      </c>
      <c r="G5" s="272" t="s">
        <v>102</v>
      </c>
      <c r="K5" s="269" t="s">
        <v>103</v>
      </c>
    </row>
    <row r="6" spans="1:14" x14ac:dyDescent="0.25">
      <c r="A6" s="273"/>
      <c r="B6" s="274"/>
      <c r="C6" s="273"/>
      <c r="D6" s="275">
        <f>SUMIF($C$3:$C$26,"33.03.00*",D$3:D$26)</f>
        <v>0</v>
      </c>
      <c r="E6" s="275"/>
      <c r="F6" s="275">
        <f>SUMIF($C$3:$C$26,"33.03.00*",F$3:F$26)</f>
        <v>0</v>
      </c>
      <c r="G6" s="275"/>
    </row>
    <row r="7" spans="1:14" hidden="1" x14ac:dyDescent="0.25">
      <c r="A7" s="273" t="s">
        <v>237</v>
      </c>
      <c r="B7" s="273"/>
      <c r="C7" s="273"/>
      <c r="D7" s="275">
        <f>SUMIF($C$3:$C$26,"NVO*",D$3:D$26)</f>
        <v>0</v>
      </c>
      <c r="E7" s="275">
        <f>SUMIF($C$3:$C$26,"NVO*",E$3:E$26)</f>
        <v>0</v>
      </c>
      <c r="F7" s="275">
        <f>SUMIF($C$3:$C$26,"NVO*",F$3:F$26)</f>
        <v>0</v>
      </c>
      <c r="G7" s="275">
        <f>SUMIF($C$3:$C$26,"NVO*",G$3:G$26)</f>
        <v>0</v>
      </c>
    </row>
    <row r="8" spans="1:14" hidden="1" x14ac:dyDescent="0.25">
      <c r="A8" s="273" t="s">
        <v>238</v>
      </c>
      <c r="B8" s="273"/>
      <c r="C8" s="273"/>
      <c r="D8" s="275">
        <f>SUMIF($C$3:$C$26,"Pašvaldību*",D$3:D$26)</f>
        <v>0</v>
      </c>
      <c r="E8" s="275">
        <f>SUMIF($C$3:$C$26,"Pašvaldību*",E$3:E$26)</f>
        <v>0</v>
      </c>
      <c r="F8" s="275">
        <f>SUMIF($C$3:$C$26,"Pašvaldību*",F$3:F$26)</f>
        <v>0</v>
      </c>
      <c r="G8" s="275">
        <f>SUMIF($C$3:$C$26,"Pašvaldību*",G$3:G$26)</f>
        <v>0</v>
      </c>
    </row>
    <row r="9" spans="1:14" ht="45" customHeight="1" x14ac:dyDescent="0.25">
      <c r="A9" s="276" t="s">
        <v>239</v>
      </c>
      <c r="B9" s="986" t="s">
        <v>240</v>
      </c>
      <c r="C9" s="986"/>
      <c r="D9" s="277"/>
      <c r="E9" s="277"/>
      <c r="F9" s="277"/>
      <c r="G9" s="277"/>
      <c r="K9" s="269" t="s">
        <v>103</v>
      </c>
    </row>
    <row r="10" spans="1:14" outlineLevel="1" x14ac:dyDescent="0.25">
      <c r="B10" s="300"/>
      <c r="C10" s="301"/>
      <c r="D10" s="281"/>
      <c r="E10" s="281"/>
      <c r="F10" s="281"/>
      <c r="G10" s="281"/>
      <c r="H10" s="282"/>
      <c r="I10" s="299"/>
      <c r="J10" s="299"/>
      <c r="K10" s="299"/>
      <c r="L10" s="299"/>
      <c r="M10" s="299"/>
      <c r="N10" s="299"/>
    </row>
    <row r="11" spans="1:14" ht="19.5" hidden="1" customHeight="1" outlineLevel="1" x14ac:dyDescent="0.25">
      <c r="A11" s="302"/>
      <c r="B11" s="302" t="s">
        <v>249</v>
      </c>
      <c r="C11" s="301"/>
      <c r="D11" s="303"/>
      <c r="E11" s="303"/>
      <c r="F11" s="303"/>
      <c r="G11" s="303"/>
      <c r="H11" s="282"/>
      <c r="I11" s="299"/>
      <c r="J11" s="299"/>
      <c r="K11" s="299"/>
      <c r="L11" s="299"/>
      <c r="M11" s="299"/>
      <c r="N11" s="299"/>
    </row>
    <row r="12" spans="1:14" s="305" customFormat="1" ht="102" outlineLevel="1" x14ac:dyDescent="0.25">
      <c r="A12" s="342" t="s">
        <v>22</v>
      </c>
      <c r="B12" s="343" t="s">
        <v>277</v>
      </c>
      <c r="C12" s="344" t="s">
        <v>117</v>
      </c>
      <c r="D12" s="281"/>
      <c r="F12" s="345">
        <v>6000</v>
      </c>
      <c r="G12" s="281"/>
      <c r="H12" s="304"/>
      <c r="I12" s="299"/>
      <c r="J12" s="299"/>
      <c r="K12" s="299"/>
      <c r="L12" s="299"/>
      <c r="M12" s="299"/>
      <c r="N12" s="299"/>
    </row>
    <row r="13" spans="1:14" s="305" customFormat="1" ht="45" hidden="1" customHeight="1" outlineLevel="1" x14ac:dyDescent="0.25">
      <c r="A13" s="306" t="s">
        <v>250</v>
      </c>
      <c r="B13" s="307" t="s">
        <v>251</v>
      </c>
      <c r="C13" s="308"/>
      <c r="D13" s="309"/>
      <c r="E13" s="309"/>
      <c r="F13" s="309"/>
      <c r="G13" s="309"/>
      <c r="H13" s="304"/>
      <c r="I13" s="299"/>
      <c r="J13" s="299"/>
      <c r="K13" s="299"/>
      <c r="L13" s="299"/>
      <c r="M13" s="299"/>
      <c r="N13" s="299"/>
    </row>
    <row r="14" spans="1:14" s="305" customFormat="1" ht="63.75" hidden="1" customHeight="1" outlineLevel="1" x14ac:dyDescent="0.25">
      <c r="A14" s="310" t="s">
        <v>252</v>
      </c>
      <c r="B14" s="311" t="s">
        <v>253</v>
      </c>
      <c r="C14" s="301"/>
      <c r="D14" s="303"/>
      <c r="E14" s="303">
        <v>2500</v>
      </c>
      <c r="F14" s="303"/>
      <c r="G14" s="303"/>
      <c r="H14" s="304"/>
      <c r="I14" s="299"/>
      <c r="J14" s="299"/>
      <c r="K14" s="299"/>
      <c r="L14" s="299"/>
      <c r="M14" s="299"/>
      <c r="N14" s="299"/>
    </row>
    <row r="15" spans="1:14" s="305" customFormat="1" ht="18.75" hidden="1" customHeight="1" outlineLevel="1" x14ac:dyDescent="0.25">
      <c r="A15" s="310"/>
      <c r="B15" s="302" t="s">
        <v>249</v>
      </c>
      <c r="C15" s="301"/>
      <c r="D15" s="312"/>
      <c r="E15" s="312"/>
      <c r="F15" s="312"/>
      <c r="G15" s="312"/>
      <c r="H15" s="304"/>
      <c r="I15" s="299"/>
      <c r="J15" s="299"/>
      <c r="K15" s="299"/>
      <c r="L15" s="299"/>
      <c r="M15" s="299"/>
      <c r="N15" s="299"/>
    </row>
    <row r="16" spans="1:14" s="305" customFormat="1" ht="21.75" hidden="1" customHeight="1" outlineLevel="1" x14ac:dyDescent="0.25">
      <c r="A16" s="310"/>
      <c r="B16" s="302" t="s">
        <v>249</v>
      </c>
      <c r="C16" s="301"/>
      <c r="D16" s="312"/>
      <c r="E16" s="312"/>
      <c r="F16" s="312"/>
      <c r="G16" s="312"/>
      <c r="H16" s="304"/>
      <c r="I16" s="299"/>
      <c r="J16" s="299"/>
      <c r="K16" s="299"/>
      <c r="L16" s="299"/>
      <c r="M16" s="299"/>
      <c r="N16" s="299"/>
    </row>
    <row r="17" spans="1:15" s="317" customFormat="1" ht="28.5" hidden="1" customHeight="1" outlineLevel="1" x14ac:dyDescent="0.25">
      <c r="A17" s="306" t="s">
        <v>254</v>
      </c>
      <c r="B17" s="313" t="s">
        <v>255</v>
      </c>
      <c r="C17" s="314"/>
      <c r="D17" s="315">
        <f>SUM(D18)</f>
        <v>0</v>
      </c>
      <c r="E17" s="315"/>
      <c r="F17" s="315">
        <f t="shared" ref="F17" si="0">SUM(F18)</f>
        <v>0</v>
      </c>
      <c r="G17" s="315"/>
      <c r="H17" s="316"/>
      <c r="I17" s="299"/>
      <c r="J17" s="299"/>
      <c r="K17" s="299"/>
      <c r="L17" s="299"/>
      <c r="M17" s="299"/>
      <c r="N17" s="299"/>
      <c r="O17" s="316"/>
    </row>
    <row r="18" spans="1:15" s="305" customFormat="1" ht="97.5" hidden="1" customHeight="1" outlineLevel="1" x14ac:dyDescent="0.25">
      <c r="A18" s="310" t="s">
        <v>256</v>
      </c>
      <c r="B18" s="302" t="s">
        <v>257</v>
      </c>
      <c r="C18" s="301"/>
      <c r="D18" s="312"/>
      <c r="E18" s="312">
        <v>10000</v>
      </c>
      <c r="F18" s="312"/>
      <c r="G18" s="318"/>
      <c r="H18" s="304"/>
      <c r="I18" s="299"/>
      <c r="J18" s="299"/>
      <c r="K18" s="299"/>
      <c r="L18" s="299"/>
      <c r="M18" s="299"/>
      <c r="N18" s="299"/>
    </row>
    <row r="19" spans="1:15" s="305" customFormat="1" ht="66.75" hidden="1" customHeight="1" outlineLevel="1" x14ac:dyDescent="0.25">
      <c r="A19" s="310" t="s">
        <v>258</v>
      </c>
      <c r="B19" s="319" t="s">
        <v>259</v>
      </c>
      <c r="C19" s="301"/>
      <c r="E19" s="303">
        <v>100000</v>
      </c>
      <c r="F19" s="320">
        <v>2400000</v>
      </c>
      <c r="G19" s="297"/>
      <c r="H19" s="304"/>
      <c r="I19" s="299"/>
      <c r="J19" s="299"/>
      <c r="K19" s="299"/>
      <c r="L19" s="299"/>
      <c r="M19" s="299"/>
      <c r="N19" s="299"/>
    </row>
    <row r="20" spans="1:15" s="305" customFormat="1" ht="21" hidden="1" customHeight="1" outlineLevel="1" x14ac:dyDescent="0.25">
      <c r="A20" s="310"/>
      <c r="B20" s="302" t="s">
        <v>249</v>
      </c>
      <c r="C20" s="301"/>
      <c r="D20" s="312"/>
      <c r="E20" s="312"/>
      <c r="F20" s="312"/>
      <c r="G20" s="321"/>
      <c r="H20" s="304"/>
      <c r="I20" s="299"/>
      <c r="J20" s="299"/>
      <c r="K20" s="299"/>
      <c r="L20" s="299"/>
      <c r="M20" s="299"/>
      <c r="N20" s="299"/>
    </row>
    <row r="21" spans="1:15" s="305" customFormat="1" ht="15.75" hidden="1" customHeight="1" outlineLevel="1" x14ac:dyDescent="0.25">
      <c r="A21" s="310"/>
      <c r="B21" s="302" t="s">
        <v>249</v>
      </c>
      <c r="C21" s="301"/>
      <c r="D21" s="312"/>
      <c r="E21" s="312"/>
      <c r="F21" s="312"/>
      <c r="G21" s="312"/>
      <c r="H21" s="304"/>
      <c r="I21" s="299"/>
      <c r="J21" s="299"/>
      <c r="K21" s="299"/>
      <c r="L21" s="299"/>
      <c r="M21" s="299"/>
      <c r="N21" s="299"/>
    </row>
    <row r="22" spans="1:15" ht="68.25" hidden="1" customHeight="1" outlineLevel="1" x14ac:dyDescent="0.25">
      <c r="A22" s="310"/>
      <c r="B22" s="302" t="s">
        <v>260</v>
      </c>
      <c r="C22" s="301"/>
      <c r="D22" s="312"/>
      <c r="E22" s="312"/>
      <c r="F22" s="312"/>
      <c r="G22" s="303">
        <v>1200</v>
      </c>
      <c r="H22" s="282"/>
      <c r="I22" s="299"/>
      <c r="J22" s="299"/>
      <c r="K22" s="299"/>
      <c r="L22" s="299"/>
      <c r="M22" s="299"/>
      <c r="N22" s="299"/>
    </row>
    <row r="23" spans="1:15" s="305" customFormat="1" ht="73.5" hidden="1" customHeight="1" outlineLevel="1" x14ac:dyDescent="0.25">
      <c r="A23" s="322" t="s">
        <v>261</v>
      </c>
      <c r="B23" s="313" t="s">
        <v>262</v>
      </c>
      <c r="C23" s="306"/>
      <c r="D23" s="315">
        <f t="shared" ref="D23:G23" si="1">SUM(D24)</f>
        <v>1000</v>
      </c>
      <c r="E23" s="315"/>
      <c r="F23" s="315">
        <f t="shared" si="1"/>
        <v>0</v>
      </c>
      <c r="G23" s="315">
        <f t="shared" si="1"/>
        <v>1000</v>
      </c>
      <c r="H23" s="323"/>
      <c r="I23" s="299"/>
      <c r="J23" s="299"/>
      <c r="K23" s="299"/>
      <c r="L23" s="299"/>
      <c r="M23" s="299"/>
      <c r="N23" s="299"/>
    </row>
    <row r="24" spans="1:15" ht="89.25" hidden="1" customHeight="1" outlineLevel="1" x14ac:dyDescent="0.25">
      <c r="A24" s="324" t="s">
        <v>263</v>
      </c>
      <c r="B24" s="302" t="s">
        <v>264</v>
      </c>
      <c r="C24" s="325"/>
      <c r="D24" s="326">
        <v>1000</v>
      </c>
      <c r="E24" s="326">
        <v>1000</v>
      </c>
      <c r="F24" s="326"/>
      <c r="G24" s="326">
        <v>1000</v>
      </c>
      <c r="H24" s="327"/>
      <c r="I24" s="299"/>
      <c r="J24" s="299"/>
      <c r="K24" s="299"/>
      <c r="L24" s="299"/>
      <c r="M24" s="299"/>
      <c r="N24" s="299"/>
    </row>
    <row r="25" spans="1:15" s="305" customFormat="1" ht="148.5" hidden="1" customHeight="1" outlineLevel="1" x14ac:dyDescent="0.25">
      <c r="A25" s="310"/>
      <c r="B25" s="311" t="s">
        <v>265</v>
      </c>
      <c r="C25" s="310"/>
      <c r="D25" s="328">
        <v>1000</v>
      </c>
      <c r="E25" s="328">
        <v>1000</v>
      </c>
      <c r="F25" s="328">
        <f t="shared" ref="F25" si="2">SUM(F26)</f>
        <v>0</v>
      </c>
      <c r="G25" s="328">
        <v>1000</v>
      </c>
      <c r="I25" s="299"/>
      <c r="J25" s="299"/>
      <c r="K25" s="299"/>
      <c r="L25" s="299"/>
      <c r="M25" s="299"/>
      <c r="N25" s="299"/>
    </row>
    <row r="26" spans="1:15" ht="147.75" hidden="1" customHeight="1" outlineLevel="1" x14ac:dyDescent="0.25">
      <c r="A26" s="302"/>
      <c r="B26" s="302" t="s">
        <v>266</v>
      </c>
      <c r="C26" s="302"/>
      <c r="D26" s="329">
        <v>1000</v>
      </c>
      <c r="E26" s="329">
        <v>1000</v>
      </c>
      <c r="F26" s="329"/>
      <c r="G26" s="329">
        <v>1000</v>
      </c>
      <c r="I26" s="299"/>
      <c r="J26" s="299"/>
      <c r="K26" s="299"/>
      <c r="L26" s="299"/>
      <c r="M26" s="299"/>
      <c r="N26" s="299"/>
    </row>
    <row r="27" spans="1:15" s="305" customFormat="1" ht="15" hidden="1" customHeight="1" outlineLevel="1" x14ac:dyDescent="0.25">
      <c r="A27" s="310"/>
      <c r="B27" s="302"/>
      <c r="C27" s="310"/>
      <c r="D27" s="328">
        <f>SUM(D10:D26)</f>
        <v>4000</v>
      </c>
      <c r="E27" s="328">
        <f>SUM(E10:E26)</f>
        <v>115500</v>
      </c>
      <c r="F27" s="328">
        <v>2400000</v>
      </c>
      <c r="G27" s="328">
        <f>SUM(G10:G26)</f>
        <v>5200</v>
      </c>
      <c r="I27" s="299"/>
      <c r="J27" s="299"/>
      <c r="K27" s="299"/>
      <c r="L27" s="299"/>
      <c r="M27" s="299"/>
      <c r="N27" s="299"/>
    </row>
    <row r="28" spans="1:15" x14ac:dyDescent="0.2">
      <c r="A28" s="998" t="s">
        <v>241</v>
      </c>
      <c r="B28" s="998"/>
      <c r="C28" s="998"/>
      <c r="D28" s="998"/>
      <c r="E28" s="998"/>
      <c r="F28" s="998"/>
      <c r="G28" s="998"/>
      <c r="I28" s="299"/>
      <c r="J28" s="299"/>
      <c r="K28" s="299"/>
      <c r="L28" s="299"/>
      <c r="M28" s="299"/>
      <c r="N28" s="299"/>
    </row>
    <row r="29" spans="1:15" x14ac:dyDescent="0.25">
      <c r="A29" s="999"/>
      <c r="B29" s="999"/>
      <c r="C29" s="999"/>
      <c r="D29" s="999"/>
      <c r="E29" s="1000"/>
      <c r="F29" s="1000"/>
      <c r="G29" s="1000"/>
      <c r="H29" s="330"/>
      <c r="I29" s="299"/>
      <c r="J29" s="299"/>
      <c r="K29" s="299"/>
      <c r="L29" s="299"/>
      <c r="M29" s="299"/>
      <c r="N29" s="299"/>
    </row>
    <row r="30" spans="1:15" ht="29.25" x14ac:dyDescent="0.25">
      <c r="A30" s="287" t="s">
        <v>278</v>
      </c>
      <c r="B30" s="346" t="s">
        <v>279</v>
      </c>
      <c r="C30" s="287" t="s">
        <v>280</v>
      </c>
      <c r="D30" s="288"/>
      <c r="E30" s="288"/>
      <c r="F30" s="288"/>
      <c r="G30" s="288"/>
      <c r="H30" s="290"/>
      <c r="I30" s="299"/>
      <c r="J30" s="299"/>
      <c r="K30" s="299"/>
      <c r="L30" s="299"/>
      <c r="M30" s="299"/>
      <c r="N30" s="299"/>
    </row>
    <row r="31" spans="1:15" x14ac:dyDescent="0.25">
      <c r="A31" s="331">
        <v>4</v>
      </c>
      <c r="B31" s="331">
        <v>1500</v>
      </c>
      <c r="C31" s="332">
        <v>6000</v>
      </c>
      <c r="D31" s="331"/>
      <c r="E31" s="331"/>
      <c r="F31" s="331"/>
      <c r="G31" s="331"/>
      <c r="H31" s="333"/>
      <c r="I31" s="299"/>
      <c r="J31" s="299"/>
      <c r="K31" s="299"/>
      <c r="L31" s="299"/>
      <c r="M31" s="299"/>
      <c r="N31" s="299"/>
    </row>
    <row r="32" spans="1:15" x14ac:dyDescent="0.25">
      <c r="A32" s="294"/>
      <c r="B32" s="347"/>
      <c r="C32" s="348"/>
      <c r="D32" s="269"/>
      <c r="E32" s="349"/>
      <c r="F32" s="350"/>
      <c r="G32" s="351"/>
      <c r="H32" s="333"/>
      <c r="I32" s="299"/>
      <c r="J32" s="299"/>
      <c r="K32" s="299"/>
      <c r="L32" s="299"/>
      <c r="M32" s="299"/>
      <c r="N32" s="299"/>
    </row>
    <row r="33" spans="1:14" x14ac:dyDescent="0.25">
      <c r="A33" s="294"/>
      <c r="B33" s="331"/>
      <c r="C33" s="352"/>
      <c r="D33" s="349"/>
      <c r="E33" s="349"/>
      <c r="F33" s="353"/>
      <c r="G33" s="351"/>
      <c r="H33" s="333"/>
      <c r="I33" s="299"/>
      <c r="J33" s="299"/>
      <c r="K33" s="299"/>
      <c r="L33" s="299"/>
      <c r="M33" s="299"/>
      <c r="N33" s="299"/>
    </row>
    <row r="34" spans="1:14" ht="14.25" customHeight="1" x14ac:dyDescent="0.25">
      <c r="A34" s="354"/>
    </row>
  </sheetData>
  <sheetProtection formatCells="0" formatColumns="0" formatRows="0" insertColumns="0" insertRows="0" deleteColumns="0" deleteRows="0" selectLockedCells="1" selectUnlockedCells="1"/>
  <autoFilter ref="A3:G26" xr:uid="{00000000-0009-0000-0000-00000B000000}">
    <filterColumn colId="3" showButton="0"/>
    <filterColumn colId="4" showButton="0"/>
    <filterColumn colId="5" showButton="0"/>
  </autoFilter>
  <mergeCells count="10">
    <mergeCell ref="B9:C9"/>
    <mergeCell ref="A28:G28"/>
    <mergeCell ref="A29:D29"/>
    <mergeCell ref="E29:G29"/>
    <mergeCell ref="E1:G1"/>
    <mergeCell ref="A3:A5"/>
    <mergeCell ref="B3:B5"/>
    <mergeCell ref="D3:G3"/>
    <mergeCell ref="D4:D5"/>
    <mergeCell ref="E4:E5"/>
  </mergeCells>
  <pageMargins left="0.23622047244094491" right="0.23622047244094491" top="0.74803149606299213" bottom="0.74803149606299213" header="0.31496062992125984" footer="0.31496062992125984"/>
  <pageSetup paperSize="9" fitToHeight="0" orientation="landscape" r:id="rId1"/>
  <headerFooter>
    <oddFooter>&amp;LVMplp_110717_HIVplans&amp;C&amp;P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5C864-E2CC-4CFF-ADF5-242EF5B1E9E2}">
  <sheetPr>
    <tabColor theme="9" tint="0.59999389629810485"/>
    <pageSetUpPr fitToPage="1"/>
  </sheetPr>
  <dimension ref="A1:R33"/>
  <sheetViews>
    <sheetView zoomScaleNormal="100" workbookViewId="0">
      <selection activeCell="L12" sqref="L12"/>
    </sheetView>
  </sheetViews>
  <sheetFormatPr defaultRowHeight="15" outlineLevelRow="1" x14ac:dyDescent="0.25"/>
  <cols>
    <col min="1" max="1" width="25.7109375" style="89" customWidth="1"/>
    <col min="2" max="2" width="23" style="89" customWidth="1"/>
    <col min="3" max="3" width="12" style="89" customWidth="1"/>
    <col min="4" max="4" width="10.42578125" style="89" customWidth="1"/>
    <col min="5" max="5" width="10.85546875" style="89" customWidth="1"/>
    <col min="6" max="6" width="10" style="89" hidden="1" customWidth="1"/>
    <col min="7" max="8" width="9.140625" style="89"/>
    <col min="9" max="9" width="12.140625" style="89" customWidth="1"/>
    <col min="10" max="16384" width="9.140625" style="89"/>
  </cols>
  <sheetData>
    <row r="1" spans="1:18" ht="19.5" customHeight="1" x14ac:dyDescent="0.25">
      <c r="A1" s="1007" t="s">
        <v>281</v>
      </c>
      <c r="B1" s="1007"/>
      <c r="C1" s="1007"/>
      <c r="D1" s="1007"/>
      <c r="E1" s="1007"/>
      <c r="F1" s="1007"/>
      <c r="G1" s="1007"/>
      <c r="H1" s="1007"/>
      <c r="I1" s="1007"/>
    </row>
    <row r="2" spans="1:18" s="92" customFormat="1" ht="25.5" customHeight="1" x14ac:dyDescent="0.25">
      <c r="A2" s="908" t="s">
        <v>0</v>
      </c>
      <c r="B2" s="909" t="s">
        <v>1</v>
      </c>
      <c r="C2" s="156" t="s">
        <v>94</v>
      </c>
      <c r="D2" s="945" t="s">
        <v>95</v>
      </c>
      <c r="E2" s="945"/>
      <c r="F2" s="945"/>
      <c r="G2" s="945"/>
      <c r="H2" s="945"/>
      <c r="I2" s="216" t="s">
        <v>96</v>
      </c>
      <c r="K2" s="93"/>
    </row>
    <row r="3" spans="1:18" s="92" customFormat="1" ht="63.75" customHeight="1" x14ac:dyDescent="0.25">
      <c r="A3" s="908"/>
      <c r="B3" s="910"/>
      <c r="C3" s="912" t="s">
        <v>97</v>
      </c>
      <c r="D3" s="914">
        <v>2019</v>
      </c>
      <c r="E3" s="914">
        <v>2020</v>
      </c>
      <c r="F3" s="914"/>
      <c r="G3" s="94" t="s">
        <v>98</v>
      </c>
      <c r="H3" s="94" t="s">
        <v>99</v>
      </c>
      <c r="I3" s="91" t="s">
        <v>100</v>
      </c>
      <c r="K3" s="93"/>
    </row>
    <row r="4" spans="1:18" s="92" customFormat="1" ht="50.25" customHeight="1" x14ac:dyDescent="0.25">
      <c r="A4" s="908"/>
      <c r="B4" s="907"/>
      <c r="C4" s="1008"/>
      <c r="D4" s="915"/>
      <c r="E4" s="915"/>
      <c r="F4" s="915"/>
      <c r="G4" s="95" t="s">
        <v>101</v>
      </c>
      <c r="H4" s="95" t="s">
        <v>102</v>
      </c>
      <c r="I4" s="217"/>
      <c r="K4" s="93"/>
      <c r="M4" s="92" t="s">
        <v>103</v>
      </c>
    </row>
    <row r="5" spans="1:18" s="92" customFormat="1" ht="153" x14ac:dyDescent="0.25">
      <c r="A5" s="163"/>
      <c r="B5" s="131" t="s">
        <v>282</v>
      </c>
      <c r="C5" s="130" t="s">
        <v>117</v>
      </c>
      <c r="D5" s="100"/>
      <c r="E5" s="100">
        <v>3429</v>
      </c>
      <c r="F5" s="355"/>
      <c r="G5" s="356"/>
      <c r="H5" s="170">
        <v>3323</v>
      </c>
      <c r="I5" s="218"/>
      <c r="K5" s="93"/>
    </row>
    <row r="6" spans="1:18" s="92" customFormat="1" ht="91.5" customHeight="1" x14ac:dyDescent="0.25">
      <c r="A6" s="163"/>
      <c r="B6" s="131" t="s">
        <v>51</v>
      </c>
      <c r="C6" s="130" t="s">
        <v>117</v>
      </c>
      <c r="E6" s="357">
        <v>8000</v>
      </c>
      <c r="F6" s="355"/>
      <c r="G6" s="357"/>
      <c r="H6" s="357">
        <v>1000</v>
      </c>
      <c r="I6" s="218"/>
      <c r="K6" s="93"/>
    </row>
    <row r="7" spans="1:18" s="92" customFormat="1" ht="91.5" customHeight="1" outlineLevel="1" x14ac:dyDescent="0.25">
      <c r="A7" s="358"/>
      <c r="B7" s="359" t="s">
        <v>52</v>
      </c>
      <c r="C7" s="360" t="s">
        <v>117</v>
      </c>
      <c r="D7" s="361"/>
      <c r="E7" s="361">
        <v>14268</v>
      </c>
      <c r="F7" s="362">
        <v>2233.6</v>
      </c>
      <c r="G7" s="363"/>
      <c r="H7" s="361">
        <v>13421</v>
      </c>
      <c r="I7" s="364"/>
      <c r="K7" s="103"/>
      <c r="L7" s="104"/>
      <c r="O7" s="105"/>
      <c r="P7" s="106"/>
      <c r="Q7" s="106"/>
      <c r="R7" s="106"/>
    </row>
    <row r="8" spans="1:18" x14ac:dyDescent="0.25">
      <c r="A8" s="155"/>
      <c r="B8" s="155"/>
      <c r="C8" s="133" t="s">
        <v>118</v>
      </c>
      <c r="D8" s="250">
        <f>SUM(D5:D7)</f>
        <v>0</v>
      </c>
      <c r="E8" s="250">
        <f t="shared" ref="E8:H8" si="0">SUM(E5:E7)</f>
        <v>25697</v>
      </c>
      <c r="F8" s="250">
        <f t="shared" si="0"/>
        <v>2233.6</v>
      </c>
      <c r="G8" s="250">
        <f t="shared" si="0"/>
        <v>0</v>
      </c>
      <c r="H8" s="250">
        <f t="shared" si="0"/>
        <v>17744</v>
      </c>
      <c r="I8" s="155"/>
    </row>
    <row r="9" spans="1:18" x14ac:dyDescent="0.25">
      <c r="A9" s="365"/>
      <c r="B9" s="365"/>
      <c r="C9" s="365"/>
      <c r="D9" s="251"/>
      <c r="E9" s="251"/>
      <c r="F9" s="251"/>
      <c r="G9" s="366"/>
      <c r="H9" s="251"/>
      <c r="I9" s="256"/>
    </row>
    <row r="10" spans="1:18" ht="26.25" x14ac:dyDescent="0.25">
      <c r="A10" s="973" t="s">
        <v>215</v>
      </c>
      <c r="B10" s="973"/>
      <c r="C10" s="973"/>
      <c r="D10" s="973"/>
      <c r="E10" s="973"/>
      <c r="F10" s="973"/>
      <c r="G10" s="973"/>
      <c r="H10" s="223" t="s">
        <v>119</v>
      </c>
      <c r="I10" s="255"/>
    </row>
    <row r="11" spans="1:18" x14ac:dyDescent="0.25">
      <c r="A11" s="980" t="s">
        <v>283</v>
      </c>
      <c r="B11" s="980"/>
      <c r="C11" s="980"/>
      <c r="D11" s="980"/>
      <c r="E11" s="981"/>
      <c r="F11" s="981"/>
      <c r="G11" s="981"/>
      <c r="H11" s="252">
        <f>SUM(D14:D17,D24:D27)</f>
        <v>14559.77045625</v>
      </c>
    </row>
    <row r="13" spans="1:18" s="121" customFormat="1" ht="42.75" x14ac:dyDescent="0.25">
      <c r="A13" s="136" t="s">
        <v>284</v>
      </c>
      <c r="B13" s="226" t="s">
        <v>122</v>
      </c>
      <c r="C13" s="226" t="s">
        <v>123</v>
      </c>
      <c r="D13" s="144" t="s">
        <v>218</v>
      </c>
      <c r="E13" s="143"/>
      <c r="F13" s="234"/>
      <c r="G13" s="268"/>
      <c r="H13" s="268"/>
      <c r="I13" s="268"/>
      <c r="J13" s="268"/>
      <c r="K13" s="268"/>
      <c r="L13" s="268"/>
    </row>
    <row r="14" spans="1:18" s="253" customFormat="1" x14ac:dyDescent="0.25">
      <c r="A14" s="226" t="s">
        <v>125</v>
      </c>
      <c r="B14" s="231">
        <v>1382</v>
      </c>
      <c r="C14" s="232">
        <f>B14*12</f>
        <v>16584</v>
      </c>
      <c r="D14" s="145">
        <f>C14*0.125</f>
        <v>2073</v>
      </c>
      <c r="E14" s="143"/>
      <c r="F14" s="234"/>
      <c r="G14" s="268"/>
      <c r="H14" s="268"/>
      <c r="I14" s="268"/>
      <c r="J14" s="268"/>
      <c r="K14" s="268"/>
      <c r="L14" s="268"/>
    </row>
    <row r="15" spans="1:18" s="253" customFormat="1" ht="60" x14ac:dyDescent="0.25">
      <c r="A15" s="226" t="s">
        <v>126</v>
      </c>
      <c r="B15" s="231"/>
      <c r="C15" s="232">
        <f>B14*50%+B14*65%+B14*20%</f>
        <v>1865.7000000000003</v>
      </c>
      <c r="D15" s="145">
        <f>C15*0.125</f>
        <v>233.21250000000003</v>
      </c>
      <c r="E15" s="143"/>
      <c r="F15" s="234"/>
      <c r="G15" s="268"/>
      <c r="H15" s="268"/>
      <c r="I15" s="268"/>
      <c r="J15" s="268"/>
      <c r="K15" s="268"/>
      <c r="L15" s="268"/>
    </row>
    <row r="16" spans="1:18" s="253" customFormat="1" ht="30" x14ac:dyDescent="0.25">
      <c r="A16" s="226" t="s">
        <v>127</v>
      </c>
      <c r="B16" s="231">
        <f>B14*24.09%</f>
        <v>332.92380000000003</v>
      </c>
      <c r="C16" s="231">
        <f>SUM(C14:C15)*24.09%</f>
        <v>4444.5327299999999</v>
      </c>
      <c r="D16" s="145">
        <f>C16*0.125</f>
        <v>555.56659124999999</v>
      </c>
      <c r="E16" s="143"/>
      <c r="F16" s="234"/>
      <c r="G16" s="268"/>
      <c r="H16" s="268"/>
      <c r="I16" s="268"/>
      <c r="J16" s="268"/>
      <c r="K16" s="268"/>
      <c r="L16" s="268"/>
    </row>
    <row r="17" spans="1:12" s="253" customFormat="1" ht="30" x14ac:dyDescent="0.25">
      <c r="A17" s="226" t="s">
        <v>128</v>
      </c>
      <c r="B17" s="231"/>
      <c r="C17" s="231">
        <v>223</v>
      </c>
      <c r="D17" s="145">
        <f>C17*0.125</f>
        <v>27.875</v>
      </c>
      <c r="E17" s="143"/>
      <c r="F17" s="234"/>
      <c r="G17" s="268"/>
      <c r="H17" s="268"/>
      <c r="I17" s="268"/>
      <c r="J17" s="268"/>
      <c r="K17" s="268"/>
      <c r="L17" s="268"/>
    </row>
    <row r="18" spans="1:12" s="253" customFormat="1" x14ac:dyDescent="0.25">
      <c r="A18" s="236" t="s">
        <v>129</v>
      </c>
      <c r="B18" s="237"/>
      <c r="C18" s="237"/>
      <c r="D18" s="145">
        <f>SUM(D14:D17)</f>
        <v>2889.65409125</v>
      </c>
      <c r="E18" s="146"/>
      <c r="F18" s="240"/>
      <c r="G18" s="268"/>
      <c r="H18" s="268"/>
      <c r="I18" s="268"/>
      <c r="J18" s="268"/>
      <c r="K18" s="268"/>
      <c r="L18" s="268"/>
    </row>
    <row r="19" spans="1:12" s="253" customFormat="1" x14ac:dyDescent="0.25">
      <c r="A19" s="147" t="s">
        <v>130</v>
      </c>
      <c r="B19" s="254"/>
      <c r="C19" s="254"/>
      <c r="D19" s="254"/>
      <c r="G19" s="268"/>
      <c r="H19" s="268"/>
      <c r="I19" s="268"/>
      <c r="J19" s="268"/>
      <c r="K19" s="268"/>
      <c r="L19" s="268"/>
    </row>
    <row r="20" spans="1:12" s="253" customFormat="1" x14ac:dyDescent="0.25">
      <c r="A20" s="155" t="s">
        <v>131</v>
      </c>
      <c r="B20" s="155" t="s">
        <v>132</v>
      </c>
      <c r="C20" s="118">
        <f>SUM(C14:C17)*15%</f>
        <v>3467.5849094999999</v>
      </c>
      <c r="D20" s="118">
        <f>SUM(D14:D17)*15%</f>
        <v>433.44811368749998</v>
      </c>
      <c r="E20" s="255"/>
      <c r="F20" s="89"/>
      <c r="G20" s="268"/>
      <c r="H20" s="268"/>
      <c r="I20" s="268"/>
      <c r="J20" s="268"/>
      <c r="K20" s="268"/>
      <c r="L20" s="268"/>
    </row>
    <row r="21" spans="1:12" s="253" customFormat="1" x14ac:dyDescent="0.25">
      <c r="A21" s="155" t="s">
        <v>133</v>
      </c>
      <c r="B21" s="155"/>
      <c r="C21" s="118">
        <v>847</v>
      </c>
      <c r="D21" s="118">
        <f>C21*0.125</f>
        <v>105.875</v>
      </c>
      <c r="E21" s="255"/>
      <c r="F21" s="89"/>
      <c r="G21" s="268"/>
      <c r="H21" s="268"/>
      <c r="I21" s="268"/>
      <c r="J21" s="268"/>
      <c r="K21" s="268"/>
      <c r="L21" s="268"/>
    </row>
    <row r="22" spans="1:12" s="253" customFormat="1" x14ac:dyDescent="0.25">
      <c r="A22" s="365"/>
      <c r="B22" s="365"/>
      <c r="C22" s="367"/>
      <c r="D22" s="367"/>
      <c r="E22" s="89"/>
      <c r="F22" s="89"/>
      <c r="G22" s="268"/>
      <c r="H22" s="268"/>
      <c r="I22" s="268"/>
      <c r="J22" s="268"/>
      <c r="K22" s="268"/>
      <c r="L22" s="268"/>
    </row>
    <row r="23" spans="1:12" s="121" customFormat="1" ht="42.75" x14ac:dyDescent="0.25">
      <c r="A23" s="136" t="s">
        <v>285</v>
      </c>
      <c r="B23" s="226" t="s">
        <v>122</v>
      </c>
      <c r="C23" s="226" t="s">
        <v>123</v>
      </c>
      <c r="D23" s="144" t="s">
        <v>124</v>
      </c>
      <c r="E23" s="143"/>
      <c r="F23" s="234"/>
      <c r="G23" s="268"/>
      <c r="H23" s="268"/>
      <c r="I23" s="268"/>
      <c r="J23" s="268"/>
      <c r="K23" s="268"/>
      <c r="L23" s="268"/>
    </row>
    <row r="24" spans="1:12" s="253" customFormat="1" x14ac:dyDescent="0.25">
      <c r="A24" s="226" t="s">
        <v>125</v>
      </c>
      <c r="B24" s="231">
        <v>1382</v>
      </c>
      <c r="C24" s="232">
        <f>B24*12</f>
        <v>16584</v>
      </c>
      <c r="D24" s="145">
        <f>C24*0.5</f>
        <v>8292</v>
      </c>
      <c r="E24" s="143"/>
      <c r="F24" s="234"/>
      <c r="G24" s="268"/>
      <c r="H24" s="268"/>
      <c r="I24" s="268"/>
      <c r="J24" s="268"/>
      <c r="K24" s="268"/>
      <c r="L24" s="268"/>
    </row>
    <row r="25" spans="1:12" s="253" customFormat="1" ht="60" x14ac:dyDescent="0.25">
      <c r="A25" s="226" t="s">
        <v>126</v>
      </c>
      <c r="B25" s="231"/>
      <c r="C25" s="232">
        <f>B24*50%+B24*65%+B24*20%</f>
        <v>1865.7000000000003</v>
      </c>
      <c r="D25" s="145">
        <f>C25*0.5</f>
        <v>932.85000000000014</v>
      </c>
      <c r="E25" s="143"/>
      <c r="F25" s="234"/>
      <c r="G25" s="268"/>
      <c r="H25" s="268"/>
      <c r="I25" s="268"/>
      <c r="J25" s="268"/>
      <c r="K25" s="268"/>
      <c r="L25" s="268"/>
    </row>
    <row r="26" spans="1:12" s="253" customFormat="1" ht="30" x14ac:dyDescent="0.25">
      <c r="A26" s="226" t="s">
        <v>127</v>
      </c>
      <c r="B26" s="231">
        <f>B24*24.09%</f>
        <v>332.92380000000003</v>
      </c>
      <c r="C26" s="231">
        <f>SUM(C24:C25)*24.09%</f>
        <v>4444.5327299999999</v>
      </c>
      <c r="D26" s="145">
        <f>C26*0.5</f>
        <v>2222.266365</v>
      </c>
      <c r="E26" s="143"/>
      <c r="F26" s="234"/>
      <c r="G26" s="268"/>
      <c r="H26" s="268"/>
      <c r="I26" s="268"/>
      <c r="J26" s="268"/>
      <c r="K26" s="268"/>
      <c r="L26" s="268"/>
    </row>
    <row r="27" spans="1:12" s="253" customFormat="1" ht="30" x14ac:dyDescent="0.25">
      <c r="A27" s="226" t="s">
        <v>128</v>
      </c>
      <c r="B27" s="231"/>
      <c r="C27" s="231">
        <v>223</v>
      </c>
      <c r="D27" s="145">
        <f>C27</f>
        <v>223</v>
      </c>
      <c r="E27" s="143"/>
      <c r="F27" s="234"/>
      <c r="G27" s="268"/>
      <c r="H27" s="268"/>
      <c r="I27" s="268"/>
      <c r="J27" s="268"/>
      <c r="K27" s="268"/>
      <c r="L27" s="268"/>
    </row>
    <row r="28" spans="1:12" s="253" customFormat="1" x14ac:dyDescent="0.25">
      <c r="A28" s="236" t="s">
        <v>129</v>
      </c>
      <c r="B28" s="237"/>
      <c r="C28" s="237"/>
      <c r="D28" s="145">
        <f>SUM(D24:D27)</f>
        <v>11670.116365</v>
      </c>
      <c r="E28" s="146"/>
      <c r="F28" s="240"/>
      <c r="G28" s="268"/>
      <c r="H28" s="268"/>
      <c r="I28" s="268"/>
      <c r="J28" s="268"/>
      <c r="K28" s="268"/>
      <c r="L28" s="268"/>
    </row>
    <row r="29" spans="1:12" s="253" customFormat="1" x14ac:dyDescent="0.25">
      <c r="A29" s="147" t="s">
        <v>130</v>
      </c>
      <c r="B29" s="254"/>
      <c r="C29" s="254"/>
      <c r="D29" s="254"/>
      <c r="G29" s="268"/>
      <c r="H29" s="268"/>
      <c r="I29" s="268"/>
      <c r="J29" s="268"/>
      <c r="K29" s="268"/>
      <c r="L29" s="268"/>
    </row>
    <row r="30" spans="1:12" s="253" customFormat="1" x14ac:dyDescent="0.25">
      <c r="A30" s="155" t="s">
        <v>131</v>
      </c>
      <c r="B30" s="155" t="s">
        <v>132</v>
      </c>
      <c r="C30" s="118">
        <f>SUM(C24:C27)*15%</f>
        <v>3467.5849094999999</v>
      </c>
      <c r="D30" s="118">
        <f>SUM(D24:D27)*15%</f>
        <v>1750.5174547499998</v>
      </c>
      <c r="E30" s="255"/>
      <c r="F30" s="89"/>
      <c r="G30" s="268"/>
      <c r="H30" s="268"/>
      <c r="I30" s="268"/>
      <c r="J30" s="268"/>
      <c r="K30" s="268"/>
      <c r="L30" s="268"/>
    </row>
    <row r="31" spans="1:12" s="253" customFormat="1" x14ac:dyDescent="0.25">
      <c r="A31" s="155" t="s">
        <v>133</v>
      </c>
      <c r="B31" s="155"/>
      <c r="C31" s="118">
        <v>847</v>
      </c>
      <c r="D31" s="118">
        <f>C31</f>
        <v>847</v>
      </c>
      <c r="E31" s="255"/>
      <c r="F31" s="89"/>
      <c r="G31" s="268"/>
      <c r="H31" s="268"/>
      <c r="I31" s="268"/>
      <c r="J31" s="268"/>
      <c r="K31" s="268"/>
      <c r="L31" s="268"/>
    </row>
    <row r="33" spans="1:11" x14ac:dyDescent="0.25">
      <c r="A33" s="150" t="s">
        <v>286</v>
      </c>
      <c r="B33" s="151" t="s">
        <v>287</v>
      </c>
      <c r="C33" s="365"/>
      <c r="D33" s="365"/>
      <c r="E33" s="365"/>
      <c r="F33" s="365"/>
      <c r="G33" s="365"/>
      <c r="H33" s="365"/>
      <c r="I33" s="365"/>
      <c r="J33" s="365"/>
      <c r="K33" s="368"/>
    </row>
  </sheetData>
  <mergeCells count="11">
    <mergeCell ref="A10:G10"/>
    <mergeCell ref="A11:D11"/>
    <mergeCell ref="E11:G11"/>
    <mergeCell ref="A1:I1"/>
    <mergeCell ref="A2:A4"/>
    <mergeCell ref="B2:B4"/>
    <mergeCell ref="D2:H2"/>
    <mergeCell ref="C3:C4"/>
    <mergeCell ref="D3:D4"/>
    <mergeCell ref="E3:E4"/>
    <mergeCell ref="F3:F4"/>
  </mergeCells>
  <pageMargins left="0.34" right="0.2" top="0.74803149606299213" bottom="0.74803149606299213" header="0.31496062992125984" footer="0.31496062992125984"/>
  <pageSetup paperSize="9" scale="73" orientation="portrait" horizontalDpi="42949672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6C953-27EF-4810-9EAC-B5ABEFCB1629}">
  <sheetPr>
    <tabColor theme="8" tint="0.59999389629810485"/>
  </sheetPr>
  <dimension ref="A1:D13"/>
  <sheetViews>
    <sheetView workbookViewId="0">
      <selection activeCell="J20" sqref="J20"/>
    </sheetView>
  </sheetViews>
  <sheetFormatPr defaultRowHeight="15" x14ac:dyDescent="0.25"/>
  <cols>
    <col min="1" max="1" width="50" customWidth="1"/>
  </cols>
  <sheetData>
    <row r="1" spans="1:4" ht="45" x14ac:dyDescent="0.25">
      <c r="A1" s="75" t="s">
        <v>89</v>
      </c>
    </row>
    <row r="2" spans="1:4" x14ac:dyDescent="0.25">
      <c r="A2" s="67" t="s">
        <v>70</v>
      </c>
      <c r="B2" s="67">
        <v>2019</v>
      </c>
      <c r="C2" s="67">
        <v>2020</v>
      </c>
    </row>
    <row r="3" spans="1:4" x14ac:dyDescent="0.25">
      <c r="A3" s="67"/>
      <c r="B3" s="66"/>
      <c r="C3" s="73">
        <f>C13</f>
        <v>9560</v>
      </c>
    </row>
    <row r="5" spans="1:4" ht="90" x14ac:dyDescent="0.25">
      <c r="A5" s="65" t="s">
        <v>88</v>
      </c>
    </row>
    <row r="7" spans="1:4" x14ac:dyDescent="0.25">
      <c r="A7" s="58" t="s">
        <v>87</v>
      </c>
      <c r="B7" s="58"/>
    </row>
    <row r="8" spans="1:4" ht="45" x14ac:dyDescent="0.25">
      <c r="A8" s="82" t="s">
        <v>86</v>
      </c>
      <c r="B8" s="78" t="s">
        <v>85</v>
      </c>
      <c r="C8" s="78" t="s">
        <v>84</v>
      </c>
    </row>
    <row r="9" spans="1:4" x14ac:dyDescent="0.25">
      <c r="A9" s="81" t="s">
        <v>83</v>
      </c>
      <c r="B9" s="79"/>
      <c r="C9" s="79">
        <v>2000</v>
      </c>
    </row>
    <row r="10" spans="1:4" ht="30" x14ac:dyDescent="0.25">
      <c r="A10" s="80" t="s">
        <v>82</v>
      </c>
      <c r="B10" s="79">
        <v>330</v>
      </c>
      <c r="C10" s="78">
        <f>B10*6</f>
        <v>1980</v>
      </c>
    </row>
    <row r="11" spans="1:4" ht="60" x14ac:dyDescent="0.25">
      <c r="A11" s="80" t="s">
        <v>81</v>
      </c>
      <c r="B11" s="78">
        <v>330</v>
      </c>
      <c r="C11" s="78">
        <f>B11*6</f>
        <v>1980</v>
      </c>
      <c r="D11" s="60"/>
    </row>
    <row r="12" spans="1:4" ht="30" x14ac:dyDescent="0.25">
      <c r="A12" s="80" t="s">
        <v>80</v>
      </c>
      <c r="B12" s="79">
        <v>600</v>
      </c>
      <c r="C12" s="78">
        <f>B12*6</f>
        <v>3600</v>
      </c>
    </row>
    <row r="13" spans="1:4" x14ac:dyDescent="0.25">
      <c r="A13" s="77" t="s">
        <v>79</v>
      </c>
      <c r="B13" s="61">
        <f>SUM(B10:B12)</f>
        <v>1260</v>
      </c>
      <c r="C13" s="76">
        <f>SUM(C9:C12)</f>
        <v>9560</v>
      </c>
    </row>
  </sheetData>
  <pageMargins left="0.25" right="0.25"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A6723-FE2A-48EB-8205-228281A6B2F4}">
  <sheetPr>
    <tabColor theme="8" tint="0.59999389629810485"/>
  </sheetPr>
  <dimension ref="A1:V9"/>
  <sheetViews>
    <sheetView workbookViewId="0">
      <selection activeCell="M25" sqref="M25"/>
    </sheetView>
  </sheetViews>
  <sheetFormatPr defaultRowHeight="15" x14ac:dyDescent="0.25"/>
  <cols>
    <col min="1" max="1" width="39.28515625" customWidth="1"/>
    <col min="2" max="2" width="12.85546875" customWidth="1"/>
  </cols>
  <sheetData>
    <row r="1" spans="1:22" ht="120" x14ac:dyDescent="0.25">
      <c r="A1" s="75" t="s">
        <v>92</v>
      </c>
    </row>
    <row r="2" spans="1:22" x14ac:dyDescent="0.25">
      <c r="A2" s="67" t="s">
        <v>70</v>
      </c>
      <c r="B2" s="67">
        <v>2019</v>
      </c>
      <c r="C2" s="67">
        <v>2020</v>
      </c>
    </row>
    <row r="3" spans="1:22" x14ac:dyDescent="0.25">
      <c r="A3" s="67"/>
      <c r="B3" s="88"/>
      <c r="C3" s="73">
        <f>B7</f>
        <v>6480</v>
      </c>
    </row>
    <row r="4" spans="1:22" x14ac:dyDescent="0.25">
      <c r="A4" s="59" t="s">
        <v>91</v>
      </c>
      <c r="K4" s="83"/>
      <c r="L4" s="83"/>
      <c r="M4" s="83"/>
      <c r="N4" s="83"/>
      <c r="O4" s="83"/>
      <c r="P4" s="83"/>
      <c r="Q4" s="83"/>
      <c r="R4" s="83"/>
      <c r="S4" s="83"/>
      <c r="T4" s="83"/>
      <c r="U4" s="83"/>
      <c r="V4" s="83"/>
    </row>
    <row r="5" spans="1:22" ht="45" x14ac:dyDescent="0.25">
      <c r="A5" s="71" t="s">
        <v>90</v>
      </c>
      <c r="B5" s="63">
        <v>6000</v>
      </c>
      <c r="K5" s="83"/>
      <c r="L5" s="83"/>
      <c r="M5" s="83"/>
      <c r="N5" s="83"/>
      <c r="O5" s="83"/>
      <c r="P5" s="83"/>
      <c r="Q5" s="83"/>
      <c r="R5" s="83"/>
      <c r="S5" s="83"/>
      <c r="T5" s="83"/>
      <c r="U5" s="83"/>
      <c r="V5" s="83"/>
    </row>
    <row r="6" spans="1:22" x14ac:dyDescent="0.25">
      <c r="A6" s="71" t="s">
        <v>67</v>
      </c>
      <c r="B6" s="87">
        <v>480</v>
      </c>
      <c r="K6" s="83"/>
      <c r="L6" s="83"/>
      <c r="M6" s="83"/>
      <c r="N6" s="83"/>
      <c r="O6" s="83"/>
      <c r="P6" s="83"/>
      <c r="Q6" s="83"/>
      <c r="R6" s="83"/>
      <c r="S6" s="83"/>
      <c r="T6" s="83"/>
      <c r="U6" s="83"/>
      <c r="V6" s="83"/>
    </row>
    <row r="7" spans="1:22" x14ac:dyDescent="0.25">
      <c r="A7" s="86" t="s">
        <v>66</v>
      </c>
      <c r="B7" s="85">
        <f>SUM(B5:B6)</f>
        <v>6480</v>
      </c>
      <c r="K7" s="83"/>
      <c r="L7" s="83"/>
      <c r="M7" s="83"/>
      <c r="N7" s="83"/>
      <c r="O7" s="83"/>
      <c r="P7" s="83"/>
      <c r="Q7" s="83"/>
      <c r="R7" s="83"/>
      <c r="S7" s="83"/>
      <c r="T7" s="83"/>
      <c r="U7" s="83"/>
      <c r="V7" s="83"/>
    </row>
    <row r="8" spans="1:22" x14ac:dyDescent="0.25">
      <c r="A8" s="59"/>
      <c r="K8" s="83"/>
      <c r="L8" s="83"/>
      <c r="M8" s="83"/>
      <c r="N8" s="83"/>
      <c r="O8" s="83"/>
      <c r="P8" s="83"/>
      <c r="Q8" s="83"/>
      <c r="R8" s="83"/>
      <c r="S8" s="83"/>
      <c r="T8" s="83"/>
      <c r="U8" s="83"/>
      <c r="V8" s="83"/>
    </row>
    <row r="9" spans="1:22" x14ac:dyDescent="0.25">
      <c r="K9" s="83"/>
      <c r="L9" s="84"/>
      <c r="M9" s="83"/>
      <c r="N9" s="83"/>
      <c r="O9" s="83"/>
      <c r="P9" s="83"/>
      <c r="Q9" s="83"/>
      <c r="R9" s="83"/>
      <c r="S9" s="83"/>
      <c r="T9" s="83"/>
      <c r="U9" s="83"/>
      <c r="V9" s="83"/>
    </row>
  </sheetData>
  <pageMargins left="0.25" right="0.25"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4E6C4-EE3C-4B6F-B0E9-AA0E0CFE92A2}">
  <sheetPr>
    <tabColor theme="9" tint="0.59999389629810485"/>
    <pageSetUpPr fitToPage="1"/>
  </sheetPr>
  <dimension ref="A1:O36"/>
  <sheetViews>
    <sheetView showZeros="0" zoomScaleNormal="100" workbookViewId="0">
      <pane ySplit="5" topLeftCell="A6" activePane="bottomLeft" state="frozen"/>
      <selection activeCell="I44" sqref="I44"/>
      <selection pane="bottomLeft" activeCell="M13" sqref="M13"/>
    </sheetView>
  </sheetViews>
  <sheetFormatPr defaultRowHeight="15" outlineLevelRow="1" x14ac:dyDescent="0.25"/>
  <cols>
    <col min="1" max="1" width="33.85546875" style="269" customWidth="1"/>
    <col min="2" max="2" width="25.28515625" style="269" customWidth="1"/>
    <col min="3" max="3" width="18.5703125" style="269" customWidth="1"/>
    <col min="4" max="4" width="10.28515625" style="270" customWidth="1"/>
    <col min="5" max="5" width="11" style="270" customWidth="1"/>
    <col min="6" max="6" width="10.85546875" style="270" customWidth="1"/>
    <col min="7" max="7" width="11.28515625" style="270" customWidth="1"/>
    <col min="8" max="8" width="12.28515625" style="269" customWidth="1"/>
    <col min="9" max="9" width="15" style="269" customWidth="1"/>
    <col min="10" max="10" width="10.28515625" style="269" customWidth="1"/>
    <col min="11" max="16384" width="9.140625" style="269"/>
  </cols>
  <sheetData>
    <row r="1" spans="1:15" ht="60.75" customHeight="1" x14ac:dyDescent="0.25">
      <c r="E1" s="989" t="s">
        <v>236</v>
      </c>
      <c r="F1" s="989"/>
      <c r="G1" s="989"/>
    </row>
    <row r="3" spans="1:15" ht="25.5" customHeight="1" x14ac:dyDescent="0.25">
      <c r="A3" s="990" t="s">
        <v>0</v>
      </c>
      <c r="B3" s="993" t="s">
        <v>1</v>
      </c>
      <c r="C3" s="271" t="s">
        <v>94</v>
      </c>
      <c r="D3" s="994" t="s">
        <v>2</v>
      </c>
      <c r="E3" s="994"/>
      <c r="F3" s="994"/>
      <c r="G3" s="994"/>
    </row>
    <row r="4" spans="1:15" ht="63.75" x14ac:dyDescent="0.25">
      <c r="A4" s="991"/>
      <c r="B4" s="993"/>
      <c r="C4" s="271" t="s">
        <v>97</v>
      </c>
      <c r="D4" s="995">
        <v>2019</v>
      </c>
      <c r="E4" s="995">
        <v>2020</v>
      </c>
      <c r="F4" s="272" t="s">
        <v>98</v>
      </c>
      <c r="G4" s="272" t="s">
        <v>99</v>
      </c>
    </row>
    <row r="5" spans="1:15" ht="50.25" customHeight="1" x14ac:dyDescent="0.25">
      <c r="A5" s="992"/>
      <c r="B5" s="993"/>
      <c r="C5" s="271"/>
      <c r="D5" s="995"/>
      <c r="E5" s="995"/>
      <c r="F5" s="272" t="s">
        <v>101</v>
      </c>
      <c r="G5" s="272" t="s">
        <v>102</v>
      </c>
      <c r="K5" s="269" t="s">
        <v>103</v>
      </c>
    </row>
    <row r="6" spans="1:15" x14ac:dyDescent="0.25">
      <c r="A6" s="273"/>
      <c r="B6" s="274"/>
      <c r="C6" s="273"/>
      <c r="D6" s="275">
        <f>SUMIF($C$3:$C$26,"33.03.00*",D$3:D$26)</f>
        <v>0</v>
      </c>
      <c r="E6" s="275"/>
      <c r="F6" s="275">
        <f>SUMIF($C$3:$C$26,"33.03.00*",F$3:F$26)</f>
        <v>0</v>
      </c>
      <c r="G6" s="275"/>
    </row>
    <row r="7" spans="1:15" hidden="1" x14ac:dyDescent="0.25">
      <c r="A7" s="273" t="s">
        <v>237</v>
      </c>
      <c r="B7" s="273"/>
      <c r="C7" s="273"/>
      <c r="D7" s="275">
        <f>SUMIF($C$3:$C$26,"NVO*",D$3:D$26)</f>
        <v>0</v>
      </c>
      <c r="E7" s="275">
        <f>SUMIF($C$3:$C$26,"NVO*",E$3:E$26)</f>
        <v>0</v>
      </c>
      <c r="F7" s="275">
        <f>SUMIF($C$3:$C$26,"NVO*",F$3:F$26)</f>
        <v>0</v>
      </c>
      <c r="G7" s="275">
        <f>SUMIF($C$3:$C$26,"NVO*",G$3:G$26)</f>
        <v>0</v>
      </c>
    </row>
    <row r="8" spans="1:15" hidden="1" x14ac:dyDescent="0.25">
      <c r="A8" s="273" t="s">
        <v>238</v>
      </c>
      <c r="B8" s="273"/>
      <c r="C8" s="273"/>
      <c r="D8" s="275">
        <f>SUMIF($C$3:$C$26,"Pašvaldību*",D$3:D$26)</f>
        <v>0</v>
      </c>
      <c r="E8" s="275">
        <f>SUMIF($C$3:$C$26,"Pašvaldību*",E$3:E$26)</f>
        <v>0</v>
      </c>
      <c r="F8" s="275">
        <f>SUMIF($C$3:$C$26,"Pašvaldību*",F$3:F$26)</f>
        <v>0</v>
      </c>
      <c r="G8" s="275">
        <f>SUMIF($C$3:$C$26,"Pašvaldību*",G$3:G$26)</f>
        <v>0</v>
      </c>
    </row>
    <row r="9" spans="1:15" ht="45" hidden="1" customHeight="1" x14ac:dyDescent="0.25">
      <c r="A9" s="276" t="s">
        <v>239</v>
      </c>
      <c r="B9" s="986" t="s">
        <v>240</v>
      </c>
      <c r="C9" s="986"/>
      <c r="D9" s="277"/>
      <c r="E9" s="277"/>
      <c r="F9" s="277"/>
      <c r="G9" s="277"/>
      <c r="K9" s="269" t="s">
        <v>103</v>
      </c>
    </row>
    <row r="10" spans="1:15" ht="63.75" hidden="1" outlineLevel="1" x14ac:dyDescent="0.25">
      <c r="A10" s="324" t="s">
        <v>273</v>
      </c>
      <c r="B10" s="300" t="s">
        <v>288</v>
      </c>
      <c r="C10" s="301"/>
      <c r="D10" s="281"/>
      <c r="E10" s="281">
        <v>2500</v>
      </c>
      <c r="F10" s="281"/>
      <c r="G10" s="281"/>
      <c r="H10" s="282"/>
      <c r="K10" s="269" t="s">
        <v>103</v>
      </c>
    </row>
    <row r="11" spans="1:15" ht="19.5" hidden="1" customHeight="1" outlineLevel="1" x14ac:dyDescent="0.25">
      <c r="A11" s="302"/>
      <c r="B11" s="302" t="s">
        <v>249</v>
      </c>
      <c r="C11" s="301"/>
      <c r="D11" s="303"/>
      <c r="E11" s="303"/>
      <c r="F11" s="303"/>
      <c r="G11" s="303"/>
      <c r="H11" s="282"/>
    </row>
    <row r="12" spans="1:15" s="305" customFormat="1" ht="68.25" hidden="1" customHeight="1" outlineLevel="1" x14ac:dyDescent="0.25">
      <c r="A12" s="310"/>
      <c r="B12" s="300" t="s">
        <v>289</v>
      </c>
      <c r="C12" s="369"/>
      <c r="D12" s="281"/>
      <c r="E12" s="281">
        <v>2500</v>
      </c>
      <c r="F12" s="281">
        <f>SUM(F22)</f>
        <v>0</v>
      </c>
      <c r="G12" s="281"/>
      <c r="H12" s="304"/>
    </row>
    <row r="13" spans="1:15" s="305" customFormat="1" ht="45" customHeight="1" outlineLevel="1" x14ac:dyDescent="0.25">
      <c r="A13" s="306" t="s">
        <v>250</v>
      </c>
      <c r="B13" s="307" t="s">
        <v>251</v>
      </c>
      <c r="C13" s="308"/>
      <c r="D13" s="309"/>
      <c r="E13" s="309"/>
      <c r="F13" s="309"/>
      <c r="G13" s="309"/>
      <c r="H13" s="304"/>
    </row>
    <row r="14" spans="1:15" s="305" customFormat="1" ht="63.75" customHeight="1" outlineLevel="1" x14ac:dyDescent="0.25">
      <c r="A14" s="310" t="s">
        <v>62</v>
      </c>
      <c r="B14" s="279" t="s">
        <v>290</v>
      </c>
      <c r="C14" s="280" t="s">
        <v>44</v>
      </c>
      <c r="D14" s="303"/>
      <c r="E14" s="303">
        <v>2500</v>
      </c>
      <c r="F14" s="303"/>
      <c r="G14" s="303"/>
      <c r="H14" s="304"/>
      <c r="I14" s="299"/>
      <c r="J14" s="299"/>
      <c r="K14" s="299"/>
      <c r="L14" s="299"/>
      <c r="M14" s="299"/>
      <c r="N14" s="299"/>
      <c r="O14" s="299"/>
    </row>
    <row r="15" spans="1:15" s="305" customFormat="1" ht="18.75" hidden="1" customHeight="1" outlineLevel="1" x14ac:dyDescent="0.25">
      <c r="A15" s="310"/>
      <c r="B15" s="302" t="s">
        <v>249</v>
      </c>
      <c r="C15" s="301"/>
      <c r="D15" s="312"/>
      <c r="E15" s="312"/>
      <c r="F15" s="312"/>
      <c r="G15" s="312"/>
      <c r="H15" s="304"/>
      <c r="I15" s="299"/>
      <c r="J15" s="299"/>
      <c r="K15" s="299"/>
      <c r="L15" s="299"/>
      <c r="M15" s="299"/>
      <c r="N15" s="299"/>
      <c r="O15" s="299"/>
    </row>
    <row r="16" spans="1:15" s="305" customFormat="1" ht="21.75" hidden="1" customHeight="1" outlineLevel="1" x14ac:dyDescent="0.25">
      <c r="A16" s="310"/>
      <c r="B16" s="302" t="s">
        <v>249</v>
      </c>
      <c r="C16" s="301"/>
      <c r="D16" s="312"/>
      <c r="E16" s="312"/>
      <c r="F16" s="312"/>
      <c r="G16" s="312"/>
      <c r="H16" s="304"/>
      <c r="I16" s="299"/>
      <c r="J16" s="299"/>
      <c r="K16" s="299"/>
      <c r="L16" s="299"/>
      <c r="M16" s="299"/>
      <c r="N16" s="299"/>
      <c r="O16" s="299"/>
    </row>
    <row r="17" spans="1:15" s="317" customFormat="1" ht="28.5" hidden="1" customHeight="1" outlineLevel="1" x14ac:dyDescent="0.25">
      <c r="A17" s="306" t="s">
        <v>254</v>
      </c>
      <c r="B17" s="313" t="s">
        <v>255</v>
      </c>
      <c r="C17" s="314"/>
      <c r="D17" s="315">
        <f>SUM(D18)</f>
        <v>0</v>
      </c>
      <c r="E17" s="315"/>
      <c r="F17" s="315">
        <f t="shared" ref="F17" si="0">SUM(F18)</f>
        <v>0</v>
      </c>
      <c r="G17" s="315"/>
      <c r="H17" s="316"/>
      <c r="I17" s="299"/>
      <c r="J17" s="299"/>
      <c r="K17" s="299"/>
      <c r="L17" s="299"/>
      <c r="M17" s="299"/>
      <c r="N17" s="299"/>
      <c r="O17" s="299"/>
    </row>
    <row r="18" spans="1:15" s="305" customFormat="1" ht="97.5" hidden="1" customHeight="1" outlineLevel="1" x14ac:dyDescent="0.25">
      <c r="A18" s="310" t="s">
        <v>256</v>
      </c>
      <c r="B18" s="302" t="s">
        <v>257</v>
      </c>
      <c r="C18" s="301"/>
      <c r="D18" s="312"/>
      <c r="E18" s="312">
        <v>10000</v>
      </c>
      <c r="F18" s="312"/>
      <c r="G18" s="318"/>
      <c r="H18" s="304"/>
      <c r="I18" s="299"/>
      <c r="J18" s="299"/>
      <c r="K18" s="299"/>
      <c r="L18" s="299"/>
      <c r="M18" s="299"/>
      <c r="N18" s="299"/>
      <c r="O18" s="299"/>
    </row>
    <row r="19" spans="1:15" s="305" customFormat="1" ht="66.75" hidden="1" customHeight="1" outlineLevel="1" x14ac:dyDescent="0.25">
      <c r="A19" s="310" t="s">
        <v>258</v>
      </c>
      <c r="B19" s="319" t="s">
        <v>259</v>
      </c>
      <c r="C19" s="301"/>
      <c r="E19" s="303">
        <v>100000</v>
      </c>
      <c r="F19" s="320">
        <v>2400000</v>
      </c>
      <c r="G19" s="297"/>
      <c r="H19" s="304"/>
      <c r="I19" s="299"/>
      <c r="J19" s="299"/>
      <c r="K19" s="299"/>
      <c r="L19" s="299"/>
      <c r="M19" s="299"/>
      <c r="N19" s="299"/>
      <c r="O19" s="299"/>
    </row>
    <row r="20" spans="1:15" s="305" customFormat="1" ht="21" hidden="1" customHeight="1" outlineLevel="1" x14ac:dyDescent="0.25">
      <c r="A20" s="310"/>
      <c r="B20" s="302" t="s">
        <v>249</v>
      </c>
      <c r="C20" s="301"/>
      <c r="D20" s="312"/>
      <c r="E20" s="312"/>
      <c r="F20" s="312"/>
      <c r="G20" s="321"/>
      <c r="H20" s="304"/>
      <c r="I20" s="299"/>
      <c r="J20" s="299"/>
      <c r="K20" s="299"/>
      <c r="L20" s="299"/>
      <c r="M20" s="299"/>
      <c r="N20" s="299"/>
      <c r="O20" s="299"/>
    </row>
    <row r="21" spans="1:15" s="305" customFormat="1" ht="15.75" hidden="1" customHeight="1" outlineLevel="1" x14ac:dyDescent="0.25">
      <c r="A21" s="310"/>
      <c r="B21" s="302" t="s">
        <v>249</v>
      </c>
      <c r="C21" s="301"/>
      <c r="D21" s="312"/>
      <c r="E21" s="312"/>
      <c r="F21" s="312"/>
      <c r="G21" s="312"/>
      <c r="H21" s="304"/>
      <c r="I21" s="299"/>
      <c r="J21" s="299"/>
      <c r="K21" s="299"/>
      <c r="L21" s="299"/>
      <c r="M21" s="299"/>
      <c r="N21" s="299"/>
      <c r="O21" s="299"/>
    </row>
    <row r="22" spans="1:15" ht="68.25" hidden="1" customHeight="1" outlineLevel="1" x14ac:dyDescent="0.25">
      <c r="A22" s="310"/>
      <c r="B22" s="302" t="s">
        <v>260</v>
      </c>
      <c r="C22" s="301"/>
      <c r="D22" s="312"/>
      <c r="E22" s="312"/>
      <c r="F22" s="312"/>
      <c r="G22" s="303">
        <v>1200</v>
      </c>
      <c r="H22" s="282"/>
      <c r="I22" s="299"/>
      <c r="J22" s="299"/>
      <c r="K22" s="299"/>
      <c r="L22" s="299"/>
      <c r="M22" s="299"/>
      <c r="N22" s="299"/>
      <c r="O22" s="299"/>
    </row>
    <row r="23" spans="1:15" s="305" customFormat="1" ht="73.5" hidden="1" customHeight="1" outlineLevel="1" x14ac:dyDescent="0.25">
      <c r="A23" s="322" t="s">
        <v>261</v>
      </c>
      <c r="B23" s="313" t="s">
        <v>262</v>
      </c>
      <c r="C23" s="306"/>
      <c r="D23" s="315">
        <f t="shared" ref="D23:G23" si="1">SUM(D24)</f>
        <v>1000</v>
      </c>
      <c r="E23" s="315"/>
      <c r="F23" s="315">
        <f t="shared" si="1"/>
        <v>0</v>
      </c>
      <c r="G23" s="315">
        <f t="shared" si="1"/>
        <v>1000</v>
      </c>
      <c r="H23" s="323"/>
      <c r="I23" s="299"/>
      <c r="J23" s="299"/>
      <c r="K23" s="299"/>
      <c r="L23" s="299"/>
      <c r="M23" s="299"/>
      <c r="N23" s="299"/>
      <c r="O23" s="299"/>
    </row>
    <row r="24" spans="1:15" ht="89.25" hidden="1" customHeight="1" outlineLevel="1" x14ac:dyDescent="0.25">
      <c r="A24" s="324" t="s">
        <v>263</v>
      </c>
      <c r="B24" s="302" t="s">
        <v>264</v>
      </c>
      <c r="C24" s="325"/>
      <c r="D24" s="326">
        <v>1000</v>
      </c>
      <c r="E24" s="326">
        <v>1000</v>
      </c>
      <c r="F24" s="326"/>
      <c r="G24" s="326">
        <v>1000</v>
      </c>
      <c r="H24" s="327"/>
      <c r="I24" s="299"/>
      <c r="J24" s="299"/>
      <c r="K24" s="299"/>
      <c r="L24" s="299"/>
      <c r="M24" s="299"/>
      <c r="N24" s="299"/>
      <c r="O24" s="299"/>
    </row>
    <row r="25" spans="1:15" s="305" customFormat="1" ht="148.5" hidden="1" customHeight="1" outlineLevel="1" x14ac:dyDescent="0.25">
      <c r="A25" s="310"/>
      <c r="B25" s="311" t="s">
        <v>265</v>
      </c>
      <c r="C25" s="310"/>
      <c r="D25" s="328">
        <v>1000</v>
      </c>
      <c r="E25" s="328">
        <v>1000</v>
      </c>
      <c r="F25" s="328">
        <f t="shared" ref="F25" si="2">SUM(F26)</f>
        <v>0</v>
      </c>
      <c r="G25" s="328">
        <v>1000</v>
      </c>
      <c r="I25" s="299"/>
      <c r="J25" s="299"/>
      <c r="K25" s="299"/>
      <c r="L25" s="299"/>
      <c r="M25" s="299"/>
      <c r="N25" s="299"/>
      <c r="O25" s="299"/>
    </row>
    <row r="26" spans="1:15" ht="147.75" hidden="1" customHeight="1" outlineLevel="1" x14ac:dyDescent="0.25">
      <c r="A26" s="302"/>
      <c r="B26" s="302" t="s">
        <v>266</v>
      </c>
      <c r="C26" s="302"/>
      <c r="D26" s="329">
        <v>1000</v>
      </c>
      <c r="E26" s="329">
        <v>1000</v>
      </c>
      <c r="F26" s="329"/>
      <c r="G26" s="329">
        <v>1000</v>
      </c>
      <c r="I26" s="299"/>
      <c r="J26" s="299"/>
      <c r="K26" s="299"/>
      <c r="L26" s="299"/>
      <c r="M26" s="299"/>
      <c r="N26" s="299"/>
      <c r="O26" s="299"/>
    </row>
    <row r="27" spans="1:15" s="305" customFormat="1" ht="15" hidden="1" customHeight="1" outlineLevel="1" x14ac:dyDescent="0.25">
      <c r="A27" s="310"/>
      <c r="B27" s="302"/>
      <c r="C27" s="310"/>
      <c r="D27" s="328">
        <f>SUM(D10:D26)</f>
        <v>4000</v>
      </c>
      <c r="E27" s="328">
        <f>SUM(E10:E26)</f>
        <v>120500</v>
      </c>
      <c r="F27" s="328">
        <v>2400000</v>
      </c>
      <c r="G27" s="328">
        <f>SUM(G10:G26)</f>
        <v>5200</v>
      </c>
      <c r="I27" s="299"/>
      <c r="J27" s="299"/>
      <c r="K27" s="299"/>
      <c r="L27" s="299"/>
      <c r="M27" s="299"/>
      <c r="N27" s="299"/>
      <c r="O27" s="299"/>
    </row>
    <row r="28" spans="1:15" x14ac:dyDescent="0.2">
      <c r="A28" s="998" t="s">
        <v>241</v>
      </c>
      <c r="B28" s="998"/>
      <c r="C28" s="998"/>
      <c r="D28" s="998"/>
      <c r="E28" s="998"/>
      <c r="F28" s="998"/>
      <c r="G28" s="998"/>
      <c r="I28" s="299"/>
      <c r="J28" s="299"/>
      <c r="K28" s="299"/>
      <c r="L28" s="299"/>
      <c r="M28" s="299"/>
      <c r="N28" s="299"/>
      <c r="O28" s="299"/>
    </row>
    <row r="29" spans="1:15" x14ac:dyDescent="0.25">
      <c r="A29" s="999" t="s">
        <v>120</v>
      </c>
      <c r="B29" s="999"/>
      <c r="C29" s="999"/>
      <c r="D29" s="999"/>
      <c r="E29" s="1000"/>
      <c r="F29" s="1000"/>
      <c r="G29" s="1000"/>
      <c r="H29" s="330"/>
      <c r="I29" s="299"/>
      <c r="J29" s="299"/>
      <c r="K29" s="299"/>
      <c r="L29" s="299"/>
      <c r="M29" s="299"/>
      <c r="N29" s="299"/>
      <c r="O29" s="299"/>
    </row>
    <row r="30" spans="1:15" x14ac:dyDescent="0.25">
      <c r="A30" s="288"/>
      <c r="B30" s="288"/>
      <c r="C30" s="288"/>
      <c r="D30" s="288"/>
      <c r="E30" s="288"/>
      <c r="F30" s="288"/>
      <c r="G30" s="288"/>
      <c r="H30" s="370"/>
      <c r="I30" s="370"/>
      <c r="J30" s="299"/>
      <c r="K30" s="299"/>
      <c r="L30" s="299"/>
      <c r="M30" s="299"/>
      <c r="N30" s="299"/>
      <c r="O30" s="299"/>
    </row>
    <row r="31" spans="1:15" ht="38.25" x14ac:dyDescent="0.25">
      <c r="A31" s="331" t="s">
        <v>267</v>
      </c>
      <c r="B31" s="331" t="s">
        <v>268</v>
      </c>
      <c r="C31" s="332" t="s">
        <v>269</v>
      </c>
      <c r="D31" s="331" t="s">
        <v>122</v>
      </c>
      <c r="E31" s="331" t="s">
        <v>123</v>
      </c>
      <c r="F31" s="331" t="s">
        <v>208</v>
      </c>
      <c r="G31" s="331"/>
      <c r="H31" s="370"/>
      <c r="I31" s="370"/>
      <c r="J31" s="299"/>
      <c r="K31" s="299"/>
      <c r="L31" s="299"/>
      <c r="M31" s="299"/>
      <c r="N31" s="299"/>
      <c r="O31" s="299"/>
    </row>
    <row r="32" spans="1:15" x14ac:dyDescent="0.25">
      <c r="A32" s="987" t="s">
        <v>215</v>
      </c>
      <c r="B32" s="987"/>
      <c r="H32" s="370"/>
      <c r="I32" s="370"/>
    </row>
    <row r="33" spans="1:2" x14ac:dyDescent="0.25">
      <c r="A33" s="996" t="s">
        <v>271</v>
      </c>
      <c r="B33" s="997"/>
    </row>
    <row r="34" spans="1:2" x14ac:dyDescent="0.25">
      <c r="A34" s="294" t="s">
        <v>272</v>
      </c>
      <c r="B34" s="295">
        <v>2014.67</v>
      </c>
    </row>
    <row r="35" spans="1:2" ht="30" x14ac:dyDescent="0.25">
      <c r="A35" s="296" t="s">
        <v>127</v>
      </c>
      <c r="B35" s="295">
        <f>B34*24.09%</f>
        <v>485.334003</v>
      </c>
    </row>
    <row r="36" spans="1:2" x14ac:dyDescent="0.25">
      <c r="A36" s="297" t="s">
        <v>248</v>
      </c>
      <c r="B36" s="298">
        <f>SUM(B34:B35)</f>
        <v>2500.004003</v>
      </c>
    </row>
  </sheetData>
  <sheetProtection formatCells="0" formatColumns="0" formatRows="0" insertColumns="0" insertRows="0" deleteColumns="0" deleteRows="0" selectLockedCells="1" selectUnlockedCells="1"/>
  <autoFilter ref="A3:G26" xr:uid="{00000000-0009-0000-0000-00000C000000}">
    <filterColumn colId="3" showButton="0"/>
    <filterColumn colId="4" showButton="0"/>
    <filterColumn colId="5" showButton="0"/>
  </autoFilter>
  <mergeCells count="12">
    <mergeCell ref="E1:G1"/>
    <mergeCell ref="A3:A5"/>
    <mergeCell ref="B3:B5"/>
    <mergeCell ref="D3:G3"/>
    <mergeCell ref="D4:D5"/>
    <mergeCell ref="E4:E5"/>
    <mergeCell ref="A33:B33"/>
    <mergeCell ref="B9:C9"/>
    <mergeCell ref="A28:G28"/>
    <mergeCell ref="A29:D29"/>
    <mergeCell ref="E29:G29"/>
    <mergeCell ref="A32:B32"/>
  </mergeCells>
  <pageMargins left="0.23622047244094491" right="0.23622047244094491" top="0.74803149606299213" bottom="0.74803149606299213" header="0.31496062992125984" footer="0.31496062992125984"/>
  <pageSetup paperSize="9" scale="69" fitToHeight="0" orientation="landscape" r:id="rId1"/>
  <headerFooter>
    <oddFooter>&amp;LVMplp_110717_HIVplans&amp;C&amp;P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6A247-BB81-4491-ACE8-CCAE7D34BC91}">
  <sheetPr>
    <tabColor theme="9" tint="0.59999389629810485"/>
  </sheetPr>
  <dimension ref="A1:Q15"/>
  <sheetViews>
    <sheetView zoomScaleNormal="100" workbookViewId="0">
      <selection activeCell="B22" sqref="B22"/>
    </sheetView>
  </sheetViews>
  <sheetFormatPr defaultRowHeight="15" outlineLevelRow="1" x14ac:dyDescent="0.25"/>
  <cols>
    <col min="1" max="1" width="25.7109375" style="89" customWidth="1"/>
    <col min="2" max="2" width="24.42578125" style="89" customWidth="1"/>
    <col min="3" max="3" width="12.42578125" style="89" customWidth="1"/>
    <col min="4" max="5" width="9.85546875" style="89" customWidth="1"/>
    <col min="6" max="6" width="10.5703125" style="89" customWidth="1"/>
    <col min="7" max="7" width="9.85546875" style="89" customWidth="1"/>
    <col min="8" max="8" width="12.140625" style="89" customWidth="1"/>
    <col min="9" max="16384" width="9.140625" style="89"/>
  </cols>
  <sheetData>
    <row r="1" spans="1:17" ht="15.75" x14ac:dyDescent="0.25">
      <c r="A1" s="905" t="s">
        <v>256</v>
      </c>
      <c r="B1" s="1017"/>
      <c r="C1" s="1017"/>
      <c r="D1" s="1017"/>
      <c r="E1" s="1017"/>
      <c r="F1" s="1017"/>
      <c r="G1" s="1017"/>
      <c r="H1" s="1017"/>
    </row>
    <row r="2" spans="1:17" s="92" customFormat="1" ht="25.5" customHeight="1" x14ac:dyDescent="0.25">
      <c r="A2" s="907" t="s">
        <v>0</v>
      </c>
      <c r="B2" s="910" t="s">
        <v>1</v>
      </c>
      <c r="C2" s="90" t="s">
        <v>94</v>
      </c>
      <c r="D2" s="911"/>
      <c r="E2" s="911"/>
      <c r="F2" s="911"/>
      <c r="G2" s="911"/>
      <c r="H2" s="91" t="s">
        <v>96</v>
      </c>
      <c r="J2" s="93"/>
    </row>
    <row r="3" spans="1:17" s="92" customFormat="1" ht="63.75" customHeight="1" x14ac:dyDescent="0.25">
      <c r="A3" s="908"/>
      <c r="B3" s="910"/>
      <c r="C3" s="90" t="s">
        <v>97</v>
      </c>
      <c r="D3" s="1018">
        <v>2020</v>
      </c>
      <c r="E3" s="1018" t="s">
        <v>11</v>
      </c>
      <c r="F3" s="94" t="s">
        <v>98</v>
      </c>
      <c r="G3" s="94" t="s">
        <v>99</v>
      </c>
      <c r="H3" s="91" t="s">
        <v>100</v>
      </c>
      <c r="J3" s="93"/>
    </row>
    <row r="4" spans="1:17" s="92" customFormat="1" ht="51" x14ac:dyDescent="0.25">
      <c r="A4" s="909"/>
      <c r="B4" s="910"/>
      <c r="C4" s="90"/>
      <c r="D4" s="1019"/>
      <c r="E4" s="1020"/>
      <c r="F4" s="95" t="s">
        <v>101</v>
      </c>
      <c r="G4" s="94" t="s">
        <v>102</v>
      </c>
      <c r="H4" s="91"/>
      <c r="J4" s="93"/>
      <c r="L4" s="92" t="s">
        <v>103</v>
      </c>
    </row>
    <row r="5" spans="1:17" s="92" customFormat="1" ht="18.75" customHeight="1" x14ac:dyDescent="0.25">
      <c r="A5" s="371" t="s">
        <v>291</v>
      </c>
      <c r="B5" s="1009" t="s">
        <v>255</v>
      </c>
      <c r="C5" s="1010"/>
      <c r="D5" s="372"/>
      <c r="E5" s="373"/>
      <c r="F5" s="373"/>
      <c r="G5" s="374"/>
      <c r="H5" s="375"/>
      <c r="J5" s="406"/>
      <c r="K5" s="406"/>
      <c r="L5" s="406"/>
      <c r="M5" s="406"/>
      <c r="N5" s="406"/>
      <c r="O5" s="406"/>
    </row>
    <row r="6" spans="1:17" s="92" customFormat="1" ht="51" outlineLevel="1" x14ac:dyDescent="0.25">
      <c r="A6" s="376" t="s">
        <v>256</v>
      </c>
      <c r="B6" s="377" t="s">
        <v>292</v>
      </c>
      <c r="C6" s="245" t="s">
        <v>293</v>
      </c>
      <c r="D6" s="378">
        <v>80400</v>
      </c>
      <c r="E6" s="379">
        <v>330000</v>
      </c>
      <c r="F6" s="380"/>
      <c r="G6" s="381"/>
      <c r="H6" s="382" t="s">
        <v>294</v>
      </c>
      <c r="I6" s="178"/>
      <c r="J6" s="406"/>
      <c r="K6" s="406"/>
      <c r="L6" s="406"/>
      <c r="M6" s="406"/>
      <c r="N6" s="406"/>
      <c r="O6" s="406"/>
      <c r="P6" s="106"/>
      <c r="Q6" s="106"/>
    </row>
    <row r="7" spans="1:17" ht="15.75" thickBot="1" x14ac:dyDescent="0.3">
      <c r="J7" s="406"/>
      <c r="K7" s="406"/>
      <c r="L7" s="406"/>
      <c r="M7" s="406"/>
      <c r="N7" s="406"/>
      <c r="O7" s="406"/>
    </row>
    <row r="8" spans="1:17" ht="15" customHeight="1" thickBot="1" x14ac:dyDescent="0.3">
      <c r="A8" s="1011" t="s">
        <v>295</v>
      </c>
      <c r="B8" s="1012"/>
      <c r="C8" s="1012"/>
      <c r="D8" s="1012"/>
      <c r="E8" s="1012"/>
      <c r="F8" s="1013"/>
      <c r="G8" s="383"/>
      <c r="H8" s="384"/>
      <c r="I8" s="107"/>
      <c r="J8" s="406"/>
      <c r="K8" s="406"/>
      <c r="L8" s="406"/>
      <c r="M8" s="406"/>
      <c r="N8" s="406"/>
      <c r="O8" s="406"/>
    </row>
    <row r="9" spans="1:17" s="111" customFormat="1" ht="40.5" customHeight="1" thickBot="1" x14ac:dyDescent="0.25">
      <c r="A9" s="385" t="s">
        <v>70</v>
      </c>
      <c r="B9" s="386" t="s">
        <v>296</v>
      </c>
      <c r="C9" s="386" t="s">
        <v>297</v>
      </c>
      <c r="D9" s="386" t="s">
        <v>298</v>
      </c>
      <c r="E9" s="387" t="s">
        <v>299</v>
      </c>
      <c r="F9" s="388" t="s">
        <v>300</v>
      </c>
      <c r="J9" s="406"/>
      <c r="K9" s="406"/>
      <c r="L9" s="406"/>
      <c r="M9" s="406"/>
      <c r="N9" s="406"/>
      <c r="O9" s="406"/>
    </row>
    <row r="10" spans="1:17" ht="26.25" x14ac:dyDescent="0.25">
      <c r="A10" s="1014" t="s">
        <v>301</v>
      </c>
      <c r="B10" s="389" t="s">
        <v>302</v>
      </c>
      <c r="C10" s="390">
        <v>9200</v>
      </c>
      <c r="D10" s="390">
        <v>2</v>
      </c>
      <c r="E10" s="391">
        <f t="shared" ref="E10:E15" si="0">C10*D10</f>
        <v>18400</v>
      </c>
      <c r="F10" s="392">
        <f>SUM(E10:E13)</f>
        <v>80400</v>
      </c>
      <c r="J10" s="406"/>
      <c r="K10" s="406"/>
      <c r="L10" s="406"/>
      <c r="M10" s="406"/>
      <c r="N10" s="406"/>
      <c r="O10" s="406"/>
    </row>
    <row r="11" spans="1:17" ht="27.75" customHeight="1" x14ac:dyDescent="0.25">
      <c r="A11" s="1015"/>
      <c r="B11" s="113" t="s">
        <v>303</v>
      </c>
      <c r="C11" s="114">
        <v>25000</v>
      </c>
      <c r="D11" s="114">
        <v>2</v>
      </c>
      <c r="E11" s="393">
        <f t="shared" si="0"/>
        <v>50000</v>
      </c>
      <c r="F11" s="394"/>
      <c r="J11" s="406"/>
      <c r="K11" s="406"/>
      <c r="L11" s="406"/>
      <c r="M11" s="406"/>
      <c r="N11" s="406"/>
      <c r="O11" s="406"/>
    </row>
    <row r="12" spans="1:17" x14ac:dyDescent="0.25">
      <c r="A12" s="1015"/>
      <c r="B12" s="113" t="s">
        <v>304</v>
      </c>
      <c r="C12" s="114">
        <v>10000</v>
      </c>
      <c r="D12" s="114">
        <v>1</v>
      </c>
      <c r="E12" s="393">
        <f t="shared" si="0"/>
        <v>10000</v>
      </c>
      <c r="F12" s="394"/>
      <c r="J12" s="407"/>
      <c r="K12" s="407"/>
      <c r="L12" s="407"/>
      <c r="M12" s="407"/>
      <c r="N12" s="407"/>
      <c r="O12" s="407"/>
    </row>
    <row r="13" spans="1:17" ht="41.25" customHeight="1" thickBot="1" x14ac:dyDescent="0.3">
      <c r="A13" s="1016"/>
      <c r="B13" s="395" t="s">
        <v>305</v>
      </c>
      <c r="C13" s="396">
        <v>1000</v>
      </c>
      <c r="D13" s="396">
        <v>2</v>
      </c>
      <c r="E13" s="397">
        <f t="shared" si="0"/>
        <v>2000</v>
      </c>
      <c r="F13" s="398"/>
      <c r="J13" s="408"/>
      <c r="K13" s="409"/>
      <c r="L13" s="409"/>
      <c r="M13" s="409"/>
      <c r="N13" s="409"/>
      <c r="O13" s="409"/>
    </row>
    <row r="14" spans="1:17" ht="39" x14ac:dyDescent="0.25">
      <c r="A14" s="1014" t="s">
        <v>306</v>
      </c>
      <c r="B14" s="399" t="s">
        <v>307</v>
      </c>
      <c r="C14" s="400">
        <v>230000</v>
      </c>
      <c r="D14" s="400">
        <v>1</v>
      </c>
      <c r="E14" s="401">
        <f t="shared" si="0"/>
        <v>230000</v>
      </c>
      <c r="F14" s="392">
        <f>SUM(E14:E15)</f>
        <v>330000</v>
      </c>
      <c r="J14" s="402"/>
      <c r="K14" s="402"/>
      <c r="L14" s="402"/>
      <c r="M14" s="402"/>
      <c r="N14" s="402"/>
      <c r="O14" s="402"/>
    </row>
    <row r="15" spans="1:17" ht="27" customHeight="1" thickBot="1" x14ac:dyDescent="0.3">
      <c r="A15" s="1016"/>
      <c r="B15" s="395" t="s">
        <v>308</v>
      </c>
      <c r="C15" s="396">
        <v>100000</v>
      </c>
      <c r="D15" s="396">
        <v>1</v>
      </c>
      <c r="E15" s="397">
        <f t="shared" si="0"/>
        <v>100000</v>
      </c>
      <c r="F15" s="398"/>
      <c r="J15" s="403"/>
      <c r="K15" s="403"/>
      <c r="L15" s="403"/>
      <c r="M15" s="403"/>
      <c r="N15" s="403"/>
      <c r="O15" s="403"/>
    </row>
  </sheetData>
  <mergeCells count="10">
    <mergeCell ref="B5:C5"/>
    <mergeCell ref="A8:F8"/>
    <mergeCell ref="A10:A13"/>
    <mergeCell ref="A14:A15"/>
    <mergeCell ref="A1:H1"/>
    <mergeCell ref="A2:A4"/>
    <mergeCell ref="B2:B4"/>
    <mergeCell ref="D2:G2"/>
    <mergeCell ref="D3:D4"/>
    <mergeCell ref="E3:E4"/>
  </mergeCells>
  <pageMargins left="0.7" right="0.7" top="0.75" bottom="0.75" header="0.3" footer="0.3"/>
  <pageSetup paperSize="9" orientation="landscape" horizontalDpi="4294967292"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1B1B2-9EC5-4A9A-AD63-ED4D7C509A74}">
  <sheetPr>
    <tabColor theme="9" tint="0.59999389629810485"/>
  </sheetPr>
  <dimension ref="A1:V25"/>
  <sheetViews>
    <sheetView zoomScaleNormal="100" workbookViewId="0">
      <selection activeCell="K14" sqref="K14"/>
    </sheetView>
  </sheetViews>
  <sheetFormatPr defaultColWidth="13.42578125" defaultRowHeight="15" outlineLevelRow="1" x14ac:dyDescent="0.25"/>
  <cols>
    <col min="1" max="1" width="25" style="89" customWidth="1"/>
    <col min="2" max="2" width="21" style="89" customWidth="1"/>
    <col min="3" max="3" width="13.42578125" style="89"/>
    <col min="4" max="5" width="11.28515625" style="89" customWidth="1"/>
    <col min="6" max="6" width="11.140625" style="89" customWidth="1"/>
    <col min="7" max="7" width="11.42578125" style="89" customWidth="1"/>
    <col min="8" max="13" width="13.42578125" style="89"/>
    <col min="14" max="14" width="7.85546875" style="89" customWidth="1"/>
    <col min="15" max="16384" width="13.42578125" style="89"/>
  </cols>
  <sheetData>
    <row r="1" spans="1:22" ht="15.75" x14ac:dyDescent="0.25">
      <c r="A1" s="905" t="s">
        <v>256</v>
      </c>
      <c r="B1" s="1017"/>
      <c r="C1" s="1017"/>
      <c r="D1" s="1017"/>
      <c r="E1" s="1017"/>
      <c r="F1" s="1017"/>
      <c r="G1" s="1017"/>
      <c r="H1" s="1017"/>
      <c r="I1" s="410"/>
      <c r="J1" s="410"/>
      <c r="K1" s="410"/>
      <c r="L1" s="410"/>
      <c r="M1" s="410"/>
    </row>
    <row r="2" spans="1:22" s="92" customFormat="1" ht="25.5" customHeight="1" x14ac:dyDescent="0.25">
      <c r="A2" s="907" t="s">
        <v>0</v>
      </c>
      <c r="B2" s="910" t="s">
        <v>1</v>
      </c>
      <c r="C2" s="90" t="s">
        <v>94</v>
      </c>
      <c r="D2" s="911"/>
      <c r="E2" s="911"/>
      <c r="F2" s="911"/>
      <c r="G2" s="911"/>
      <c r="H2" s="91" t="s">
        <v>96</v>
      </c>
      <c r="I2" s="411"/>
      <c r="J2" s="411"/>
      <c r="K2" s="411"/>
      <c r="L2" s="411"/>
      <c r="M2" s="411"/>
      <c r="O2" s="93"/>
    </row>
    <row r="3" spans="1:22" s="92" customFormat="1" ht="63.75" customHeight="1" x14ac:dyDescent="0.25">
      <c r="A3" s="908"/>
      <c r="B3" s="910"/>
      <c r="C3" s="90" t="s">
        <v>97</v>
      </c>
      <c r="D3" s="1018">
        <v>2020</v>
      </c>
      <c r="E3" s="1018" t="s">
        <v>11</v>
      </c>
      <c r="F3" s="94" t="s">
        <v>98</v>
      </c>
      <c r="G3" s="94" t="s">
        <v>99</v>
      </c>
      <c r="H3" s="91" t="s">
        <v>100</v>
      </c>
      <c r="I3" s="411"/>
      <c r="J3" s="411"/>
      <c r="K3" s="411"/>
      <c r="L3" s="411"/>
      <c r="M3" s="411"/>
      <c r="O3" s="93"/>
    </row>
    <row r="4" spans="1:22" s="92" customFormat="1" ht="50.25" customHeight="1" x14ac:dyDescent="0.25">
      <c r="A4" s="909"/>
      <c r="B4" s="910"/>
      <c r="C4" s="90"/>
      <c r="D4" s="1019"/>
      <c r="E4" s="1020"/>
      <c r="F4" s="94" t="s">
        <v>101</v>
      </c>
      <c r="G4" s="94" t="s">
        <v>102</v>
      </c>
      <c r="H4" s="91"/>
      <c r="I4" s="411"/>
      <c r="J4" s="1021" t="s">
        <v>320</v>
      </c>
      <c r="K4" s="1022"/>
      <c r="L4" s="1022"/>
      <c r="M4" s="1022"/>
      <c r="N4" s="1022"/>
      <c r="O4" s="1022"/>
    </row>
    <row r="5" spans="1:22" s="92" customFormat="1" ht="29.25" customHeight="1" x14ac:dyDescent="0.25">
      <c r="A5" s="412" t="s">
        <v>291</v>
      </c>
      <c r="B5" s="1009" t="s">
        <v>255</v>
      </c>
      <c r="C5" s="1010"/>
      <c r="D5" s="413"/>
      <c r="E5" s="413"/>
      <c r="F5" s="413"/>
      <c r="G5" s="413"/>
      <c r="H5" s="375"/>
      <c r="I5" s="414"/>
      <c r="J5" s="1022"/>
      <c r="K5" s="1022"/>
      <c r="L5" s="1022"/>
      <c r="M5" s="1022"/>
      <c r="N5" s="1022"/>
      <c r="O5" s="1022"/>
      <c r="P5" s="406"/>
      <c r="Q5" s="406"/>
      <c r="R5" s="406"/>
      <c r="S5" s="406"/>
      <c r="T5" s="406"/>
    </row>
    <row r="6" spans="1:22" s="178" customFormat="1" outlineLevel="1" x14ac:dyDescent="0.25">
      <c r="A6" s="1032" t="s">
        <v>256</v>
      </c>
      <c r="B6" s="1034" t="s">
        <v>309</v>
      </c>
      <c r="C6" s="1034" t="s">
        <v>310</v>
      </c>
      <c r="D6" s="415">
        <v>8934.5</v>
      </c>
      <c r="E6" s="415">
        <v>8934.5</v>
      </c>
      <c r="F6" s="416"/>
      <c r="G6" s="415">
        <v>8934.5</v>
      </c>
      <c r="H6" s="417"/>
      <c r="I6" s="418"/>
      <c r="J6" s="1022"/>
      <c r="K6" s="1022"/>
      <c r="L6" s="1022"/>
      <c r="M6" s="1022"/>
      <c r="N6" s="1022"/>
      <c r="O6" s="1022"/>
      <c r="P6" s="406"/>
      <c r="Q6" s="406"/>
      <c r="R6" s="406"/>
      <c r="S6" s="406"/>
      <c r="T6" s="406"/>
      <c r="U6" s="180"/>
      <c r="V6" s="180"/>
    </row>
    <row r="7" spans="1:22" s="178" customFormat="1" ht="38.25" customHeight="1" outlineLevel="1" x14ac:dyDescent="0.25">
      <c r="A7" s="1033"/>
      <c r="B7" s="1033"/>
      <c r="C7" s="1035"/>
      <c r="D7" s="419">
        <v>1500</v>
      </c>
      <c r="E7" s="420">
        <v>10000</v>
      </c>
      <c r="F7" s="421"/>
      <c r="G7" s="420">
        <v>10000</v>
      </c>
      <c r="H7" s="422"/>
      <c r="I7" s="423"/>
      <c r="J7" s="1023"/>
      <c r="K7" s="1023"/>
      <c r="L7" s="1023"/>
      <c r="M7" s="1023"/>
      <c r="N7" s="1023"/>
      <c r="O7" s="1023"/>
      <c r="P7" s="406"/>
      <c r="Q7" s="406"/>
      <c r="R7" s="406"/>
      <c r="S7" s="406"/>
      <c r="T7" s="406"/>
      <c r="U7" s="180"/>
      <c r="V7" s="180"/>
    </row>
    <row r="8" spans="1:22" s="190" customFormat="1" ht="42.75" customHeight="1" outlineLevel="1" x14ac:dyDescent="0.25">
      <c r="A8" s="191"/>
      <c r="B8" s="191"/>
      <c r="C8" s="192" t="s">
        <v>142</v>
      </c>
      <c r="D8" s="193">
        <f>SUM(D6:D7)</f>
        <v>10434.5</v>
      </c>
      <c r="E8" s="193">
        <f>SUM(E6:E7)</f>
        <v>18934.5</v>
      </c>
      <c r="F8" s="193"/>
      <c r="G8" s="193">
        <f>SUM(G6:G7)</f>
        <v>18934.5</v>
      </c>
      <c r="H8" s="424" t="s">
        <v>311</v>
      </c>
      <c r="I8" s="425"/>
      <c r="J8" s="1023"/>
      <c r="K8" s="1023"/>
      <c r="L8" s="1023"/>
      <c r="M8" s="1023"/>
      <c r="N8" s="1023"/>
      <c r="O8" s="1023"/>
      <c r="P8" s="406"/>
      <c r="Q8" s="406"/>
      <c r="R8" s="406"/>
      <c r="S8" s="406"/>
      <c r="T8" s="406"/>
    </row>
    <row r="9" spans="1:22" ht="13.5" customHeight="1" x14ac:dyDescent="0.25">
      <c r="O9" s="406"/>
      <c r="P9" s="406"/>
      <c r="Q9" s="406"/>
      <c r="R9" s="406"/>
      <c r="S9" s="406"/>
      <c r="T9" s="406"/>
    </row>
    <row r="10" spans="1:22" ht="25.5" customHeight="1" x14ac:dyDescent="0.25">
      <c r="A10" s="973" t="s">
        <v>215</v>
      </c>
      <c r="B10" s="973"/>
      <c r="C10" s="973"/>
      <c r="D10" s="973"/>
      <c r="E10" s="973"/>
      <c r="F10" s="973"/>
      <c r="G10" s="223" t="s">
        <v>119</v>
      </c>
      <c r="O10" s="406"/>
      <c r="P10" s="406"/>
      <c r="Q10" s="406"/>
      <c r="R10" s="406"/>
      <c r="S10" s="406"/>
      <c r="T10" s="406"/>
    </row>
    <row r="11" spans="1:22" s="427" customFormat="1" x14ac:dyDescent="0.25">
      <c r="A11" s="1036" t="s">
        <v>312</v>
      </c>
      <c r="B11" s="1036"/>
      <c r="C11" s="1036"/>
      <c r="D11" s="1037" t="s">
        <v>313</v>
      </c>
      <c r="E11" s="1037"/>
      <c r="F11" s="1037"/>
      <c r="G11" s="426">
        <f>H16</f>
        <v>8934.48</v>
      </c>
      <c r="O11" s="406"/>
      <c r="P11" s="406"/>
      <c r="Q11" s="406"/>
      <c r="R11" s="406"/>
      <c r="S11" s="406"/>
      <c r="T11" s="406"/>
    </row>
    <row r="12" spans="1:22" x14ac:dyDescent="0.25">
      <c r="O12" s="406"/>
      <c r="P12" s="406"/>
      <c r="Q12" s="406"/>
      <c r="R12" s="406"/>
      <c r="S12" s="406"/>
      <c r="T12" s="406"/>
    </row>
    <row r="13" spans="1:22" s="121" customFormat="1" ht="45" x14ac:dyDescent="0.25">
      <c r="A13" s="226" t="s">
        <v>314</v>
      </c>
      <c r="B13" s="226" t="s">
        <v>122</v>
      </c>
      <c r="C13" s="226" t="s">
        <v>123</v>
      </c>
      <c r="D13" s="226" t="s">
        <v>315</v>
      </c>
      <c r="E13" s="226" t="s">
        <v>316</v>
      </c>
      <c r="F13" s="428" t="s">
        <v>209</v>
      </c>
      <c r="G13" s="226" t="s">
        <v>317</v>
      </c>
      <c r="H13" s="429" t="s">
        <v>318</v>
      </c>
      <c r="I13" s="137" t="s">
        <v>124</v>
      </c>
      <c r="L13" s="430"/>
      <c r="M13" s="430"/>
      <c r="O13" s="406"/>
      <c r="P13" s="406"/>
      <c r="Q13" s="406"/>
      <c r="R13" s="406"/>
      <c r="S13" s="406"/>
      <c r="T13" s="406"/>
    </row>
    <row r="14" spans="1:22" s="121" customFormat="1" ht="44.25" customHeight="1" x14ac:dyDescent="0.25">
      <c r="A14" s="226" t="s">
        <v>319</v>
      </c>
      <c r="B14" s="431">
        <v>1500</v>
      </c>
      <c r="C14" s="432">
        <f>B14*12</f>
        <v>18000</v>
      </c>
      <c r="D14" s="137"/>
      <c r="E14" s="137"/>
      <c r="F14" s="433"/>
      <c r="G14" s="141"/>
      <c r="H14" s="434"/>
      <c r="I14" s="435"/>
      <c r="L14" s="436"/>
      <c r="M14" s="436"/>
    </row>
    <row r="15" spans="1:22" s="121" customFormat="1" ht="30" x14ac:dyDescent="0.25">
      <c r="A15" s="226" t="s">
        <v>211</v>
      </c>
      <c r="B15" s="431">
        <v>361.35</v>
      </c>
      <c r="C15" s="432">
        <f>B15*12</f>
        <v>4336.2000000000007</v>
      </c>
      <c r="D15" s="137"/>
      <c r="E15" s="137"/>
      <c r="F15" s="433"/>
      <c r="G15" s="141"/>
      <c r="H15" s="434"/>
      <c r="I15" s="435"/>
      <c r="L15" s="436"/>
      <c r="M15" s="436"/>
    </row>
    <row r="16" spans="1:22" s="121" customFormat="1" x14ac:dyDescent="0.25">
      <c r="A16" s="236" t="s">
        <v>129</v>
      </c>
      <c r="B16" s="437">
        <f>SUM(B14:B15)</f>
        <v>1861.35</v>
      </c>
      <c r="C16" s="437">
        <f>SUM(C14:C15)</f>
        <v>22336.2</v>
      </c>
      <c r="D16" s="238">
        <f>C16/20</f>
        <v>1116.81</v>
      </c>
      <c r="E16" s="238">
        <f>C16/10</f>
        <v>2233.62</v>
      </c>
      <c r="F16" s="238">
        <f>E16*2</f>
        <v>4467.24</v>
      </c>
      <c r="G16" s="238">
        <f>E16*3</f>
        <v>6700.86</v>
      </c>
      <c r="H16" s="438">
        <f>E16*4</f>
        <v>8934.48</v>
      </c>
      <c r="I16" s="238">
        <f>E16*5</f>
        <v>11168.099999999999</v>
      </c>
      <c r="L16" s="439"/>
      <c r="M16" s="439"/>
    </row>
    <row r="17" spans="1:10" x14ac:dyDescent="0.25">
      <c r="A17" s="440" t="s">
        <v>321</v>
      </c>
      <c r="B17" s="440"/>
      <c r="C17" s="440"/>
      <c r="D17" s="440"/>
      <c r="E17" s="440"/>
      <c r="F17" s="440"/>
      <c r="G17" s="440"/>
      <c r="H17" s="440"/>
      <c r="I17" s="440"/>
    </row>
    <row r="19" spans="1:10" ht="15.75" thickBot="1" x14ac:dyDescent="0.3"/>
    <row r="20" spans="1:10" ht="15.75" thickBot="1" x14ac:dyDescent="0.3">
      <c r="A20" s="1024" t="s">
        <v>322</v>
      </c>
      <c r="B20" s="1025"/>
      <c r="C20" s="1025"/>
      <c r="D20" s="1025"/>
      <c r="E20" s="1025"/>
      <c r="F20" s="1026"/>
      <c r="G20" s="441"/>
    </row>
    <row r="21" spans="1:10" ht="26.25" thickBot="1" x14ac:dyDescent="0.3">
      <c r="A21" s="442" t="s">
        <v>70</v>
      </c>
      <c r="B21" s="443" t="s">
        <v>323</v>
      </c>
      <c r="C21" s="443" t="s">
        <v>297</v>
      </c>
      <c r="D21" s="443" t="s">
        <v>298</v>
      </c>
      <c r="E21" s="443" t="s">
        <v>299</v>
      </c>
      <c r="F21" s="444" t="s">
        <v>300</v>
      </c>
    </row>
    <row r="22" spans="1:10" ht="39" customHeight="1" thickBot="1" x14ac:dyDescent="0.3">
      <c r="A22" s="445" t="s">
        <v>301</v>
      </c>
      <c r="B22" s="389" t="s">
        <v>324</v>
      </c>
      <c r="C22" s="390">
        <v>1500</v>
      </c>
      <c r="D22" s="390">
        <v>1</v>
      </c>
      <c r="E22" s="391">
        <f>C22*D22</f>
        <v>1500</v>
      </c>
      <c r="F22" s="446">
        <f>SUM(E22:E22)</f>
        <v>1500</v>
      </c>
    </row>
    <row r="23" spans="1:10" ht="51.75" customHeight="1" x14ac:dyDescent="0.25">
      <c r="A23" s="1027" t="s">
        <v>311</v>
      </c>
      <c r="B23" s="399" t="s">
        <v>325</v>
      </c>
      <c r="C23" s="400">
        <v>7500</v>
      </c>
      <c r="D23" s="400">
        <v>1</v>
      </c>
      <c r="E23" s="401">
        <f>C23*D23</f>
        <v>7500</v>
      </c>
      <c r="F23" s="1029">
        <f>SUM(E23:E24)</f>
        <v>10000</v>
      </c>
    </row>
    <row r="24" spans="1:10" ht="40.5" customHeight="1" thickBot="1" x14ac:dyDescent="0.3">
      <c r="A24" s="1028"/>
      <c r="B24" s="447" t="s">
        <v>326</v>
      </c>
      <c r="C24" s="396">
        <v>2500</v>
      </c>
      <c r="D24" s="396">
        <v>1</v>
      </c>
      <c r="E24" s="397">
        <f>C24*D24</f>
        <v>2500</v>
      </c>
      <c r="F24" s="1030"/>
      <c r="G24" s="1031"/>
      <c r="H24" s="1023"/>
      <c r="I24" s="1023"/>
      <c r="J24" s="1023"/>
    </row>
    <row r="25" spans="1:10" x14ac:dyDescent="0.25">
      <c r="D25" s="123"/>
      <c r="E25" s="123"/>
      <c r="F25" s="123"/>
      <c r="G25" s="123"/>
    </row>
  </sheetData>
  <mergeCells count="18">
    <mergeCell ref="A1:H1"/>
    <mergeCell ref="A2:A4"/>
    <mergeCell ref="B2:B4"/>
    <mergeCell ref="D2:G2"/>
    <mergeCell ref="D3:D4"/>
    <mergeCell ref="E3:E4"/>
    <mergeCell ref="J4:O8"/>
    <mergeCell ref="A20:F20"/>
    <mergeCell ref="A23:A24"/>
    <mergeCell ref="F23:F24"/>
    <mergeCell ref="G24:J24"/>
    <mergeCell ref="B5:C5"/>
    <mergeCell ref="A6:A7"/>
    <mergeCell ref="B6:B7"/>
    <mergeCell ref="C6:C7"/>
    <mergeCell ref="A10:F10"/>
    <mergeCell ref="A11:C11"/>
    <mergeCell ref="D11:F11"/>
  </mergeCells>
  <pageMargins left="0.7" right="0.7" top="0.75" bottom="0.75" header="0.3" footer="0.3"/>
  <pageSetup paperSize="9" orientation="landscape" horizontalDpi="4294967292"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77F76-18F1-4466-AE5A-8B996CE4D814}">
  <sheetPr>
    <tabColor theme="9" tint="0.59999389629810485"/>
    <pageSetUpPr fitToPage="1"/>
  </sheetPr>
  <dimension ref="A1:N38"/>
  <sheetViews>
    <sheetView showZeros="0" zoomScaleNormal="100" workbookViewId="0">
      <pane ySplit="5" topLeftCell="A6" activePane="bottomLeft" state="frozen"/>
      <selection activeCell="I44" sqref="I44"/>
      <selection pane="bottomLeft" activeCell="J5" sqref="J5"/>
    </sheetView>
  </sheetViews>
  <sheetFormatPr defaultRowHeight="15" outlineLevelRow="1" x14ac:dyDescent="0.25"/>
  <cols>
    <col min="1" max="1" width="33.85546875" style="269" customWidth="1"/>
    <col min="2" max="2" width="25.28515625" style="269" customWidth="1"/>
    <col min="3" max="3" width="18.5703125" style="269" customWidth="1"/>
    <col min="4" max="4" width="10.28515625" style="270" customWidth="1"/>
    <col min="5" max="5" width="11" style="270" customWidth="1"/>
    <col min="6" max="6" width="10.85546875" style="270" customWidth="1"/>
    <col min="7" max="7" width="11.28515625" style="270" customWidth="1"/>
    <col min="8" max="8" width="9.140625" style="269" customWidth="1"/>
    <col min="9" max="9" width="15" style="269" customWidth="1"/>
    <col min="10" max="10" width="10.28515625" style="269" customWidth="1"/>
    <col min="11" max="16384" width="9.140625" style="269"/>
  </cols>
  <sheetData>
    <row r="1" spans="1:11" ht="60.75" customHeight="1" x14ac:dyDescent="0.25">
      <c r="E1" s="989" t="s">
        <v>236</v>
      </c>
      <c r="F1" s="989"/>
      <c r="G1" s="989"/>
    </row>
    <row r="3" spans="1:11" ht="25.5" customHeight="1" x14ac:dyDescent="0.25">
      <c r="A3" s="990" t="s">
        <v>0</v>
      </c>
      <c r="B3" s="993" t="s">
        <v>1</v>
      </c>
      <c r="C3" s="271" t="s">
        <v>94</v>
      </c>
      <c r="D3" s="994" t="s">
        <v>2</v>
      </c>
      <c r="E3" s="994"/>
      <c r="F3" s="994"/>
      <c r="G3" s="994"/>
    </row>
    <row r="4" spans="1:11" ht="63.75" x14ac:dyDescent="0.25">
      <c r="A4" s="991"/>
      <c r="B4" s="993"/>
      <c r="C4" s="271" t="s">
        <v>97</v>
      </c>
      <c r="D4" s="995">
        <v>2019</v>
      </c>
      <c r="E4" s="995">
        <v>2020</v>
      </c>
      <c r="F4" s="272" t="s">
        <v>98</v>
      </c>
      <c r="G4" s="272" t="s">
        <v>99</v>
      </c>
    </row>
    <row r="5" spans="1:11" ht="50.25" customHeight="1" x14ac:dyDescent="0.25">
      <c r="A5" s="992"/>
      <c r="B5" s="993"/>
      <c r="C5" s="271"/>
      <c r="D5" s="995"/>
      <c r="E5" s="995"/>
      <c r="F5" s="272" t="s">
        <v>101</v>
      </c>
      <c r="G5" s="272" t="s">
        <v>102</v>
      </c>
      <c r="K5" s="269" t="s">
        <v>103</v>
      </c>
    </row>
    <row r="6" spans="1:11" x14ac:dyDescent="0.25">
      <c r="A6" s="273"/>
      <c r="B6" s="274"/>
      <c r="C6" s="273"/>
      <c r="D6" s="275">
        <f>SUMIF($C$3:$C$26,"33.03.00*",D$3:D$26)</f>
        <v>0</v>
      </c>
      <c r="E6" s="275"/>
      <c r="F6" s="275">
        <f>SUMIF($C$3:$C$26,"33.03.00*",F$3:F$26)</f>
        <v>0</v>
      </c>
      <c r="G6" s="275"/>
    </row>
    <row r="7" spans="1:11" hidden="1" x14ac:dyDescent="0.25">
      <c r="A7" s="273" t="s">
        <v>237</v>
      </c>
      <c r="B7" s="273"/>
      <c r="C7" s="273"/>
      <c r="D7" s="275">
        <f>SUMIF($C$3:$C$26,"NVO*",D$3:D$26)</f>
        <v>0</v>
      </c>
      <c r="E7" s="275">
        <f>SUMIF($C$3:$C$26,"NVO*",E$3:E$26)</f>
        <v>0</v>
      </c>
      <c r="F7" s="275">
        <f>SUMIF($C$3:$C$26,"NVO*",F$3:F$26)</f>
        <v>0</v>
      </c>
      <c r="G7" s="275">
        <f>SUMIF($C$3:$C$26,"NVO*",G$3:G$26)</f>
        <v>0</v>
      </c>
    </row>
    <row r="8" spans="1:11" hidden="1" x14ac:dyDescent="0.25">
      <c r="A8" s="273" t="s">
        <v>238</v>
      </c>
      <c r="B8" s="273"/>
      <c r="C8" s="273"/>
      <c r="D8" s="275">
        <f>SUMIF($C$3:$C$26,"Pašvaldību*",D$3:D$26)</f>
        <v>0</v>
      </c>
      <c r="E8" s="275">
        <f>SUMIF($C$3:$C$26,"Pašvaldību*",E$3:E$26)</f>
        <v>0</v>
      </c>
      <c r="F8" s="275">
        <f>SUMIF($C$3:$C$26,"Pašvaldību*",F$3:F$26)</f>
        <v>0</v>
      </c>
      <c r="G8" s="275">
        <f>SUMIF($C$3:$C$26,"Pašvaldību*",G$3:G$26)</f>
        <v>0</v>
      </c>
    </row>
    <row r="9" spans="1:11" ht="45" hidden="1" customHeight="1" x14ac:dyDescent="0.25">
      <c r="A9" s="276" t="s">
        <v>239</v>
      </c>
      <c r="B9" s="986" t="s">
        <v>240</v>
      </c>
      <c r="C9" s="986"/>
      <c r="D9" s="277"/>
      <c r="E9" s="277"/>
      <c r="F9" s="277"/>
      <c r="G9" s="277"/>
      <c r="K9" s="269" t="s">
        <v>103</v>
      </c>
    </row>
    <row r="10" spans="1:11" ht="63.75" hidden="1" outlineLevel="1" x14ac:dyDescent="0.25">
      <c r="A10" s="324" t="s">
        <v>273</v>
      </c>
      <c r="B10" s="300" t="s">
        <v>288</v>
      </c>
      <c r="C10" s="301"/>
      <c r="D10" s="281"/>
      <c r="E10" s="281">
        <v>2500</v>
      </c>
      <c r="F10" s="281"/>
      <c r="G10" s="281"/>
      <c r="H10" s="282"/>
      <c r="K10" s="269" t="s">
        <v>103</v>
      </c>
    </row>
    <row r="11" spans="1:11" ht="19.5" hidden="1" customHeight="1" outlineLevel="1" x14ac:dyDescent="0.25">
      <c r="A11" s="302"/>
      <c r="B11" s="302" t="s">
        <v>249</v>
      </c>
      <c r="C11" s="301"/>
      <c r="D11" s="303"/>
      <c r="E11" s="303"/>
      <c r="F11" s="303"/>
      <c r="G11" s="303"/>
      <c r="H11" s="282"/>
    </row>
    <row r="12" spans="1:11" s="305" customFormat="1" ht="68.25" hidden="1" customHeight="1" outlineLevel="1" x14ac:dyDescent="0.25">
      <c r="A12" s="310"/>
      <c r="B12" s="300" t="s">
        <v>289</v>
      </c>
      <c r="C12" s="369"/>
      <c r="D12" s="281"/>
      <c r="E12" s="281">
        <v>2500</v>
      </c>
      <c r="F12" s="281">
        <f>SUM(F22)</f>
        <v>0</v>
      </c>
      <c r="G12" s="281"/>
      <c r="H12" s="304"/>
    </row>
    <row r="13" spans="1:11" s="305" customFormat="1" ht="45" hidden="1" customHeight="1" outlineLevel="1" x14ac:dyDescent="0.25">
      <c r="A13" s="306" t="s">
        <v>250</v>
      </c>
      <c r="B13" s="307" t="s">
        <v>251</v>
      </c>
      <c r="C13" s="308"/>
      <c r="D13" s="309"/>
      <c r="E13" s="309"/>
      <c r="F13" s="309"/>
      <c r="G13" s="309"/>
      <c r="H13" s="304"/>
    </row>
    <row r="14" spans="1:11" s="305" customFormat="1" ht="63.75" hidden="1" outlineLevel="1" x14ac:dyDescent="0.25">
      <c r="A14" s="310" t="s">
        <v>252</v>
      </c>
      <c r="B14" s="311" t="s">
        <v>253</v>
      </c>
      <c r="C14" s="301"/>
      <c r="D14" s="303"/>
      <c r="E14" s="303">
        <v>2500</v>
      </c>
      <c r="F14" s="303"/>
      <c r="G14" s="303"/>
      <c r="H14" s="304"/>
    </row>
    <row r="15" spans="1:11" s="305" customFormat="1" ht="18.75" hidden="1" customHeight="1" outlineLevel="1" x14ac:dyDescent="0.25">
      <c r="A15" s="310"/>
      <c r="B15" s="302" t="s">
        <v>249</v>
      </c>
      <c r="C15" s="301"/>
      <c r="D15" s="312"/>
      <c r="E15" s="312"/>
      <c r="F15" s="312"/>
      <c r="G15" s="312"/>
      <c r="H15" s="304"/>
    </row>
    <row r="16" spans="1:11" s="305" customFormat="1" ht="21.75" hidden="1" customHeight="1" outlineLevel="1" x14ac:dyDescent="0.25">
      <c r="A16" s="310"/>
      <c r="B16" s="302" t="s">
        <v>249</v>
      </c>
      <c r="C16" s="301"/>
      <c r="D16" s="312"/>
      <c r="E16" s="312"/>
      <c r="F16" s="312"/>
      <c r="G16" s="312"/>
      <c r="H16" s="304"/>
    </row>
    <row r="17" spans="1:14" s="304" customFormat="1" ht="28.5" outlineLevel="1" x14ac:dyDescent="0.25">
      <c r="A17" s="306" t="s">
        <v>254</v>
      </c>
      <c r="B17" s="313" t="s">
        <v>255</v>
      </c>
      <c r="C17" s="314"/>
      <c r="D17" s="315">
        <f>SUM(D18)</f>
        <v>0</v>
      </c>
      <c r="E17" s="315"/>
      <c r="F17" s="315">
        <f t="shared" ref="F17" si="0">SUM(F18)</f>
        <v>0</v>
      </c>
      <c r="G17" s="315"/>
    </row>
    <row r="18" spans="1:14" s="305" customFormat="1" ht="102" outlineLevel="1" x14ac:dyDescent="0.25">
      <c r="A18" s="310" t="s">
        <v>256</v>
      </c>
      <c r="B18" s="448" t="s">
        <v>327</v>
      </c>
      <c r="C18" s="280" t="s">
        <v>44</v>
      </c>
      <c r="D18" s="312"/>
      <c r="E18" s="312">
        <v>10000</v>
      </c>
      <c r="F18" s="312"/>
      <c r="G18" s="318"/>
      <c r="H18" s="304"/>
      <c r="I18" s="299"/>
      <c r="J18" s="334"/>
      <c r="K18" s="334"/>
      <c r="L18" s="334"/>
      <c r="M18" s="334"/>
      <c r="N18" s="334"/>
    </row>
    <row r="19" spans="1:14" s="305" customFormat="1" ht="66.75" hidden="1" customHeight="1" outlineLevel="1" x14ac:dyDescent="0.25">
      <c r="A19" s="310" t="s">
        <v>258</v>
      </c>
      <c r="B19" s="319" t="s">
        <v>259</v>
      </c>
      <c r="C19" s="301"/>
      <c r="E19" s="303">
        <v>100000</v>
      </c>
      <c r="F19" s="320">
        <v>2400000</v>
      </c>
      <c r="G19" s="297"/>
      <c r="H19" s="304"/>
      <c r="I19" s="334"/>
      <c r="J19" s="334"/>
      <c r="K19" s="334"/>
      <c r="L19" s="334"/>
      <c r="M19" s="334"/>
      <c r="N19" s="334"/>
    </row>
    <row r="20" spans="1:14" s="305" customFormat="1" ht="21" hidden="1" customHeight="1" outlineLevel="1" x14ac:dyDescent="0.25">
      <c r="A20" s="310"/>
      <c r="B20" s="302" t="s">
        <v>249</v>
      </c>
      <c r="C20" s="301"/>
      <c r="D20" s="312"/>
      <c r="E20" s="312"/>
      <c r="F20" s="312"/>
      <c r="G20" s="321"/>
      <c r="H20" s="304"/>
      <c r="I20" s="334"/>
      <c r="J20" s="334"/>
      <c r="K20" s="334"/>
      <c r="L20" s="334"/>
      <c r="M20" s="334"/>
      <c r="N20" s="334"/>
    </row>
    <row r="21" spans="1:14" s="305" customFormat="1" ht="15.75" hidden="1" customHeight="1" outlineLevel="1" x14ac:dyDescent="0.25">
      <c r="A21" s="310"/>
      <c r="B21" s="302" t="s">
        <v>249</v>
      </c>
      <c r="C21" s="301"/>
      <c r="D21" s="312"/>
      <c r="E21" s="312"/>
      <c r="F21" s="312"/>
      <c r="G21" s="312"/>
      <c r="H21" s="304"/>
      <c r="I21" s="334"/>
      <c r="J21" s="334"/>
      <c r="K21" s="334"/>
      <c r="L21" s="334"/>
      <c r="M21" s="334"/>
      <c r="N21" s="334"/>
    </row>
    <row r="22" spans="1:14" ht="68.25" hidden="1" customHeight="1" outlineLevel="1" x14ac:dyDescent="0.25">
      <c r="A22" s="310"/>
      <c r="B22" s="302" t="s">
        <v>260</v>
      </c>
      <c r="C22" s="301"/>
      <c r="D22" s="312"/>
      <c r="E22" s="312"/>
      <c r="F22" s="312"/>
      <c r="G22" s="303">
        <v>1200</v>
      </c>
      <c r="H22" s="282"/>
      <c r="I22" s="334"/>
      <c r="J22" s="334"/>
      <c r="K22" s="334"/>
      <c r="L22" s="334"/>
      <c r="M22" s="334"/>
      <c r="N22" s="334"/>
    </row>
    <row r="23" spans="1:14" s="305" customFormat="1" ht="73.5" hidden="1" customHeight="1" outlineLevel="1" x14ac:dyDescent="0.25">
      <c r="A23" s="322" t="s">
        <v>261</v>
      </c>
      <c r="B23" s="313" t="s">
        <v>262</v>
      </c>
      <c r="C23" s="306"/>
      <c r="D23" s="315">
        <f t="shared" ref="D23:G23" si="1">SUM(D24)</f>
        <v>1000</v>
      </c>
      <c r="E23" s="315"/>
      <c r="F23" s="315">
        <f t="shared" si="1"/>
        <v>0</v>
      </c>
      <c r="G23" s="315">
        <f t="shared" si="1"/>
        <v>1000</v>
      </c>
      <c r="H23" s="449"/>
      <c r="I23" s="334"/>
      <c r="J23" s="334"/>
      <c r="K23" s="334"/>
      <c r="L23" s="334"/>
      <c r="M23" s="334"/>
      <c r="N23" s="334"/>
    </row>
    <row r="24" spans="1:14" ht="89.25" hidden="1" customHeight="1" outlineLevel="1" x14ac:dyDescent="0.25">
      <c r="A24" s="324" t="s">
        <v>263</v>
      </c>
      <c r="B24" s="302" t="s">
        <v>264</v>
      </c>
      <c r="C24" s="325"/>
      <c r="D24" s="326">
        <v>1000</v>
      </c>
      <c r="E24" s="326">
        <v>1000</v>
      </c>
      <c r="F24" s="326"/>
      <c r="G24" s="326">
        <v>1000</v>
      </c>
      <c r="H24" s="282"/>
      <c r="I24" s="334"/>
      <c r="J24" s="334"/>
      <c r="K24" s="334"/>
      <c r="L24" s="334"/>
      <c r="M24" s="334"/>
      <c r="N24" s="334"/>
    </row>
    <row r="25" spans="1:14" s="305" customFormat="1" ht="148.5" hidden="1" customHeight="1" outlineLevel="1" x14ac:dyDescent="0.25">
      <c r="A25" s="310"/>
      <c r="B25" s="311" t="s">
        <v>265</v>
      </c>
      <c r="C25" s="310"/>
      <c r="D25" s="328">
        <v>1000</v>
      </c>
      <c r="E25" s="328">
        <v>1000</v>
      </c>
      <c r="F25" s="328">
        <f t="shared" ref="F25" si="2">SUM(F26)</f>
        <v>0</v>
      </c>
      <c r="G25" s="328">
        <v>1000</v>
      </c>
      <c r="H25" s="304"/>
      <c r="I25" s="334"/>
      <c r="J25" s="334"/>
      <c r="K25" s="334"/>
      <c r="L25" s="334"/>
      <c r="M25" s="334"/>
      <c r="N25" s="334"/>
    </row>
    <row r="26" spans="1:14" ht="147.75" hidden="1" customHeight="1" outlineLevel="1" x14ac:dyDescent="0.25">
      <c r="A26" s="302"/>
      <c r="B26" s="302" t="s">
        <v>266</v>
      </c>
      <c r="C26" s="302"/>
      <c r="D26" s="329">
        <v>1000</v>
      </c>
      <c r="E26" s="329">
        <v>1000</v>
      </c>
      <c r="F26" s="329"/>
      <c r="G26" s="329">
        <v>1000</v>
      </c>
      <c r="H26" s="282"/>
      <c r="I26" s="334"/>
      <c r="J26" s="334"/>
      <c r="K26" s="334"/>
      <c r="L26" s="334"/>
      <c r="M26" s="334"/>
      <c r="N26" s="334"/>
    </row>
    <row r="27" spans="1:14" s="305" customFormat="1" ht="15" hidden="1" customHeight="1" outlineLevel="1" x14ac:dyDescent="0.25">
      <c r="A27" s="310"/>
      <c r="B27" s="302"/>
      <c r="C27" s="310"/>
      <c r="D27" s="328">
        <f>SUM(D10:D26)</f>
        <v>4000</v>
      </c>
      <c r="E27" s="328">
        <f>SUM(E10:E26)</f>
        <v>120500</v>
      </c>
      <c r="F27" s="328">
        <v>2400000</v>
      </c>
      <c r="G27" s="328">
        <f>SUM(G10:G26)</f>
        <v>5200</v>
      </c>
      <c r="H27" s="304"/>
      <c r="I27" s="334"/>
      <c r="J27" s="334"/>
      <c r="K27" s="334"/>
      <c r="L27" s="334"/>
      <c r="M27" s="334"/>
      <c r="N27" s="334"/>
    </row>
    <row r="28" spans="1:14" x14ac:dyDescent="0.2">
      <c r="A28" s="998" t="s">
        <v>241</v>
      </c>
      <c r="B28" s="998"/>
      <c r="C28" s="998"/>
      <c r="D28" s="998"/>
      <c r="E28" s="998"/>
      <c r="F28" s="998"/>
      <c r="G28" s="998"/>
      <c r="H28" s="282"/>
      <c r="I28" s="334"/>
      <c r="J28" s="334"/>
      <c r="K28" s="334"/>
      <c r="L28" s="334"/>
      <c r="M28" s="334"/>
      <c r="N28" s="334"/>
    </row>
    <row r="29" spans="1:14" x14ac:dyDescent="0.25">
      <c r="A29" s="999" t="s">
        <v>120</v>
      </c>
      <c r="B29" s="999"/>
      <c r="C29" s="999"/>
      <c r="D29" s="999"/>
      <c r="E29" s="1000"/>
      <c r="F29" s="1000"/>
      <c r="G29" s="1000"/>
      <c r="H29" s="450"/>
      <c r="I29" s="334"/>
      <c r="J29" s="334"/>
      <c r="K29" s="334"/>
      <c r="L29" s="334"/>
      <c r="M29" s="334"/>
      <c r="N29" s="334"/>
    </row>
    <row r="30" spans="1:14" x14ac:dyDescent="0.25">
      <c r="A30" s="288"/>
      <c r="B30" s="288"/>
      <c r="C30" s="288"/>
      <c r="D30" s="288"/>
      <c r="E30" s="288"/>
      <c r="F30" s="288"/>
      <c r="G30" s="288"/>
      <c r="H30" s="451"/>
      <c r="I30" s="334"/>
      <c r="J30" s="334"/>
      <c r="K30" s="334"/>
      <c r="L30" s="334"/>
      <c r="M30" s="334"/>
      <c r="N30" s="334"/>
    </row>
    <row r="31" spans="1:14" ht="38.25" x14ac:dyDescent="0.25">
      <c r="A31" s="331" t="s">
        <v>267</v>
      </c>
      <c r="B31" s="331" t="s">
        <v>268</v>
      </c>
      <c r="C31" s="332" t="s">
        <v>269</v>
      </c>
      <c r="D31" s="331" t="s">
        <v>122</v>
      </c>
      <c r="E31" s="331" t="s">
        <v>123</v>
      </c>
      <c r="F31" s="331"/>
      <c r="G31" s="331"/>
      <c r="H31" s="452"/>
      <c r="I31" s="334"/>
      <c r="J31" s="334"/>
      <c r="K31" s="334"/>
      <c r="L31" s="334"/>
      <c r="M31" s="334"/>
      <c r="N31" s="334"/>
    </row>
    <row r="32" spans="1:14" x14ac:dyDescent="0.25">
      <c r="A32" s="453" t="s">
        <v>328</v>
      </c>
      <c r="B32" s="453"/>
      <c r="F32" s="353"/>
      <c r="G32" s="351"/>
      <c r="H32" s="452"/>
      <c r="I32" s="334"/>
      <c r="J32" s="334"/>
      <c r="K32" s="334"/>
      <c r="L32" s="334"/>
      <c r="M32" s="334"/>
      <c r="N32" s="334"/>
    </row>
    <row r="33" spans="1:14" ht="90" x14ac:dyDescent="0.25">
      <c r="A33" s="291"/>
      <c r="B33" s="291" t="s">
        <v>122</v>
      </c>
      <c r="C33" s="291" t="s">
        <v>123</v>
      </c>
      <c r="D33" s="292" t="s">
        <v>329</v>
      </c>
      <c r="E33" s="292" t="s">
        <v>330</v>
      </c>
      <c r="F33" s="353"/>
      <c r="G33" s="351"/>
      <c r="H33" s="452"/>
      <c r="I33" s="334"/>
      <c r="J33" s="334"/>
      <c r="K33" s="334"/>
      <c r="L33" s="334"/>
      <c r="M33" s="334"/>
      <c r="N33" s="334"/>
    </row>
    <row r="34" spans="1:14" x14ac:dyDescent="0.25">
      <c r="A34" s="294" t="s">
        <v>331</v>
      </c>
      <c r="B34" s="295">
        <v>1259.1659999999999</v>
      </c>
      <c r="C34" s="295">
        <f>B34*12</f>
        <v>15109.991999999998</v>
      </c>
      <c r="D34" s="295">
        <f>B34*0.32</f>
        <v>402.93311999999997</v>
      </c>
      <c r="E34" s="295">
        <f>D34*12</f>
        <v>4835.1974399999999</v>
      </c>
      <c r="F34" s="454"/>
      <c r="G34" s="455"/>
      <c r="H34" s="456"/>
      <c r="I34" s="334"/>
      <c r="J34" s="334"/>
      <c r="K34" s="334"/>
      <c r="L34" s="334"/>
      <c r="M34" s="334"/>
      <c r="N34" s="334"/>
    </row>
    <row r="35" spans="1:14" ht="30" x14ac:dyDescent="0.25">
      <c r="A35" s="296" t="s">
        <v>127</v>
      </c>
      <c r="B35" s="295">
        <f>B34*24.09%</f>
        <v>303.33308940000001</v>
      </c>
      <c r="C35" s="295">
        <f>B35*12</f>
        <v>3639.9970727999998</v>
      </c>
      <c r="D35" s="295">
        <f>B35*0.32</f>
        <v>97.066588608000004</v>
      </c>
      <c r="E35" s="295">
        <f>D35*12</f>
        <v>1164.799063296</v>
      </c>
      <c r="F35" s="289"/>
      <c r="G35" s="288"/>
      <c r="H35" s="451"/>
      <c r="I35" s="334"/>
      <c r="J35" s="334"/>
      <c r="K35" s="334"/>
      <c r="L35" s="334"/>
      <c r="M35" s="334"/>
      <c r="N35" s="334"/>
    </row>
    <row r="36" spans="1:14" x14ac:dyDescent="0.25">
      <c r="A36" s="297" t="s">
        <v>248</v>
      </c>
      <c r="B36" s="298">
        <f>SUM(B34:B35)</f>
        <v>1562.4990894</v>
      </c>
      <c r="C36" s="298">
        <f>SUM(C34:C35)</f>
        <v>18749.989072799999</v>
      </c>
      <c r="D36" s="298">
        <f>SUM(D34:D35)</f>
        <v>499.99970860799999</v>
      </c>
      <c r="E36" s="298">
        <f>SUM(E34:E35)</f>
        <v>5999.9965032959999</v>
      </c>
    </row>
    <row r="37" spans="1:14" x14ac:dyDescent="0.25">
      <c r="A37" s="457" t="s">
        <v>130</v>
      </c>
      <c r="B37" s="454"/>
      <c r="C37" s="454"/>
      <c r="D37" s="454"/>
      <c r="E37" s="454"/>
      <c r="F37" s="458"/>
      <c r="G37" s="458"/>
    </row>
    <row r="38" spans="1:14" x14ac:dyDescent="0.25">
      <c r="A38" s="288" t="s">
        <v>332</v>
      </c>
      <c r="B38" s="288"/>
      <c r="C38" s="288"/>
      <c r="D38" s="288"/>
      <c r="E38" s="288">
        <v>2000</v>
      </c>
      <c r="F38" s="458"/>
      <c r="G38" s="458"/>
    </row>
  </sheetData>
  <sheetProtection formatCells="0" formatColumns="0" formatRows="0" insertColumns="0" insertRows="0" deleteColumns="0" deleteRows="0" selectLockedCells="1" selectUnlockedCells="1"/>
  <autoFilter ref="A3:G26" xr:uid="{00000000-0009-0000-0000-00000D000000}">
    <filterColumn colId="3" showButton="0"/>
    <filterColumn colId="4" showButton="0"/>
    <filterColumn colId="5" showButton="0"/>
  </autoFilter>
  <mergeCells count="10">
    <mergeCell ref="B9:C9"/>
    <mergeCell ref="A28:G28"/>
    <mergeCell ref="A29:D29"/>
    <mergeCell ref="E29:G29"/>
    <mergeCell ref="E1:G1"/>
    <mergeCell ref="A3:A5"/>
    <mergeCell ref="B3:B5"/>
    <mergeCell ref="D3:G3"/>
    <mergeCell ref="D4:D5"/>
    <mergeCell ref="E4:E5"/>
  </mergeCells>
  <pageMargins left="0.23622047244094491" right="0.23622047244094491" top="0.74803149606299213" bottom="0.74803149606299213" header="0.31496062992125984" footer="0.31496062992125984"/>
  <pageSetup paperSize="9" scale="74" fitToHeight="0" orientation="landscape" r:id="rId1"/>
  <headerFooter>
    <oddFooter>&amp;LVMplp_110717_HIVplans&amp;C&amp;P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669D7-6DC1-415B-A07F-41A9C72086F2}">
  <sheetPr>
    <tabColor theme="8" tint="0.59999389629810485"/>
  </sheetPr>
  <dimension ref="A1:G13"/>
  <sheetViews>
    <sheetView workbookViewId="0">
      <selection activeCell="A19" sqref="A19"/>
    </sheetView>
  </sheetViews>
  <sheetFormatPr defaultRowHeight="15" x14ac:dyDescent="0.25"/>
  <cols>
    <col min="1" max="1" width="67.85546875" customWidth="1"/>
    <col min="2" max="3" width="10.85546875" customWidth="1"/>
  </cols>
  <sheetData>
    <row r="1" spans="1:7" s="59" customFormat="1" x14ac:dyDescent="0.25">
      <c r="A1" s="59" t="s">
        <v>71</v>
      </c>
    </row>
    <row r="2" spans="1:7" x14ac:dyDescent="0.25">
      <c r="A2" s="67" t="s">
        <v>70</v>
      </c>
      <c r="B2" s="67">
        <v>2019</v>
      </c>
      <c r="C2" s="67">
        <v>2020</v>
      </c>
    </row>
    <row r="3" spans="1:7" x14ac:dyDescent="0.25">
      <c r="A3" s="67"/>
      <c r="B3" s="66"/>
      <c r="C3" s="66">
        <f>B10</f>
        <v>3520</v>
      </c>
    </row>
    <row r="4" spans="1:7" s="1111" customFormat="1" ht="60" x14ac:dyDescent="0.25">
      <c r="A4" s="1110" t="s">
        <v>707</v>
      </c>
    </row>
    <row r="6" spans="1:7" x14ac:dyDescent="0.25">
      <c r="A6" s="59" t="s">
        <v>69</v>
      </c>
    </row>
    <row r="7" spans="1:7" x14ac:dyDescent="0.25">
      <c r="A7" s="58"/>
      <c r="B7" s="60"/>
    </row>
    <row r="8" spans="1:7" ht="30" x14ac:dyDescent="0.25">
      <c r="A8" s="64" t="s">
        <v>68</v>
      </c>
      <c r="B8" s="63">
        <v>3000</v>
      </c>
      <c r="C8" s="60"/>
    </row>
    <row r="9" spans="1:7" x14ac:dyDescent="0.25">
      <c r="A9" s="64" t="s">
        <v>67</v>
      </c>
      <c r="B9" s="63">
        <v>520</v>
      </c>
      <c r="C9" s="60"/>
      <c r="G9" s="59"/>
    </row>
    <row r="10" spans="1:7" x14ac:dyDescent="0.25">
      <c r="A10" s="62" t="s">
        <v>66</v>
      </c>
      <c r="B10" s="61">
        <f>SUM(B8:B9)</f>
        <v>3520</v>
      </c>
      <c r="C10" s="60"/>
      <c r="G10" s="59"/>
    </row>
    <row r="13" spans="1:7" ht="16.5" customHeight="1" x14ac:dyDescent="0.25">
      <c r="A13" s="59" t="s">
        <v>65</v>
      </c>
      <c r="B13" s="58"/>
    </row>
  </sheetData>
  <pageMargins left="0.25" right="0.25"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3F9B1-7974-46E1-BF86-3131ADC1DA46}">
  <sheetPr>
    <tabColor theme="9" tint="0.59999389629810485"/>
    <pageSetUpPr fitToPage="1"/>
  </sheetPr>
  <dimension ref="A1:O36"/>
  <sheetViews>
    <sheetView showZeros="0" zoomScaleNormal="100" workbookViewId="0">
      <pane ySplit="5" topLeftCell="A6" activePane="bottomLeft" state="frozen"/>
      <selection activeCell="I44" sqref="I44"/>
      <selection pane="bottomLeft" activeCell="G39" sqref="G39"/>
    </sheetView>
  </sheetViews>
  <sheetFormatPr defaultRowHeight="15" outlineLevelRow="1" x14ac:dyDescent="0.25"/>
  <cols>
    <col min="1" max="1" width="33.85546875" style="269" customWidth="1"/>
    <col min="2" max="2" width="25.28515625" style="269" customWidth="1"/>
    <col min="3" max="3" width="18.5703125" style="269" customWidth="1"/>
    <col min="4" max="4" width="10.28515625" style="270" customWidth="1"/>
    <col min="5" max="5" width="11" style="270" customWidth="1"/>
    <col min="6" max="6" width="10.85546875" style="270" customWidth="1"/>
    <col min="7" max="7" width="11.28515625" style="270" customWidth="1"/>
    <col min="8" max="8" width="10.28515625" style="269" customWidth="1"/>
    <col min="9" max="9" width="15" style="269" customWidth="1"/>
    <col min="10" max="10" width="10.28515625" style="269" customWidth="1"/>
    <col min="11" max="16384" width="9.140625" style="269"/>
  </cols>
  <sheetData>
    <row r="1" spans="1:14" ht="60.75" customHeight="1" x14ac:dyDescent="0.25">
      <c r="E1" s="989" t="s">
        <v>236</v>
      </c>
      <c r="F1" s="989"/>
      <c r="G1" s="989"/>
    </row>
    <row r="3" spans="1:14" ht="25.5" customHeight="1" x14ac:dyDescent="0.25">
      <c r="A3" s="990" t="s">
        <v>0</v>
      </c>
      <c r="B3" s="993" t="s">
        <v>1</v>
      </c>
      <c r="C3" s="271" t="s">
        <v>94</v>
      </c>
      <c r="D3" s="994" t="s">
        <v>2</v>
      </c>
      <c r="E3" s="994"/>
      <c r="F3" s="994"/>
      <c r="G3" s="994"/>
    </row>
    <row r="4" spans="1:14" ht="63.75" x14ac:dyDescent="0.25">
      <c r="A4" s="991"/>
      <c r="B4" s="993"/>
      <c r="C4" s="271" t="s">
        <v>97</v>
      </c>
      <c r="D4" s="995">
        <v>2019</v>
      </c>
      <c r="E4" s="995">
        <v>2020</v>
      </c>
      <c r="F4" s="272" t="s">
        <v>98</v>
      </c>
      <c r="G4" s="272" t="s">
        <v>99</v>
      </c>
    </row>
    <row r="5" spans="1:14" ht="50.25" customHeight="1" x14ac:dyDescent="0.25">
      <c r="A5" s="992"/>
      <c r="B5" s="993"/>
      <c r="C5" s="271"/>
      <c r="D5" s="995"/>
      <c r="E5" s="995"/>
      <c r="F5" s="272" t="s">
        <v>101</v>
      </c>
      <c r="G5" s="272" t="s">
        <v>102</v>
      </c>
      <c r="K5" s="269" t="s">
        <v>103</v>
      </c>
    </row>
    <row r="6" spans="1:14" x14ac:dyDescent="0.25">
      <c r="A6" s="273"/>
      <c r="B6" s="274"/>
      <c r="C6" s="273"/>
      <c r="D6" s="275">
        <f>SUMIF($C$3:$C$26,"33.03.00*",D$3:D$26)</f>
        <v>0</v>
      </c>
      <c r="E6" s="275"/>
      <c r="F6" s="275">
        <f>SUMIF($C$3:$C$26,"33.03.00*",F$3:F$26)</f>
        <v>0</v>
      </c>
      <c r="G6" s="275"/>
      <c r="I6" s="299"/>
      <c r="J6" s="334"/>
      <c r="K6" s="334"/>
      <c r="L6" s="334"/>
      <c r="M6" s="334"/>
      <c r="N6" s="334"/>
    </row>
    <row r="7" spans="1:14" ht="15" hidden="1" customHeight="1" x14ac:dyDescent="0.25">
      <c r="A7" s="273" t="s">
        <v>237</v>
      </c>
      <c r="B7" s="273"/>
      <c r="C7" s="273"/>
      <c r="D7" s="275">
        <f>SUMIF($C$3:$C$26,"NVO*",D$3:D$26)</f>
        <v>0</v>
      </c>
      <c r="E7" s="275">
        <f>SUMIF($C$3:$C$26,"NVO*",E$3:E$26)</f>
        <v>0</v>
      </c>
      <c r="F7" s="275">
        <f>SUMIF($C$3:$C$26,"NVO*",F$3:F$26)</f>
        <v>0</v>
      </c>
      <c r="G7" s="275">
        <f>SUMIF($C$3:$C$26,"NVO*",G$3:G$26)</f>
        <v>0</v>
      </c>
      <c r="I7" s="334"/>
      <c r="J7" s="334"/>
      <c r="K7" s="334"/>
      <c r="L7" s="334"/>
      <c r="M7" s="334"/>
      <c r="N7" s="334"/>
    </row>
    <row r="8" spans="1:14" ht="15" hidden="1" customHeight="1" x14ac:dyDescent="0.25">
      <c r="A8" s="273" t="s">
        <v>238</v>
      </c>
      <c r="B8" s="273"/>
      <c r="C8" s="273"/>
      <c r="D8" s="275">
        <f>SUMIF($C$3:$C$26,"Pašvaldību*",D$3:D$26)</f>
        <v>0</v>
      </c>
      <c r="E8" s="275">
        <f>SUMIF($C$3:$C$26,"Pašvaldību*",E$3:E$26)</f>
        <v>0</v>
      </c>
      <c r="F8" s="275">
        <f>SUMIF($C$3:$C$26,"Pašvaldību*",F$3:F$26)</f>
        <v>0</v>
      </c>
      <c r="G8" s="275">
        <f>SUMIF($C$3:$C$26,"Pašvaldību*",G$3:G$26)</f>
        <v>0</v>
      </c>
      <c r="I8" s="334"/>
      <c r="J8" s="334"/>
      <c r="K8" s="334"/>
      <c r="L8" s="334"/>
      <c r="M8" s="334"/>
      <c r="N8" s="334"/>
    </row>
    <row r="9" spans="1:14" ht="45" hidden="1" customHeight="1" x14ac:dyDescent="0.25">
      <c r="A9" s="276" t="s">
        <v>239</v>
      </c>
      <c r="B9" s="986" t="s">
        <v>240</v>
      </c>
      <c r="C9" s="986"/>
      <c r="D9" s="277"/>
      <c r="E9" s="277"/>
      <c r="F9" s="277"/>
      <c r="G9" s="277"/>
      <c r="I9" s="334"/>
      <c r="J9" s="334"/>
      <c r="K9" s="334"/>
      <c r="L9" s="334"/>
      <c r="M9" s="334"/>
      <c r="N9" s="334"/>
    </row>
    <row r="10" spans="1:14" ht="63.75" hidden="1" customHeight="1" outlineLevel="1" x14ac:dyDescent="0.25">
      <c r="A10" s="324" t="s">
        <v>273</v>
      </c>
      <c r="B10" s="300" t="s">
        <v>288</v>
      </c>
      <c r="C10" s="301"/>
      <c r="D10" s="281"/>
      <c r="E10" s="281">
        <v>2500</v>
      </c>
      <c r="F10" s="281"/>
      <c r="G10" s="281"/>
      <c r="H10" s="282"/>
      <c r="I10" s="334"/>
      <c r="J10" s="334"/>
      <c r="K10" s="334"/>
      <c r="L10" s="334"/>
      <c r="M10" s="334"/>
      <c r="N10" s="334"/>
    </row>
    <row r="11" spans="1:14" ht="19.5" hidden="1" customHeight="1" outlineLevel="1" x14ac:dyDescent="0.25">
      <c r="A11" s="302"/>
      <c r="B11" s="302" t="s">
        <v>249</v>
      </c>
      <c r="C11" s="301"/>
      <c r="D11" s="303"/>
      <c r="E11" s="303"/>
      <c r="F11" s="303"/>
      <c r="G11" s="303"/>
      <c r="H11" s="282"/>
      <c r="I11" s="334"/>
      <c r="J11" s="334"/>
      <c r="K11" s="334"/>
      <c r="L11" s="334"/>
      <c r="M11" s="334"/>
      <c r="N11" s="334"/>
    </row>
    <row r="12" spans="1:14" s="305" customFormat="1" ht="68.25" hidden="1" customHeight="1" outlineLevel="1" x14ac:dyDescent="0.25">
      <c r="A12" s="310"/>
      <c r="B12" s="300" t="s">
        <v>289</v>
      </c>
      <c r="C12" s="369"/>
      <c r="D12" s="281"/>
      <c r="E12" s="281">
        <v>2500</v>
      </c>
      <c r="F12" s="281">
        <f>SUM(F22)</f>
        <v>0</v>
      </c>
      <c r="G12" s="281"/>
      <c r="H12" s="304"/>
      <c r="I12" s="334"/>
      <c r="J12" s="334"/>
      <c r="K12" s="334"/>
      <c r="L12" s="334"/>
      <c r="M12" s="334"/>
      <c r="N12" s="334"/>
    </row>
    <row r="13" spans="1:14" s="305" customFormat="1" ht="45" hidden="1" customHeight="1" outlineLevel="1" x14ac:dyDescent="0.25">
      <c r="A13" s="306" t="s">
        <v>250</v>
      </c>
      <c r="B13" s="307" t="s">
        <v>251</v>
      </c>
      <c r="C13" s="308"/>
      <c r="D13" s="309"/>
      <c r="E13" s="309"/>
      <c r="F13" s="309"/>
      <c r="G13" s="309"/>
      <c r="H13" s="304"/>
      <c r="I13" s="334"/>
      <c r="J13" s="334"/>
      <c r="K13" s="334"/>
      <c r="L13" s="334"/>
      <c r="M13" s="334"/>
      <c r="N13" s="334"/>
    </row>
    <row r="14" spans="1:14" s="305" customFormat="1" ht="63.75" hidden="1" customHeight="1" outlineLevel="1" x14ac:dyDescent="0.25">
      <c r="A14" s="310" t="s">
        <v>252</v>
      </c>
      <c r="B14" s="311" t="s">
        <v>253</v>
      </c>
      <c r="C14" s="301"/>
      <c r="D14" s="303"/>
      <c r="E14" s="303">
        <v>2500</v>
      </c>
      <c r="F14" s="303"/>
      <c r="G14" s="303"/>
      <c r="H14" s="304"/>
      <c r="I14" s="334"/>
      <c r="J14" s="334"/>
      <c r="K14" s="334"/>
      <c r="L14" s="334"/>
      <c r="M14" s="334"/>
      <c r="N14" s="334"/>
    </row>
    <row r="15" spans="1:14" s="305" customFormat="1" ht="18.75" hidden="1" customHeight="1" outlineLevel="1" x14ac:dyDescent="0.25">
      <c r="A15" s="310"/>
      <c r="B15" s="302" t="s">
        <v>249</v>
      </c>
      <c r="C15" s="301"/>
      <c r="D15" s="312"/>
      <c r="E15" s="312"/>
      <c r="F15" s="312"/>
      <c r="G15" s="312"/>
      <c r="H15" s="304"/>
      <c r="I15" s="334"/>
      <c r="J15" s="334"/>
      <c r="K15" s="334"/>
      <c r="L15" s="334"/>
      <c r="M15" s="334"/>
      <c r="N15" s="334"/>
    </row>
    <row r="16" spans="1:14" s="305" customFormat="1" ht="21.75" hidden="1" customHeight="1" outlineLevel="1" x14ac:dyDescent="0.25">
      <c r="A16" s="310"/>
      <c r="B16" s="302" t="s">
        <v>249</v>
      </c>
      <c r="C16" s="301"/>
      <c r="D16" s="312"/>
      <c r="E16" s="312"/>
      <c r="F16" s="312"/>
      <c r="G16" s="312"/>
      <c r="H16" s="304"/>
      <c r="I16" s="334"/>
      <c r="J16" s="334"/>
      <c r="K16" s="334"/>
      <c r="L16" s="334"/>
      <c r="M16" s="334"/>
      <c r="N16" s="334"/>
    </row>
    <row r="17" spans="1:15" s="317" customFormat="1" ht="28.5" hidden="1" customHeight="1" outlineLevel="1" x14ac:dyDescent="0.25">
      <c r="A17" s="306" t="s">
        <v>254</v>
      </c>
      <c r="B17" s="313" t="s">
        <v>255</v>
      </c>
      <c r="C17" s="314"/>
      <c r="D17" s="315">
        <f>SUM(D18)</f>
        <v>0</v>
      </c>
      <c r="E17" s="315"/>
      <c r="F17" s="315">
        <f t="shared" ref="F17" si="0">SUM(F18)</f>
        <v>0</v>
      </c>
      <c r="G17" s="315"/>
      <c r="H17" s="316"/>
      <c r="I17" s="334"/>
      <c r="J17" s="334"/>
      <c r="K17" s="334"/>
      <c r="L17" s="334"/>
      <c r="M17" s="334"/>
      <c r="N17" s="334"/>
      <c r="O17" s="316"/>
    </row>
    <row r="18" spans="1:15" s="305" customFormat="1" ht="97.5" hidden="1" customHeight="1" outlineLevel="1" x14ac:dyDescent="0.25">
      <c r="A18" s="310" t="s">
        <v>256</v>
      </c>
      <c r="B18" s="302" t="s">
        <v>257</v>
      </c>
      <c r="C18" s="301"/>
      <c r="D18" s="312"/>
      <c r="E18" s="312">
        <v>10000</v>
      </c>
      <c r="F18" s="312"/>
      <c r="G18" s="318"/>
      <c r="H18" s="304"/>
      <c r="I18" s="334"/>
      <c r="J18" s="334"/>
      <c r="K18" s="334"/>
      <c r="L18" s="334"/>
      <c r="M18" s="334"/>
      <c r="N18" s="334"/>
    </row>
    <row r="19" spans="1:15" s="305" customFormat="1" ht="122.25" customHeight="1" outlineLevel="1" x14ac:dyDescent="0.25">
      <c r="A19" s="310" t="s">
        <v>258</v>
      </c>
      <c r="B19" s="459" t="s">
        <v>333</v>
      </c>
      <c r="C19" s="280" t="s">
        <v>44</v>
      </c>
      <c r="E19" s="303">
        <v>50000</v>
      </c>
      <c r="F19" s="320">
        <v>2450000</v>
      </c>
      <c r="G19" s="297"/>
      <c r="H19" s="304"/>
      <c r="I19" s="299"/>
      <c r="J19" s="334"/>
      <c r="K19" s="334"/>
      <c r="L19" s="334"/>
      <c r="M19" s="334"/>
      <c r="N19" s="334"/>
    </row>
    <row r="20" spans="1:15" s="305" customFormat="1" ht="21" hidden="1" customHeight="1" outlineLevel="1" x14ac:dyDescent="0.25">
      <c r="A20" s="310"/>
      <c r="B20" s="302" t="s">
        <v>249</v>
      </c>
      <c r="C20" s="301"/>
      <c r="D20" s="312"/>
      <c r="E20" s="312"/>
      <c r="F20" s="312"/>
      <c r="G20" s="321"/>
      <c r="H20" s="304"/>
      <c r="I20" s="334"/>
      <c r="J20" s="334"/>
      <c r="K20" s="334"/>
      <c r="L20" s="334"/>
      <c r="M20" s="334"/>
      <c r="N20" s="334"/>
    </row>
    <row r="21" spans="1:15" s="305" customFormat="1" ht="15.75" hidden="1" customHeight="1" outlineLevel="1" x14ac:dyDescent="0.25">
      <c r="A21" s="310"/>
      <c r="B21" s="302" t="s">
        <v>249</v>
      </c>
      <c r="C21" s="301"/>
      <c r="D21" s="312"/>
      <c r="E21" s="312"/>
      <c r="F21" s="312"/>
      <c r="G21" s="312"/>
      <c r="H21" s="304"/>
      <c r="I21" s="334"/>
      <c r="J21" s="334"/>
      <c r="K21" s="334"/>
      <c r="L21" s="334"/>
      <c r="M21" s="334"/>
      <c r="N21" s="334"/>
    </row>
    <row r="22" spans="1:15" ht="68.25" hidden="1" customHeight="1" outlineLevel="1" x14ac:dyDescent="0.25">
      <c r="A22" s="310"/>
      <c r="B22" s="302" t="s">
        <v>260</v>
      </c>
      <c r="C22" s="301"/>
      <c r="D22" s="312"/>
      <c r="E22" s="312"/>
      <c r="F22" s="312"/>
      <c r="G22" s="303">
        <v>1200</v>
      </c>
      <c r="H22" s="282"/>
      <c r="I22" s="334"/>
      <c r="J22" s="334"/>
      <c r="K22" s="334"/>
      <c r="L22" s="334"/>
      <c r="M22" s="334"/>
      <c r="N22" s="334"/>
    </row>
    <row r="23" spans="1:15" s="305" customFormat="1" ht="73.5" hidden="1" customHeight="1" outlineLevel="1" x14ac:dyDescent="0.25">
      <c r="A23" s="322" t="s">
        <v>261</v>
      </c>
      <c r="B23" s="313" t="s">
        <v>262</v>
      </c>
      <c r="C23" s="306"/>
      <c r="D23" s="315">
        <f t="shared" ref="D23:G23" si="1">SUM(D24)</f>
        <v>1000</v>
      </c>
      <c r="E23" s="315"/>
      <c r="F23" s="315">
        <f t="shared" si="1"/>
        <v>0</v>
      </c>
      <c r="G23" s="315">
        <f t="shared" si="1"/>
        <v>1000</v>
      </c>
      <c r="H23" s="323"/>
      <c r="I23" s="334"/>
      <c r="J23" s="334"/>
      <c r="K23" s="334"/>
      <c r="L23" s="334"/>
      <c r="M23" s="334"/>
      <c r="N23" s="334"/>
    </row>
    <row r="24" spans="1:15" ht="89.25" hidden="1" customHeight="1" outlineLevel="1" x14ac:dyDescent="0.25">
      <c r="A24" s="324" t="s">
        <v>263</v>
      </c>
      <c r="B24" s="302" t="s">
        <v>264</v>
      </c>
      <c r="C24" s="325"/>
      <c r="D24" s="326">
        <v>1000</v>
      </c>
      <c r="E24" s="326">
        <v>1000</v>
      </c>
      <c r="F24" s="326"/>
      <c r="G24" s="326">
        <v>1000</v>
      </c>
      <c r="H24" s="327"/>
      <c r="I24" s="334"/>
      <c r="J24" s="334"/>
      <c r="K24" s="334"/>
      <c r="L24" s="334"/>
      <c r="M24" s="334"/>
      <c r="N24" s="334"/>
    </row>
    <row r="25" spans="1:15" s="305" customFormat="1" ht="28.5" hidden="1" customHeight="1" outlineLevel="1" x14ac:dyDescent="0.25">
      <c r="A25" s="310"/>
      <c r="B25" s="311" t="s">
        <v>265</v>
      </c>
      <c r="C25" s="310"/>
      <c r="D25" s="328">
        <v>1000</v>
      </c>
      <c r="E25" s="328">
        <v>1000</v>
      </c>
      <c r="F25" s="328">
        <f t="shared" ref="F25" si="2">SUM(F26)</f>
        <v>0</v>
      </c>
      <c r="G25" s="328">
        <v>1000</v>
      </c>
      <c r="I25" s="334"/>
      <c r="J25" s="334"/>
      <c r="K25" s="334"/>
      <c r="L25" s="334"/>
      <c r="M25" s="334"/>
      <c r="N25" s="334"/>
    </row>
    <row r="26" spans="1:15" ht="127.5" hidden="1" customHeight="1" outlineLevel="1" x14ac:dyDescent="0.25">
      <c r="A26" s="302"/>
      <c r="B26" s="302" t="s">
        <v>266</v>
      </c>
      <c r="C26" s="302"/>
      <c r="D26" s="329">
        <v>1000</v>
      </c>
      <c r="E26" s="329">
        <v>1000</v>
      </c>
      <c r="F26" s="329"/>
      <c r="G26" s="329">
        <v>1000</v>
      </c>
      <c r="I26" s="334"/>
      <c r="J26" s="334"/>
      <c r="K26" s="334"/>
      <c r="L26" s="334"/>
      <c r="M26" s="334"/>
      <c r="N26" s="334"/>
    </row>
    <row r="27" spans="1:15" s="305" customFormat="1" ht="15" hidden="1" customHeight="1" outlineLevel="1" x14ac:dyDescent="0.25">
      <c r="A27" s="310"/>
      <c r="B27" s="302"/>
      <c r="C27" s="310"/>
      <c r="D27" s="328">
        <f>SUM(D10:D26)</f>
        <v>4000</v>
      </c>
      <c r="E27" s="328">
        <f>SUM(E10:E26)</f>
        <v>70500</v>
      </c>
      <c r="F27" s="328">
        <v>2400000</v>
      </c>
      <c r="G27" s="328">
        <f>SUM(G10:G26)</f>
        <v>5200</v>
      </c>
      <c r="I27" s="334"/>
      <c r="J27" s="334"/>
      <c r="K27" s="334"/>
      <c r="L27" s="334"/>
      <c r="M27" s="334"/>
      <c r="N27" s="334"/>
    </row>
    <row r="28" spans="1:15" x14ac:dyDescent="0.2">
      <c r="A28" s="998" t="s">
        <v>241</v>
      </c>
      <c r="B28" s="998"/>
      <c r="C28" s="998"/>
      <c r="D28" s="998"/>
      <c r="E28" s="998"/>
      <c r="F28" s="998"/>
      <c r="G28" s="998"/>
      <c r="I28" s="334"/>
      <c r="J28" s="334"/>
      <c r="K28" s="334"/>
      <c r="L28" s="334"/>
      <c r="M28" s="334"/>
      <c r="N28" s="334"/>
    </row>
    <row r="29" spans="1:15" x14ac:dyDescent="0.25">
      <c r="A29" s="457" t="s">
        <v>130</v>
      </c>
      <c r="B29" s="454"/>
      <c r="C29" s="454"/>
      <c r="D29" s="454"/>
      <c r="E29" s="454"/>
      <c r="F29" s="454"/>
      <c r="G29" s="455"/>
      <c r="H29" s="456"/>
      <c r="I29" s="334"/>
      <c r="J29" s="334"/>
      <c r="K29" s="334"/>
      <c r="L29" s="334"/>
      <c r="M29" s="334"/>
      <c r="N29" s="334"/>
    </row>
    <row r="30" spans="1:15" x14ac:dyDescent="0.25">
      <c r="A30" s="288" t="s">
        <v>334</v>
      </c>
      <c r="B30" s="288"/>
      <c r="C30" s="288"/>
      <c r="D30" s="288"/>
      <c r="E30" s="288">
        <v>50000</v>
      </c>
      <c r="F30" s="289">
        <v>50000</v>
      </c>
      <c r="G30" s="288"/>
      <c r="H30" s="290"/>
      <c r="I30" s="334"/>
      <c r="J30" s="334"/>
      <c r="K30" s="334"/>
      <c r="L30" s="334"/>
      <c r="M30" s="334"/>
      <c r="N30" s="334"/>
    </row>
    <row r="31" spans="1:15" x14ac:dyDescent="0.25">
      <c r="A31" s="288" t="s">
        <v>335</v>
      </c>
      <c r="B31" s="288"/>
      <c r="C31" s="288"/>
      <c r="D31" s="288"/>
      <c r="E31" s="288"/>
      <c r="F31" s="289">
        <v>1400000</v>
      </c>
      <c r="G31" s="288"/>
      <c r="H31" s="290"/>
      <c r="I31" s="334"/>
      <c r="J31" s="334"/>
      <c r="K31" s="334"/>
      <c r="L31" s="334"/>
      <c r="M31" s="334"/>
      <c r="N31" s="334"/>
    </row>
    <row r="32" spans="1:15" x14ac:dyDescent="0.25">
      <c r="A32" s="288" t="s">
        <v>336</v>
      </c>
      <c r="B32" s="288"/>
      <c r="C32" s="288"/>
      <c r="D32" s="288"/>
      <c r="E32" s="288"/>
      <c r="F32" s="289">
        <v>1000000</v>
      </c>
      <c r="G32" s="288"/>
      <c r="H32" s="290"/>
      <c r="I32" s="334"/>
      <c r="J32" s="334"/>
      <c r="K32" s="334"/>
      <c r="L32" s="334"/>
      <c r="M32" s="334"/>
      <c r="N32" s="334"/>
    </row>
    <row r="33" spans="1:14" x14ac:dyDescent="0.25">
      <c r="A33" s="288"/>
      <c r="B33" s="288"/>
      <c r="C33" s="288"/>
      <c r="D33" s="288"/>
      <c r="E33" s="288"/>
      <c r="F33" s="289"/>
      <c r="G33" s="288"/>
      <c r="H33" s="290"/>
      <c r="I33" s="334"/>
      <c r="J33" s="334"/>
      <c r="K33" s="334"/>
      <c r="L33" s="334"/>
      <c r="M33" s="334"/>
      <c r="N33" s="334"/>
    </row>
    <row r="34" spans="1:14" x14ac:dyDescent="0.25">
      <c r="A34" s="288"/>
      <c r="B34" s="288"/>
      <c r="C34" s="288"/>
      <c r="D34" s="288"/>
      <c r="E34" s="288"/>
      <c r="F34" s="289"/>
      <c r="G34" s="288"/>
      <c r="H34" s="290"/>
      <c r="I34" s="334"/>
      <c r="J34" s="334"/>
      <c r="K34" s="334"/>
      <c r="L34" s="334"/>
      <c r="M34" s="334"/>
      <c r="N34" s="334"/>
    </row>
    <row r="35" spans="1:14" x14ac:dyDescent="0.25">
      <c r="A35" s="287" t="s">
        <v>118</v>
      </c>
      <c r="B35" s="288"/>
      <c r="C35" s="288"/>
      <c r="D35" s="288"/>
      <c r="E35" s="288"/>
      <c r="F35" s="289">
        <f>SUM(F30:F34)</f>
        <v>2450000</v>
      </c>
      <c r="G35" s="288"/>
      <c r="H35" s="290"/>
      <c r="I35" s="334"/>
      <c r="J35" s="334"/>
      <c r="K35" s="334"/>
      <c r="L35" s="334"/>
      <c r="M35" s="334"/>
      <c r="N35" s="334"/>
    </row>
    <row r="36" spans="1:14" x14ac:dyDescent="0.25">
      <c r="H36" s="460"/>
      <c r="I36" s="460"/>
    </row>
  </sheetData>
  <sheetProtection formatCells="0" formatColumns="0" formatRows="0" insertColumns="0" insertRows="0" deleteColumns="0" deleteRows="0" selectLockedCells="1" selectUnlockedCells="1"/>
  <autoFilter ref="A3:G26" xr:uid="{00000000-0009-0000-0000-00000E000000}">
    <filterColumn colId="3" showButton="0"/>
    <filterColumn colId="4" showButton="0"/>
    <filterColumn colId="5" showButton="0"/>
  </autoFilter>
  <mergeCells count="8">
    <mergeCell ref="B9:C9"/>
    <mergeCell ref="A28:G28"/>
    <mergeCell ref="E1:G1"/>
    <mergeCell ref="A3:A5"/>
    <mergeCell ref="B3:B5"/>
    <mergeCell ref="D3:G3"/>
    <mergeCell ref="D4:D5"/>
    <mergeCell ref="E4:E5"/>
  </mergeCells>
  <pageMargins left="0.23622047244094491" right="0.23622047244094491" top="0.74803149606299213" bottom="0.74803149606299213" header="0.31496062992125984" footer="0.31496062992125984"/>
  <pageSetup paperSize="9" scale="74" fitToHeight="0" orientation="landscape" r:id="rId1"/>
  <headerFooter>
    <oddFooter>&amp;LVMplp_110717_HIVplans&amp;C&amp;P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EDB1D-448D-42F3-BAC1-89900B8C5696}">
  <sheetPr>
    <tabColor theme="9" tint="0.59999389629810485"/>
    <pageSetUpPr fitToPage="1"/>
  </sheetPr>
  <dimension ref="A1:O42"/>
  <sheetViews>
    <sheetView showZeros="0" zoomScaleNormal="100" workbookViewId="0">
      <pane ySplit="5" topLeftCell="A6" activePane="bottomLeft" state="frozen"/>
      <selection activeCell="I44" sqref="I44"/>
      <selection pane="bottomLeft" activeCell="I27" sqref="I27"/>
    </sheetView>
  </sheetViews>
  <sheetFormatPr defaultRowHeight="15" outlineLevelRow="1" x14ac:dyDescent="0.25"/>
  <cols>
    <col min="1" max="1" width="33.85546875" style="269" customWidth="1"/>
    <col min="2" max="2" width="25.28515625" style="269" customWidth="1"/>
    <col min="3" max="3" width="18.5703125" style="269" customWidth="1"/>
    <col min="4" max="4" width="10.28515625" style="270" customWidth="1"/>
    <col min="5" max="5" width="11" style="270" customWidth="1"/>
    <col min="6" max="6" width="10.85546875" style="270" customWidth="1"/>
    <col min="7" max="7" width="11.28515625" style="270" customWidth="1"/>
    <col min="8" max="8" width="9.85546875" style="269" customWidth="1"/>
    <col min="9" max="9" width="15" style="269" customWidth="1"/>
    <col min="10" max="10" width="10.28515625" style="269" customWidth="1"/>
    <col min="11" max="16384" width="9.140625" style="269"/>
  </cols>
  <sheetData>
    <row r="1" spans="1:11" ht="60.75" customHeight="1" x14ac:dyDescent="0.25">
      <c r="E1" s="989" t="s">
        <v>236</v>
      </c>
      <c r="F1" s="989"/>
      <c r="G1" s="989"/>
    </row>
    <row r="3" spans="1:11" ht="25.5" customHeight="1" x14ac:dyDescent="0.25">
      <c r="A3" s="990" t="s">
        <v>0</v>
      </c>
      <c r="B3" s="993" t="s">
        <v>1</v>
      </c>
      <c r="C3" s="271" t="s">
        <v>94</v>
      </c>
      <c r="D3" s="994" t="s">
        <v>2</v>
      </c>
      <c r="E3" s="994"/>
      <c r="F3" s="994"/>
      <c r="G3" s="994"/>
    </row>
    <row r="4" spans="1:11" ht="63.75" x14ac:dyDescent="0.25">
      <c r="A4" s="991"/>
      <c r="B4" s="993"/>
      <c r="C4" s="271" t="s">
        <v>97</v>
      </c>
      <c r="D4" s="995">
        <v>2019</v>
      </c>
      <c r="E4" s="995">
        <v>2020</v>
      </c>
      <c r="F4" s="272" t="s">
        <v>98</v>
      </c>
      <c r="G4" s="272" t="s">
        <v>99</v>
      </c>
    </row>
    <row r="5" spans="1:11" ht="50.25" customHeight="1" x14ac:dyDescent="0.25">
      <c r="A5" s="992"/>
      <c r="B5" s="993"/>
      <c r="C5" s="271"/>
      <c r="D5" s="995"/>
      <c r="E5" s="995"/>
      <c r="F5" s="272" t="s">
        <v>101</v>
      </c>
      <c r="G5" s="272" t="s">
        <v>102</v>
      </c>
      <c r="K5" s="269" t="s">
        <v>103</v>
      </c>
    </row>
    <row r="6" spans="1:11" x14ac:dyDescent="0.25">
      <c r="A6" s="273"/>
      <c r="B6" s="274"/>
      <c r="C6" s="273"/>
      <c r="D6" s="275">
        <f>SUMIF($C$3:$C$24,"33.03.00*",D$3:D$24)</f>
        <v>0</v>
      </c>
      <c r="E6" s="275"/>
      <c r="F6" s="275">
        <f>SUMIF($C$3:$C$24,"33.03.00*",F$3:F$24)</f>
        <v>0</v>
      </c>
      <c r="G6" s="275"/>
    </row>
    <row r="7" spans="1:11" hidden="1" x14ac:dyDescent="0.25">
      <c r="A7" s="273" t="s">
        <v>237</v>
      </c>
      <c r="B7" s="273"/>
      <c r="C7" s="273"/>
      <c r="D7" s="275">
        <f>SUMIF($C$3:$C$24,"NVO*",D$3:D$24)</f>
        <v>0</v>
      </c>
      <c r="E7" s="275">
        <f>SUMIF($C$3:$C$24,"NVO*",E$3:E$24)</f>
        <v>0</v>
      </c>
      <c r="F7" s="275">
        <f>SUMIF($C$3:$C$24,"NVO*",F$3:F$24)</f>
        <v>0</v>
      </c>
      <c r="G7" s="275">
        <f>SUMIF($C$3:$C$24,"NVO*",G$3:G$24)</f>
        <v>0</v>
      </c>
    </row>
    <row r="8" spans="1:11" hidden="1" x14ac:dyDescent="0.25">
      <c r="A8" s="273" t="s">
        <v>238</v>
      </c>
      <c r="B8" s="273"/>
      <c r="C8" s="273"/>
      <c r="D8" s="275">
        <f>SUMIF($C$3:$C$24,"Pašvaldību*",D$3:D$24)</f>
        <v>0</v>
      </c>
      <c r="E8" s="275">
        <f>SUMIF($C$3:$C$24,"Pašvaldību*",E$3:E$24)</f>
        <v>0</v>
      </c>
      <c r="F8" s="275">
        <f>SUMIF($C$3:$C$24,"Pašvaldību*",F$3:F$24)</f>
        <v>0</v>
      </c>
      <c r="G8" s="275">
        <f>SUMIF($C$3:$C$24,"Pašvaldību*",G$3:G$24)</f>
        <v>0</v>
      </c>
    </row>
    <row r="9" spans="1:11" ht="45" hidden="1" customHeight="1" x14ac:dyDescent="0.25">
      <c r="A9" s="276" t="s">
        <v>239</v>
      </c>
      <c r="B9" s="986" t="s">
        <v>240</v>
      </c>
      <c r="C9" s="986"/>
      <c r="D9" s="277"/>
      <c r="E9" s="277"/>
      <c r="F9" s="277"/>
      <c r="G9" s="277"/>
      <c r="K9" s="269" t="s">
        <v>103</v>
      </c>
    </row>
    <row r="10" spans="1:11" ht="63.75" hidden="1" outlineLevel="1" x14ac:dyDescent="0.25">
      <c r="A10" s="324" t="s">
        <v>273</v>
      </c>
      <c r="B10" s="300" t="s">
        <v>288</v>
      </c>
      <c r="C10" s="301"/>
      <c r="D10" s="281"/>
      <c r="E10" s="281">
        <v>2500</v>
      </c>
      <c r="F10" s="281"/>
      <c r="G10" s="281"/>
      <c r="H10" s="282"/>
      <c r="K10" s="269" t="s">
        <v>103</v>
      </c>
    </row>
    <row r="11" spans="1:11" ht="19.5" hidden="1" customHeight="1" outlineLevel="1" x14ac:dyDescent="0.25">
      <c r="A11" s="302"/>
      <c r="B11" s="302" t="s">
        <v>249</v>
      </c>
      <c r="C11" s="301"/>
      <c r="D11" s="303"/>
      <c r="E11" s="303"/>
      <c r="F11" s="303"/>
      <c r="G11" s="303"/>
      <c r="H11" s="282"/>
    </row>
    <row r="12" spans="1:11" s="305" customFormat="1" ht="68.25" hidden="1" customHeight="1" outlineLevel="1" x14ac:dyDescent="0.25">
      <c r="A12" s="310"/>
      <c r="B12" s="300" t="s">
        <v>289</v>
      </c>
      <c r="C12" s="369"/>
      <c r="D12" s="281"/>
      <c r="E12" s="281">
        <v>2500</v>
      </c>
      <c r="F12" s="281">
        <f>SUM(F20)</f>
        <v>0</v>
      </c>
      <c r="G12" s="281"/>
      <c r="H12" s="304"/>
    </row>
    <row r="13" spans="1:11" s="305" customFormat="1" ht="45" hidden="1" customHeight="1" outlineLevel="1" x14ac:dyDescent="0.25">
      <c r="A13" s="306" t="s">
        <v>250</v>
      </c>
      <c r="B13" s="307" t="s">
        <v>251</v>
      </c>
      <c r="C13" s="308"/>
      <c r="D13" s="309"/>
      <c r="E13" s="309"/>
      <c r="F13" s="309"/>
      <c r="G13" s="309"/>
      <c r="H13" s="304"/>
    </row>
    <row r="14" spans="1:11" s="305" customFormat="1" ht="63.75" hidden="1" outlineLevel="1" x14ac:dyDescent="0.25">
      <c r="A14" s="310" t="s">
        <v>252</v>
      </c>
      <c r="B14" s="311" t="s">
        <v>253</v>
      </c>
      <c r="C14" s="301"/>
      <c r="D14" s="303"/>
      <c r="E14" s="303">
        <v>2500</v>
      </c>
      <c r="F14" s="303"/>
      <c r="G14" s="303"/>
      <c r="H14" s="304"/>
    </row>
    <row r="15" spans="1:11" s="305" customFormat="1" ht="18.75" hidden="1" customHeight="1" outlineLevel="1" x14ac:dyDescent="0.25">
      <c r="A15" s="310"/>
      <c r="B15" s="302" t="s">
        <v>249</v>
      </c>
      <c r="C15" s="301"/>
      <c r="D15" s="312"/>
      <c r="E15" s="312"/>
      <c r="F15" s="312"/>
      <c r="G15" s="312"/>
      <c r="H15" s="304"/>
    </row>
    <row r="16" spans="1:11" s="305" customFormat="1" ht="21.75" hidden="1" customHeight="1" outlineLevel="1" x14ac:dyDescent="0.25">
      <c r="A16" s="310"/>
      <c r="B16" s="302" t="s">
        <v>249</v>
      </c>
      <c r="C16" s="301"/>
      <c r="D16" s="312"/>
      <c r="E16" s="312"/>
      <c r="F16" s="312"/>
      <c r="G16" s="312"/>
      <c r="H16" s="304"/>
    </row>
    <row r="17" spans="1:15" s="317" customFormat="1" ht="28.5" hidden="1" outlineLevel="1" x14ac:dyDescent="0.25">
      <c r="A17" s="306" t="s">
        <v>254</v>
      </c>
      <c r="B17" s="313" t="s">
        <v>255</v>
      </c>
      <c r="C17" s="314"/>
      <c r="D17" s="315">
        <f>SUM(D18)</f>
        <v>0</v>
      </c>
      <c r="E17" s="315"/>
      <c r="F17" s="315">
        <f t="shared" ref="F17" si="0">SUM(F18)</f>
        <v>0</v>
      </c>
      <c r="G17" s="315"/>
      <c r="H17" s="316"/>
      <c r="I17" s="316"/>
      <c r="J17" s="316"/>
      <c r="K17" s="316"/>
      <c r="L17" s="316"/>
      <c r="M17" s="316"/>
      <c r="N17" s="316"/>
      <c r="O17" s="316"/>
    </row>
    <row r="18" spans="1:15" s="305" customFormat="1" ht="97.5" hidden="1" customHeight="1" outlineLevel="1" x14ac:dyDescent="0.25">
      <c r="A18" s="310" t="s">
        <v>256</v>
      </c>
      <c r="B18" s="302" t="s">
        <v>257</v>
      </c>
      <c r="C18" s="301"/>
      <c r="D18" s="312"/>
      <c r="E18" s="312">
        <v>10000</v>
      </c>
      <c r="F18" s="312"/>
      <c r="G18" s="318"/>
      <c r="H18" s="304"/>
    </row>
    <row r="19" spans="1:15" s="305" customFormat="1" ht="66.75" hidden="1" customHeight="1" outlineLevel="1" x14ac:dyDescent="0.25">
      <c r="B19" s="319" t="s">
        <v>259</v>
      </c>
      <c r="C19" s="301"/>
      <c r="E19" s="303">
        <v>100000</v>
      </c>
      <c r="F19" s="320">
        <v>2400000</v>
      </c>
      <c r="G19" s="297"/>
      <c r="H19" s="304"/>
    </row>
    <row r="20" spans="1:15" ht="89.25" outlineLevel="1" x14ac:dyDescent="0.25">
      <c r="A20" s="310" t="s">
        <v>258</v>
      </c>
      <c r="B20" s="448" t="s">
        <v>39</v>
      </c>
      <c r="C20" s="280" t="s">
        <v>44</v>
      </c>
      <c r="D20" s="312"/>
      <c r="E20" s="312"/>
      <c r="F20" s="312"/>
      <c r="G20" s="303">
        <v>1200</v>
      </c>
      <c r="H20" s="282"/>
      <c r="I20" s="299"/>
      <c r="J20" s="334"/>
      <c r="K20" s="334"/>
      <c r="L20" s="334"/>
      <c r="M20" s="334"/>
      <c r="N20" s="334"/>
    </row>
    <row r="21" spans="1:15" s="305" customFormat="1" ht="73.5" hidden="1" customHeight="1" outlineLevel="1" x14ac:dyDescent="0.25">
      <c r="A21" s="322" t="s">
        <v>261</v>
      </c>
      <c r="B21" s="313" t="s">
        <v>262</v>
      </c>
      <c r="C21" s="306"/>
      <c r="D21" s="315">
        <f t="shared" ref="D21:G21" si="1">SUM(D22)</f>
        <v>1000</v>
      </c>
      <c r="E21" s="315"/>
      <c r="F21" s="315">
        <f t="shared" si="1"/>
        <v>0</v>
      </c>
      <c r="G21" s="315">
        <f t="shared" si="1"/>
        <v>1000</v>
      </c>
      <c r="H21" s="323"/>
      <c r="I21" s="334"/>
      <c r="J21" s="334"/>
      <c r="K21" s="334"/>
      <c r="L21" s="334"/>
      <c r="M21" s="334"/>
      <c r="N21" s="334"/>
    </row>
    <row r="22" spans="1:15" ht="89.25" hidden="1" customHeight="1" outlineLevel="1" x14ac:dyDescent="0.25">
      <c r="A22" s="324" t="s">
        <v>263</v>
      </c>
      <c r="B22" s="302" t="s">
        <v>264</v>
      </c>
      <c r="C22" s="325"/>
      <c r="D22" s="326">
        <v>1000</v>
      </c>
      <c r="E22" s="326">
        <v>1000</v>
      </c>
      <c r="F22" s="326"/>
      <c r="G22" s="326">
        <v>1000</v>
      </c>
      <c r="H22" s="327"/>
      <c r="I22" s="334"/>
      <c r="J22" s="334"/>
      <c r="K22" s="334"/>
      <c r="L22" s="334"/>
      <c r="M22" s="334"/>
      <c r="N22" s="334"/>
    </row>
    <row r="23" spans="1:15" s="305" customFormat="1" ht="148.5" hidden="1" customHeight="1" outlineLevel="1" x14ac:dyDescent="0.25">
      <c r="A23" s="310"/>
      <c r="B23" s="311" t="s">
        <v>265</v>
      </c>
      <c r="C23" s="310"/>
      <c r="D23" s="328">
        <v>1000</v>
      </c>
      <c r="E23" s="328">
        <v>1000</v>
      </c>
      <c r="F23" s="328">
        <f t="shared" ref="F23" si="2">SUM(F24)</f>
        <v>0</v>
      </c>
      <c r="G23" s="328">
        <v>1000</v>
      </c>
      <c r="I23" s="334"/>
      <c r="J23" s="334"/>
      <c r="K23" s="334"/>
      <c r="L23" s="334"/>
      <c r="M23" s="334"/>
      <c r="N23" s="334"/>
    </row>
    <row r="24" spans="1:15" ht="147.75" hidden="1" customHeight="1" outlineLevel="1" x14ac:dyDescent="0.25">
      <c r="A24" s="302"/>
      <c r="B24" s="302" t="s">
        <v>266</v>
      </c>
      <c r="C24" s="302"/>
      <c r="D24" s="329">
        <v>1000</v>
      </c>
      <c r="E24" s="329">
        <v>1000</v>
      </c>
      <c r="F24" s="329"/>
      <c r="G24" s="329">
        <v>1000</v>
      </c>
      <c r="I24" s="334"/>
      <c r="J24" s="334"/>
      <c r="K24" s="334"/>
      <c r="L24" s="334"/>
      <c r="M24" s="334"/>
      <c r="N24" s="334"/>
    </row>
    <row r="25" spans="1:15" s="305" customFormat="1" ht="15" hidden="1" customHeight="1" outlineLevel="1" x14ac:dyDescent="0.25">
      <c r="A25" s="310"/>
      <c r="B25" s="302"/>
      <c r="C25" s="310"/>
      <c r="D25" s="328">
        <f>SUM(D10:D24)</f>
        <v>4000</v>
      </c>
      <c r="E25" s="328">
        <f>SUM(E10:E24)</f>
        <v>120500</v>
      </c>
      <c r="F25" s="328">
        <v>2400000</v>
      </c>
      <c r="G25" s="328">
        <f>SUM(G10:G24)</f>
        <v>5200</v>
      </c>
      <c r="I25" s="334"/>
      <c r="J25" s="334"/>
      <c r="K25" s="334"/>
      <c r="L25" s="334"/>
      <c r="M25" s="334"/>
      <c r="N25" s="334"/>
    </row>
    <row r="26" spans="1:15" x14ac:dyDescent="0.2">
      <c r="A26" s="998" t="s">
        <v>241</v>
      </c>
      <c r="B26" s="998"/>
      <c r="C26" s="998"/>
      <c r="D26" s="998"/>
      <c r="E26" s="998"/>
      <c r="F26" s="998"/>
      <c r="G26" s="998"/>
      <c r="I26" s="334"/>
      <c r="J26" s="334"/>
      <c r="K26" s="334"/>
      <c r="L26" s="334"/>
      <c r="M26" s="334"/>
      <c r="N26" s="334"/>
    </row>
    <row r="27" spans="1:15" x14ac:dyDescent="0.25">
      <c r="A27" s="999" t="s">
        <v>120</v>
      </c>
      <c r="B27" s="999"/>
      <c r="C27" s="999"/>
      <c r="D27" s="999"/>
      <c r="E27" s="1000"/>
      <c r="F27" s="1000"/>
      <c r="G27" s="1000"/>
      <c r="H27" s="330"/>
      <c r="I27" s="334"/>
      <c r="J27" s="334"/>
      <c r="K27" s="334"/>
      <c r="L27" s="334"/>
      <c r="M27" s="334"/>
      <c r="N27" s="334"/>
    </row>
    <row r="28" spans="1:15" x14ac:dyDescent="0.25">
      <c r="A28" s="288"/>
      <c r="B28" s="288"/>
      <c r="C28" s="288"/>
      <c r="D28" s="288"/>
      <c r="E28" s="288"/>
      <c r="F28" s="288"/>
      <c r="G28" s="288"/>
      <c r="H28" s="290"/>
      <c r="I28" s="334"/>
      <c r="J28" s="334"/>
      <c r="K28" s="334"/>
      <c r="L28" s="334"/>
      <c r="M28" s="334"/>
      <c r="N28" s="334"/>
    </row>
    <row r="29" spans="1:15" ht="38.25" x14ac:dyDescent="0.25">
      <c r="A29" s="331" t="s">
        <v>267</v>
      </c>
      <c r="B29" s="331" t="s">
        <v>268</v>
      </c>
      <c r="C29" s="332" t="s">
        <v>269</v>
      </c>
      <c r="D29" s="331" t="s">
        <v>122</v>
      </c>
      <c r="E29" s="331" t="s">
        <v>123</v>
      </c>
      <c r="F29" s="331" t="s">
        <v>337</v>
      </c>
      <c r="G29" s="331"/>
      <c r="H29" s="333"/>
      <c r="I29" s="334"/>
      <c r="J29" s="334"/>
      <c r="K29" s="334"/>
      <c r="L29" s="334"/>
      <c r="M29" s="334"/>
      <c r="N29" s="334"/>
    </row>
    <row r="30" spans="1:15" x14ac:dyDescent="0.2">
      <c r="A30" s="987" t="s">
        <v>215</v>
      </c>
      <c r="B30" s="987"/>
      <c r="F30" s="350"/>
      <c r="G30" s="351"/>
      <c r="H30" s="333"/>
      <c r="I30" s="334"/>
      <c r="J30" s="334"/>
      <c r="K30" s="334"/>
      <c r="L30" s="334"/>
      <c r="M30" s="334"/>
      <c r="N30" s="334"/>
    </row>
    <row r="31" spans="1:15" x14ac:dyDescent="0.25">
      <c r="A31" s="453" t="s">
        <v>338</v>
      </c>
      <c r="B31" s="453"/>
      <c r="F31" s="353"/>
      <c r="G31" s="351"/>
      <c r="H31" s="333"/>
      <c r="I31" s="334"/>
      <c r="J31" s="334"/>
      <c r="K31" s="334"/>
      <c r="L31" s="334"/>
      <c r="M31" s="334"/>
      <c r="N31" s="334"/>
    </row>
    <row r="32" spans="1:15" ht="90" x14ac:dyDescent="0.25">
      <c r="A32" s="291"/>
      <c r="B32" s="291" t="s">
        <v>122</v>
      </c>
      <c r="C32" s="291" t="s">
        <v>123</v>
      </c>
      <c r="D32" s="292" t="s">
        <v>339</v>
      </c>
      <c r="E32" s="292" t="s">
        <v>340</v>
      </c>
      <c r="F32" s="353"/>
      <c r="G32" s="351"/>
      <c r="H32" s="333"/>
      <c r="I32" s="334"/>
      <c r="J32" s="334"/>
      <c r="K32" s="334"/>
      <c r="L32" s="334"/>
      <c r="M32" s="334"/>
      <c r="N32" s="334"/>
    </row>
    <row r="33" spans="1:9" x14ac:dyDescent="0.25">
      <c r="A33" s="294" t="s">
        <v>341</v>
      </c>
      <c r="B33" s="295">
        <v>805.87</v>
      </c>
      <c r="C33" s="295">
        <f>B33*12</f>
        <v>9670.44</v>
      </c>
      <c r="D33" s="295">
        <f>B33*0.1</f>
        <v>80.587000000000003</v>
      </c>
      <c r="E33" s="295">
        <f>D33*12</f>
        <v>967.0440000000001</v>
      </c>
      <c r="H33" s="460"/>
      <c r="I33" s="460"/>
    </row>
    <row r="34" spans="1:9" ht="30" x14ac:dyDescent="0.25">
      <c r="A34" s="296" t="s">
        <v>127</v>
      </c>
      <c r="B34" s="295">
        <f>B33*24.09%</f>
        <v>194.134083</v>
      </c>
      <c r="C34" s="295">
        <f>B34*12</f>
        <v>2329.6089959999999</v>
      </c>
      <c r="D34" s="295">
        <f>B34*0.1</f>
        <v>19.4134083</v>
      </c>
      <c r="E34" s="295">
        <f>D34*12</f>
        <v>232.9608996</v>
      </c>
    </row>
    <row r="35" spans="1:9" x14ac:dyDescent="0.25">
      <c r="A35" s="297" t="s">
        <v>248</v>
      </c>
      <c r="B35" s="298">
        <f>SUM(B33:B34)</f>
        <v>1000.004083</v>
      </c>
      <c r="C35" s="298">
        <f>SUM(C33:C34)</f>
        <v>12000.048996000001</v>
      </c>
      <c r="D35" s="298">
        <f>SUM(D33:D34)</f>
        <v>100.0004083</v>
      </c>
      <c r="E35" s="298">
        <f>SUM(E33:E34)</f>
        <v>1200.0048996</v>
      </c>
    </row>
    <row r="36" spans="1:9" x14ac:dyDescent="0.25">
      <c r="A36" s="461"/>
    </row>
    <row r="39" spans="1:9" x14ac:dyDescent="0.25">
      <c r="F39" s="462"/>
      <c r="G39" s="463"/>
    </row>
    <row r="40" spans="1:9" x14ac:dyDescent="0.25">
      <c r="F40" s="458"/>
      <c r="G40" s="458"/>
    </row>
    <row r="41" spans="1:9" x14ac:dyDescent="0.25">
      <c r="F41" s="458"/>
      <c r="G41" s="458"/>
    </row>
    <row r="42" spans="1:9" x14ac:dyDescent="0.25">
      <c r="F42" s="464"/>
      <c r="G42" s="464"/>
    </row>
  </sheetData>
  <sheetProtection formatCells="0" formatColumns="0" formatRows="0" insertColumns="0" insertRows="0" deleteColumns="0" deleteRows="0" selectLockedCells="1" selectUnlockedCells="1"/>
  <autoFilter ref="A3:G24" xr:uid="{00000000-0009-0000-0000-00000F000000}">
    <filterColumn colId="3" showButton="0"/>
    <filterColumn colId="4" showButton="0"/>
    <filterColumn colId="5" showButton="0"/>
  </autoFilter>
  <mergeCells count="11">
    <mergeCell ref="E1:G1"/>
    <mergeCell ref="A3:A5"/>
    <mergeCell ref="B3:B5"/>
    <mergeCell ref="D3:G3"/>
    <mergeCell ref="D4:D5"/>
    <mergeCell ref="E4:E5"/>
    <mergeCell ref="B9:C9"/>
    <mergeCell ref="A26:G26"/>
    <mergeCell ref="A27:D27"/>
    <mergeCell ref="E27:G27"/>
    <mergeCell ref="A30:B30"/>
  </mergeCells>
  <pageMargins left="0.23622047244094491" right="0.23622047244094491" top="0.74803149606299213" bottom="0.74803149606299213" header="0.31496062992125984" footer="0.31496062992125984"/>
  <pageSetup paperSize="9" scale="74" fitToHeight="0" orientation="landscape" r:id="rId1"/>
  <headerFooter>
    <oddFooter>&amp;LVMplp_110717_HIVplans&amp;C&amp;P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55799-F155-48A5-8671-1717B1B43AA8}">
  <sheetPr>
    <tabColor theme="9" tint="0.59999389629810485"/>
  </sheetPr>
  <dimension ref="A1:P14"/>
  <sheetViews>
    <sheetView workbookViewId="0">
      <selection activeCell="B22" sqref="B22"/>
    </sheetView>
  </sheetViews>
  <sheetFormatPr defaultRowHeight="15" outlineLevelRow="1" x14ac:dyDescent="0.25"/>
  <cols>
    <col min="1" max="1" width="25.7109375" style="89" customWidth="1"/>
    <col min="2" max="2" width="23" style="89" customWidth="1"/>
    <col min="3" max="3" width="12" style="89" customWidth="1"/>
    <col min="4" max="4" width="10.85546875" style="89" customWidth="1"/>
    <col min="5" max="6" width="9.140625" style="89"/>
    <col min="7" max="7" width="12.140625" style="89" customWidth="1"/>
    <col min="8" max="16384" width="9.140625" style="89"/>
  </cols>
  <sheetData>
    <row r="1" spans="1:16" x14ac:dyDescent="0.25">
      <c r="A1" s="123" t="s">
        <v>342</v>
      </c>
    </row>
    <row r="2" spans="1:16" s="92" customFormat="1" ht="25.5" customHeight="1" x14ac:dyDescent="0.25">
      <c r="A2" s="907" t="s">
        <v>0</v>
      </c>
      <c r="B2" s="910" t="s">
        <v>1</v>
      </c>
      <c r="C2" s="90" t="s">
        <v>94</v>
      </c>
      <c r="D2" s="911"/>
      <c r="E2" s="911"/>
      <c r="F2" s="911"/>
      <c r="G2" s="91" t="s">
        <v>96</v>
      </c>
      <c r="I2" s="93"/>
    </row>
    <row r="3" spans="1:16" s="92" customFormat="1" ht="63.75" customHeight="1" x14ac:dyDescent="0.25">
      <c r="A3" s="908"/>
      <c r="B3" s="910"/>
      <c r="C3" s="90" t="s">
        <v>97</v>
      </c>
      <c r="D3" s="946">
        <v>2020</v>
      </c>
      <c r="E3" s="94" t="s">
        <v>98</v>
      </c>
      <c r="F3" s="94" t="s">
        <v>99</v>
      </c>
      <c r="G3" s="91" t="s">
        <v>100</v>
      </c>
      <c r="I3" s="93"/>
    </row>
    <row r="4" spans="1:16" s="92" customFormat="1" ht="50.25" customHeight="1" x14ac:dyDescent="0.25">
      <c r="A4" s="909"/>
      <c r="B4" s="910"/>
      <c r="C4" s="90"/>
      <c r="D4" s="946"/>
      <c r="E4" s="94" t="s">
        <v>101</v>
      </c>
      <c r="F4" s="94" t="s">
        <v>102</v>
      </c>
      <c r="G4" s="91"/>
      <c r="I4" s="93"/>
      <c r="K4" s="92" t="s">
        <v>103</v>
      </c>
    </row>
    <row r="5" spans="1:16" s="106" customFormat="1" ht="30.75" customHeight="1" outlineLevel="1" x14ac:dyDescent="0.25">
      <c r="A5" s="465" t="s">
        <v>343</v>
      </c>
      <c r="B5" s="465" t="s">
        <v>344</v>
      </c>
      <c r="C5" s="465"/>
      <c r="D5" s="466"/>
      <c r="E5" s="466"/>
      <c r="F5" s="466"/>
      <c r="G5" s="467"/>
      <c r="H5" s="180"/>
      <c r="I5" s="406"/>
      <c r="J5" s="406"/>
      <c r="K5" s="406"/>
      <c r="L5" s="406"/>
      <c r="M5" s="406"/>
      <c r="N5" s="406"/>
    </row>
    <row r="6" spans="1:16" s="178" customFormat="1" ht="56.25" customHeight="1" outlineLevel="1" x14ac:dyDescent="0.25">
      <c r="A6" s="376" t="s">
        <v>342</v>
      </c>
      <c r="B6" s="468" t="s">
        <v>345</v>
      </c>
      <c r="C6" s="468" t="s">
        <v>346</v>
      </c>
      <c r="D6" s="469">
        <v>2233.6</v>
      </c>
      <c r="E6" s="470"/>
      <c r="F6" s="470"/>
      <c r="G6" s="471" t="s">
        <v>347</v>
      </c>
      <c r="I6" s="406"/>
      <c r="J6" s="406"/>
      <c r="K6" s="406"/>
      <c r="L6" s="406"/>
      <c r="M6" s="406"/>
      <c r="N6" s="406"/>
      <c r="O6" s="180"/>
      <c r="P6" s="180"/>
    </row>
    <row r="7" spans="1:16" s="407" customFormat="1" x14ac:dyDescent="0.25"/>
    <row r="8" spans="1:16" s="407" customFormat="1" ht="26.25" x14ac:dyDescent="0.25">
      <c r="A8" s="1040" t="s">
        <v>215</v>
      </c>
      <c r="B8" s="1040"/>
      <c r="C8" s="1040"/>
      <c r="D8" s="1040"/>
      <c r="E8" s="1040"/>
      <c r="F8" s="472" t="s">
        <v>119</v>
      </c>
    </row>
    <row r="9" spans="1:16" s="407" customFormat="1" x14ac:dyDescent="0.25">
      <c r="A9" s="1038" t="s">
        <v>348</v>
      </c>
      <c r="B9" s="1038"/>
      <c r="C9" s="1038"/>
      <c r="D9" s="1039" t="s">
        <v>313</v>
      </c>
      <c r="E9" s="1039"/>
      <c r="F9" s="473">
        <v>2233.6</v>
      </c>
    </row>
    <row r="11" spans="1:16" s="475" customFormat="1" ht="45" x14ac:dyDescent="0.25">
      <c r="A11" s="226" t="s">
        <v>314</v>
      </c>
      <c r="B11" s="226" t="s">
        <v>122</v>
      </c>
      <c r="C11" s="226" t="s">
        <v>123</v>
      </c>
      <c r="D11" s="474" t="s">
        <v>315</v>
      </c>
      <c r="E11" s="429" t="s">
        <v>316</v>
      </c>
      <c r="F11" s="428" t="s">
        <v>209</v>
      </c>
      <c r="G11" s="428" t="s">
        <v>317</v>
      </c>
      <c r="H11" s="428" t="s">
        <v>318</v>
      </c>
      <c r="I11" s="137" t="s">
        <v>124</v>
      </c>
    </row>
    <row r="12" spans="1:16" s="475" customFormat="1" ht="30" x14ac:dyDescent="0.25">
      <c r="A12" s="226" t="s">
        <v>319</v>
      </c>
      <c r="B12" s="431">
        <v>1500</v>
      </c>
      <c r="C12" s="432">
        <f>B12*12</f>
        <v>18000</v>
      </c>
      <c r="D12" s="474"/>
      <c r="E12" s="434"/>
      <c r="F12" s="433"/>
      <c r="G12" s="433"/>
      <c r="H12" s="428"/>
      <c r="I12" s="435"/>
    </row>
    <row r="13" spans="1:16" s="475" customFormat="1" ht="30" x14ac:dyDescent="0.25">
      <c r="A13" s="226" t="s">
        <v>211</v>
      </c>
      <c r="B13" s="431">
        <v>361.35</v>
      </c>
      <c r="C13" s="432">
        <f>B13*12</f>
        <v>4336.2000000000007</v>
      </c>
      <c r="D13" s="474"/>
      <c r="E13" s="434"/>
      <c r="F13" s="433"/>
      <c r="G13" s="433"/>
      <c r="H13" s="428"/>
      <c r="I13" s="435"/>
    </row>
    <row r="14" spans="1:16" s="475" customFormat="1" x14ac:dyDescent="0.25">
      <c r="A14" s="236" t="s">
        <v>129</v>
      </c>
      <c r="B14" s="437">
        <f>SUM(B12:B13)</f>
        <v>1861.35</v>
      </c>
      <c r="C14" s="437">
        <f>SUM(C12:C13)</f>
        <v>22336.2</v>
      </c>
      <c r="D14" s="476">
        <f>C14/20</f>
        <v>1116.81</v>
      </c>
      <c r="E14" s="438">
        <f>C14/10</f>
        <v>2233.62</v>
      </c>
      <c r="F14" s="477">
        <f>E14*2</f>
        <v>4467.24</v>
      </c>
      <c r="G14" s="477">
        <f>E14*3</f>
        <v>6700.86</v>
      </c>
      <c r="H14" s="477">
        <f>E14*4</f>
        <v>8934.48</v>
      </c>
      <c r="I14" s="238">
        <f>E14*5</f>
        <v>11168.099999999999</v>
      </c>
    </row>
  </sheetData>
  <mergeCells count="7">
    <mergeCell ref="A9:C9"/>
    <mergeCell ref="D9:E9"/>
    <mergeCell ref="A2:A4"/>
    <mergeCell ref="B2:B4"/>
    <mergeCell ref="D2:F2"/>
    <mergeCell ref="D3:D4"/>
    <mergeCell ref="A8:E8"/>
  </mergeCells>
  <pageMargins left="0.7" right="0.7" top="0.75" bottom="0.75" header="0.3" footer="0.3"/>
  <pageSetup paperSize="9" orientation="landscape" horizontalDpi="4294967292"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A9460-7179-4FAB-BAF5-7E94BE7A7B08}">
  <sheetPr>
    <tabColor theme="9" tint="0.59999389629810485"/>
  </sheetPr>
  <dimension ref="A1:P14"/>
  <sheetViews>
    <sheetView workbookViewId="0">
      <selection activeCell="B22" sqref="B22"/>
    </sheetView>
  </sheetViews>
  <sheetFormatPr defaultRowHeight="15" outlineLevelRow="1" x14ac:dyDescent="0.25"/>
  <cols>
    <col min="1" max="1" width="25.7109375" style="89" customWidth="1"/>
    <col min="2" max="2" width="23" style="89" customWidth="1"/>
    <col min="3" max="3" width="12" style="89" customWidth="1"/>
    <col min="4" max="4" width="10.85546875" style="89" customWidth="1"/>
    <col min="5" max="6" width="9.140625" style="89"/>
    <col min="7" max="7" width="12.140625" style="89" customWidth="1"/>
    <col min="8" max="16384" width="9.140625" style="89"/>
  </cols>
  <sheetData>
    <row r="1" spans="1:16" x14ac:dyDescent="0.25">
      <c r="A1" s="123" t="s">
        <v>342</v>
      </c>
    </row>
    <row r="2" spans="1:16" s="92" customFormat="1" ht="25.5" customHeight="1" x14ac:dyDescent="0.25">
      <c r="A2" s="907" t="s">
        <v>0</v>
      </c>
      <c r="B2" s="910" t="s">
        <v>1</v>
      </c>
      <c r="C2" s="90" t="s">
        <v>94</v>
      </c>
      <c r="D2" s="911"/>
      <c r="E2" s="911"/>
      <c r="F2" s="911"/>
      <c r="G2" s="91" t="s">
        <v>96</v>
      </c>
      <c r="I2" s="93"/>
    </row>
    <row r="3" spans="1:16" s="92" customFormat="1" ht="63.75" customHeight="1" x14ac:dyDescent="0.25">
      <c r="A3" s="908"/>
      <c r="B3" s="910"/>
      <c r="C3" s="90" t="s">
        <v>97</v>
      </c>
      <c r="D3" s="946">
        <v>2020</v>
      </c>
      <c r="E3" s="94" t="s">
        <v>98</v>
      </c>
      <c r="F3" s="94" t="s">
        <v>99</v>
      </c>
      <c r="G3" s="91" t="s">
        <v>100</v>
      </c>
      <c r="I3" s="93"/>
    </row>
    <row r="4" spans="1:16" s="92" customFormat="1" ht="50.25" customHeight="1" x14ac:dyDescent="0.25">
      <c r="A4" s="909"/>
      <c r="B4" s="910"/>
      <c r="C4" s="90"/>
      <c r="D4" s="946"/>
      <c r="E4" s="94" t="s">
        <v>101</v>
      </c>
      <c r="F4" s="94" t="s">
        <v>102</v>
      </c>
      <c r="G4" s="91"/>
      <c r="I4" s="93"/>
      <c r="K4" s="92" t="s">
        <v>103</v>
      </c>
    </row>
    <row r="5" spans="1:16" s="106" customFormat="1" ht="30.75" customHeight="1" outlineLevel="1" x14ac:dyDescent="0.25">
      <c r="A5" s="465" t="s">
        <v>343</v>
      </c>
      <c r="B5" s="465" t="s">
        <v>344</v>
      </c>
      <c r="C5" s="465"/>
      <c r="D5" s="466"/>
      <c r="E5" s="466"/>
      <c r="F5" s="466"/>
      <c r="G5" s="467"/>
      <c r="H5" s="180"/>
      <c r="I5" s="406"/>
      <c r="J5" s="406"/>
      <c r="K5" s="406"/>
      <c r="L5" s="406"/>
      <c r="M5" s="406"/>
      <c r="N5" s="406"/>
    </row>
    <row r="6" spans="1:16" s="178" customFormat="1" ht="56.25" customHeight="1" outlineLevel="1" x14ac:dyDescent="0.25">
      <c r="A6" s="376" t="s">
        <v>342</v>
      </c>
      <c r="B6" s="468" t="s">
        <v>349</v>
      </c>
      <c r="C6" s="468" t="s">
        <v>350</v>
      </c>
      <c r="D6" s="469">
        <v>2233.6</v>
      </c>
      <c r="E6" s="478"/>
      <c r="F6" s="478"/>
      <c r="G6" s="479" t="s">
        <v>347</v>
      </c>
      <c r="I6" s="406"/>
      <c r="J6" s="406"/>
      <c r="K6" s="406"/>
      <c r="L6" s="406"/>
      <c r="M6" s="406"/>
      <c r="N6" s="406"/>
      <c r="O6" s="180"/>
      <c r="P6" s="180"/>
    </row>
    <row r="7" spans="1:16" s="407" customFormat="1" x14ac:dyDescent="0.25"/>
    <row r="8" spans="1:16" s="407" customFormat="1" ht="26.25" x14ac:dyDescent="0.25">
      <c r="A8" s="1040" t="s">
        <v>215</v>
      </c>
      <c r="B8" s="1040"/>
      <c r="C8" s="1040"/>
      <c r="D8" s="1040"/>
      <c r="E8" s="1040"/>
      <c r="F8" s="472" t="s">
        <v>119</v>
      </c>
    </row>
    <row r="9" spans="1:16" s="407" customFormat="1" x14ac:dyDescent="0.25">
      <c r="A9" s="1038" t="s">
        <v>348</v>
      </c>
      <c r="B9" s="1038"/>
      <c r="C9" s="1038"/>
      <c r="D9" s="1039" t="s">
        <v>313</v>
      </c>
      <c r="E9" s="1039"/>
      <c r="F9" s="473">
        <v>2233.6</v>
      </c>
    </row>
    <row r="11" spans="1:16" s="475" customFormat="1" ht="45" x14ac:dyDescent="0.25">
      <c r="A11" s="226" t="s">
        <v>314</v>
      </c>
      <c r="B11" s="226" t="s">
        <v>122</v>
      </c>
      <c r="C11" s="226" t="s">
        <v>123</v>
      </c>
      <c r="D11" s="474" t="s">
        <v>315</v>
      </c>
      <c r="E11" s="429" t="s">
        <v>316</v>
      </c>
      <c r="F11" s="428" t="s">
        <v>209</v>
      </c>
      <c r="G11" s="428" t="s">
        <v>317</v>
      </c>
      <c r="H11" s="428" t="s">
        <v>318</v>
      </c>
      <c r="I11" s="137" t="s">
        <v>124</v>
      </c>
    </row>
    <row r="12" spans="1:16" s="475" customFormat="1" ht="30" x14ac:dyDescent="0.25">
      <c r="A12" s="226" t="s">
        <v>319</v>
      </c>
      <c r="B12" s="431">
        <v>1500</v>
      </c>
      <c r="C12" s="432">
        <f>B12*12</f>
        <v>18000</v>
      </c>
      <c r="D12" s="474"/>
      <c r="E12" s="434"/>
      <c r="F12" s="433"/>
      <c r="G12" s="433"/>
      <c r="H12" s="428"/>
      <c r="I12" s="435"/>
    </row>
    <row r="13" spans="1:16" s="475" customFormat="1" ht="30" x14ac:dyDescent="0.25">
      <c r="A13" s="226" t="s">
        <v>211</v>
      </c>
      <c r="B13" s="431">
        <v>361.35</v>
      </c>
      <c r="C13" s="432">
        <f>B13*12</f>
        <v>4336.2000000000007</v>
      </c>
      <c r="D13" s="474"/>
      <c r="E13" s="434"/>
      <c r="F13" s="433"/>
      <c r="G13" s="433"/>
      <c r="H13" s="428"/>
      <c r="I13" s="435"/>
    </row>
    <row r="14" spans="1:16" s="475" customFormat="1" x14ac:dyDescent="0.25">
      <c r="A14" s="236" t="s">
        <v>129</v>
      </c>
      <c r="B14" s="437">
        <f>SUM(B12:B13)</f>
        <v>1861.35</v>
      </c>
      <c r="C14" s="437">
        <f>SUM(C12:C13)</f>
        <v>22336.2</v>
      </c>
      <c r="D14" s="476">
        <f>C14/20</f>
        <v>1116.81</v>
      </c>
      <c r="E14" s="438">
        <f>C14/10</f>
        <v>2233.62</v>
      </c>
      <c r="F14" s="477">
        <f>E14*2</f>
        <v>4467.24</v>
      </c>
      <c r="G14" s="477">
        <f>E14*3</f>
        <v>6700.86</v>
      </c>
      <c r="H14" s="477">
        <f>E14*4</f>
        <v>8934.48</v>
      </c>
      <c r="I14" s="238">
        <f>E14*5</f>
        <v>11168.099999999999</v>
      </c>
    </row>
  </sheetData>
  <mergeCells count="7">
    <mergeCell ref="A9:C9"/>
    <mergeCell ref="D9:E9"/>
    <mergeCell ref="A2:A4"/>
    <mergeCell ref="B2:B4"/>
    <mergeCell ref="D2:F2"/>
    <mergeCell ref="D3:D4"/>
    <mergeCell ref="A8:E8"/>
  </mergeCells>
  <pageMargins left="0.7" right="0.7" top="0.75" bottom="0.75" header="0.3" footer="0.3"/>
  <pageSetup paperSize="9" orientation="landscape"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CCC576-CA7F-42FF-B9E3-5783118BB2E0}">
  <sheetPr>
    <tabColor theme="9" tint="0.59999389629810485"/>
  </sheetPr>
  <dimension ref="A1:Q14"/>
  <sheetViews>
    <sheetView workbookViewId="0">
      <selection activeCell="B22" sqref="B22"/>
    </sheetView>
  </sheetViews>
  <sheetFormatPr defaultRowHeight="15" outlineLevelRow="1" x14ac:dyDescent="0.25"/>
  <cols>
    <col min="1" max="1" width="25.7109375" style="89" customWidth="1"/>
    <col min="2" max="2" width="23" style="89" customWidth="1"/>
    <col min="3" max="3" width="12" style="89" customWidth="1"/>
    <col min="4" max="4" width="10.85546875" style="89" customWidth="1"/>
    <col min="5" max="5" width="10" style="89" customWidth="1"/>
    <col min="6" max="7" width="9.140625" style="89"/>
    <col min="8" max="8" width="12.140625" style="89" customWidth="1"/>
    <col min="9" max="16384" width="9.140625" style="89"/>
  </cols>
  <sheetData>
    <row r="1" spans="1:17" x14ac:dyDescent="0.25">
      <c r="A1" s="123" t="s">
        <v>342</v>
      </c>
    </row>
    <row r="2" spans="1:17" s="92" customFormat="1" ht="25.5" customHeight="1" x14ac:dyDescent="0.25">
      <c r="A2" s="907" t="s">
        <v>0</v>
      </c>
      <c r="B2" s="910" t="s">
        <v>1</v>
      </c>
      <c r="C2" s="244" t="s">
        <v>94</v>
      </c>
      <c r="D2" s="1041"/>
      <c r="E2" s="911"/>
      <c r="F2" s="911"/>
      <c r="G2" s="911"/>
      <c r="H2" s="91" t="s">
        <v>96</v>
      </c>
      <c r="J2" s="93"/>
    </row>
    <row r="3" spans="1:17" s="92" customFormat="1" ht="63.75" customHeight="1" x14ac:dyDescent="0.25">
      <c r="A3" s="908"/>
      <c r="B3" s="1002"/>
      <c r="C3" s="336" t="s">
        <v>97</v>
      </c>
      <c r="D3" s="1042">
        <v>2020</v>
      </c>
      <c r="E3" s="1043">
        <v>2021</v>
      </c>
      <c r="F3" s="94" t="s">
        <v>98</v>
      </c>
      <c r="G3" s="94" t="s">
        <v>99</v>
      </c>
      <c r="H3" s="91" t="s">
        <v>100</v>
      </c>
    </row>
    <row r="4" spans="1:17" s="92" customFormat="1" ht="50.25" customHeight="1" x14ac:dyDescent="0.25">
      <c r="A4" s="909"/>
      <c r="B4" s="1002"/>
      <c r="C4" s="336"/>
      <c r="D4" s="1042"/>
      <c r="E4" s="1043"/>
      <c r="F4" s="94" t="s">
        <v>101</v>
      </c>
      <c r="G4" s="94" t="s">
        <v>102</v>
      </c>
      <c r="H4" s="91"/>
      <c r="J4" s="93"/>
      <c r="L4" s="92" t="s">
        <v>103</v>
      </c>
    </row>
    <row r="5" spans="1:17" s="106" customFormat="1" ht="30.75" customHeight="1" outlineLevel="1" x14ac:dyDescent="0.25">
      <c r="A5" s="465" t="s">
        <v>343</v>
      </c>
      <c r="B5" s="480" t="s">
        <v>344</v>
      </c>
      <c r="C5" s="481"/>
      <c r="D5" s="482"/>
      <c r="E5" s="483"/>
      <c r="F5" s="466"/>
      <c r="G5" s="466"/>
      <c r="H5" s="467"/>
      <c r="I5" s="180"/>
      <c r="J5" s="406"/>
      <c r="K5" s="406"/>
      <c r="L5" s="406"/>
      <c r="M5" s="406"/>
      <c r="N5" s="406"/>
      <c r="O5" s="406"/>
    </row>
    <row r="6" spans="1:17" s="178" customFormat="1" ht="63.75" outlineLevel="1" x14ac:dyDescent="0.25">
      <c r="A6" s="376" t="s">
        <v>342</v>
      </c>
      <c r="B6" s="484" t="s">
        <v>351</v>
      </c>
      <c r="C6" s="485" t="s">
        <v>352</v>
      </c>
      <c r="D6" s="486"/>
      <c r="E6" s="487">
        <v>2233.6</v>
      </c>
      <c r="F6" s="478"/>
      <c r="G6" s="469">
        <v>2233.6</v>
      </c>
      <c r="H6" s="488" t="s">
        <v>353</v>
      </c>
      <c r="J6" s="406"/>
      <c r="K6" s="406"/>
      <c r="L6" s="406"/>
      <c r="M6" s="406"/>
      <c r="N6" s="406"/>
      <c r="O6" s="406"/>
      <c r="P6" s="180"/>
      <c r="Q6" s="180"/>
    </row>
    <row r="7" spans="1:17" s="407" customFormat="1" x14ac:dyDescent="0.25"/>
    <row r="8" spans="1:17" s="407" customFormat="1" ht="26.25" x14ac:dyDescent="0.25">
      <c r="A8" s="1040" t="s">
        <v>215</v>
      </c>
      <c r="B8" s="1040"/>
      <c r="C8" s="1040"/>
      <c r="D8" s="1040"/>
      <c r="E8" s="1040"/>
      <c r="F8" s="1040"/>
      <c r="G8" s="472" t="s">
        <v>119</v>
      </c>
    </row>
    <row r="9" spans="1:17" s="407" customFormat="1" x14ac:dyDescent="0.25">
      <c r="A9" s="1038" t="s">
        <v>348</v>
      </c>
      <c r="B9" s="1038"/>
      <c r="C9" s="1038"/>
      <c r="D9" s="1039" t="s">
        <v>313</v>
      </c>
      <c r="E9" s="1039"/>
      <c r="F9" s="1039"/>
      <c r="G9" s="473">
        <v>2234</v>
      </c>
    </row>
    <row r="11" spans="1:17" s="475" customFormat="1" ht="45" x14ac:dyDescent="0.25">
      <c r="A11" s="226" t="s">
        <v>314</v>
      </c>
      <c r="B11" s="226" t="s">
        <v>122</v>
      </c>
      <c r="C11" s="226" t="s">
        <v>123</v>
      </c>
      <c r="D11" s="474" t="s">
        <v>315</v>
      </c>
      <c r="E11" s="429" t="s">
        <v>316</v>
      </c>
      <c r="F11" s="428" t="s">
        <v>209</v>
      </c>
      <c r="G11" s="428" t="s">
        <v>317</v>
      </c>
      <c r="H11" s="428" t="s">
        <v>318</v>
      </c>
      <c r="I11" s="137" t="s">
        <v>124</v>
      </c>
    </row>
    <row r="12" spans="1:17" s="475" customFormat="1" ht="30" x14ac:dyDescent="0.25">
      <c r="A12" s="226" t="s">
        <v>319</v>
      </c>
      <c r="B12" s="431">
        <v>1500</v>
      </c>
      <c r="C12" s="432">
        <f>B12*12</f>
        <v>18000</v>
      </c>
      <c r="D12" s="474"/>
      <c r="E12" s="434"/>
      <c r="F12" s="433"/>
      <c r="G12" s="433"/>
      <c r="H12" s="428"/>
      <c r="I12" s="435"/>
    </row>
    <row r="13" spans="1:17" s="475" customFormat="1" ht="30" x14ac:dyDescent="0.25">
      <c r="A13" s="226" t="s">
        <v>211</v>
      </c>
      <c r="B13" s="431">
        <v>361.35</v>
      </c>
      <c r="C13" s="432">
        <f>B13*12</f>
        <v>4336.2000000000007</v>
      </c>
      <c r="D13" s="474"/>
      <c r="E13" s="434"/>
      <c r="F13" s="433"/>
      <c r="G13" s="433"/>
      <c r="H13" s="428"/>
      <c r="I13" s="435"/>
    </row>
    <row r="14" spans="1:17" s="475" customFormat="1" x14ac:dyDescent="0.25">
      <c r="A14" s="236" t="s">
        <v>129</v>
      </c>
      <c r="B14" s="437">
        <f>SUM(B12:B13)</f>
        <v>1861.35</v>
      </c>
      <c r="C14" s="437">
        <f>SUM(C12:C13)</f>
        <v>22336.2</v>
      </c>
      <c r="D14" s="476">
        <f>C14/20</f>
        <v>1116.81</v>
      </c>
      <c r="E14" s="438">
        <f>C14/10</f>
        <v>2233.62</v>
      </c>
      <c r="F14" s="477">
        <f>E14*2</f>
        <v>4467.24</v>
      </c>
      <c r="G14" s="477">
        <f>E14*3</f>
        <v>6700.86</v>
      </c>
      <c r="H14" s="477">
        <f>E14*4</f>
        <v>8934.48</v>
      </c>
      <c r="I14" s="238">
        <f>E14*5</f>
        <v>11168.099999999999</v>
      </c>
    </row>
  </sheetData>
  <mergeCells count="8">
    <mergeCell ref="A9:C9"/>
    <mergeCell ref="D9:F9"/>
    <mergeCell ref="A2:A4"/>
    <mergeCell ref="B2:B4"/>
    <mergeCell ref="D2:G2"/>
    <mergeCell ref="D3:D4"/>
    <mergeCell ref="E3:E4"/>
    <mergeCell ref="A8:F8"/>
  </mergeCells>
  <pageMargins left="0.7" right="0.7" top="0.75" bottom="0.75" header="0.3" footer="0.3"/>
  <pageSetup paperSize="9" orientation="landscape" horizontalDpi="4294967292"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F2029-9A0A-42BA-BC1D-6B623B51FC35}">
  <sheetPr>
    <tabColor theme="9" tint="0.59999389629810485"/>
  </sheetPr>
  <dimension ref="A1:Q26"/>
  <sheetViews>
    <sheetView workbookViewId="0">
      <selection activeCell="B22" sqref="B22"/>
    </sheetView>
  </sheetViews>
  <sheetFormatPr defaultRowHeight="15" outlineLevelRow="1" x14ac:dyDescent="0.25"/>
  <cols>
    <col min="1" max="1" width="25.7109375" style="89" customWidth="1"/>
    <col min="2" max="2" width="23" style="89" customWidth="1"/>
    <col min="3" max="3" width="12" style="89" customWidth="1"/>
    <col min="4" max="4" width="10.85546875" style="89" customWidth="1"/>
    <col min="5" max="5" width="10.42578125" style="89" customWidth="1"/>
    <col min="6" max="6" width="9.85546875" style="89" customWidth="1"/>
    <col min="7" max="7" width="10.140625" style="89" bestFit="1" customWidth="1"/>
    <col min="8" max="8" width="12.140625" style="89" customWidth="1"/>
    <col min="9" max="9" width="14.7109375" style="89" customWidth="1"/>
    <col min="10" max="16384" width="9.140625" style="89"/>
  </cols>
  <sheetData>
    <row r="1" spans="1:17" x14ac:dyDescent="0.25">
      <c r="A1" s="123" t="s">
        <v>342</v>
      </c>
    </row>
    <row r="2" spans="1:17" s="92" customFormat="1" ht="25.5" customHeight="1" x14ac:dyDescent="0.25">
      <c r="A2" s="907" t="s">
        <v>0</v>
      </c>
      <c r="B2" s="910" t="s">
        <v>1</v>
      </c>
      <c r="C2" s="90" t="s">
        <v>94</v>
      </c>
      <c r="D2" s="911"/>
      <c r="E2" s="911"/>
      <c r="F2" s="911"/>
      <c r="G2" s="911"/>
      <c r="H2" s="91" t="s">
        <v>96</v>
      </c>
      <c r="J2" s="93"/>
    </row>
    <row r="3" spans="1:17" s="92" customFormat="1" ht="63.75" customHeight="1" x14ac:dyDescent="0.25">
      <c r="A3" s="908"/>
      <c r="B3" s="910"/>
      <c r="C3" s="90" t="s">
        <v>97</v>
      </c>
      <c r="D3" s="946">
        <v>2020</v>
      </c>
      <c r="E3" s="946">
        <v>2021</v>
      </c>
      <c r="F3" s="94" t="s">
        <v>98</v>
      </c>
      <c r="G3" s="94" t="s">
        <v>99</v>
      </c>
      <c r="H3" s="91" t="s">
        <v>100</v>
      </c>
      <c r="J3" s="93"/>
    </row>
    <row r="4" spans="1:17" s="92" customFormat="1" ht="50.25" customHeight="1" x14ac:dyDescent="0.25">
      <c r="A4" s="909"/>
      <c r="B4" s="910"/>
      <c r="C4" s="90"/>
      <c r="D4" s="946"/>
      <c r="E4" s="946"/>
      <c r="F4" s="94" t="s">
        <v>101</v>
      </c>
      <c r="G4" s="94" t="s">
        <v>102</v>
      </c>
      <c r="H4" s="91"/>
      <c r="J4" s="93"/>
      <c r="L4" s="92" t="s">
        <v>103</v>
      </c>
    </row>
    <row r="5" spans="1:17" s="106" customFormat="1" ht="30.75" customHeight="1" outlineLevel="1" x14ac:dyDescent="0.25">
      <c r="A5" s="489" t="s">
        <v>343</v>
      </c>
      <c r="B5" s="489" t="s">
        <v>344</v>
      </c>
      <c r="C5" s="489"/>
      <c r="D5" s="490"/>
      <c r="E5" s="490"/>
      <c r="F5" s="490"/>
      <c r="G5" s="490"/>
      <c r="H5" s="491"/>
      <c r="I5" s="180"/>
      <c r="J5" s="1021" t="s">
        <v>358</v>
      </c>
      <c r="K5" s="1023"/>
      <c r="L5" s="1023"/>
      <c r="M5" s="1023"/>
      <c r="N5" s="1023"/>
      <c r="O5" s="1023"/>
    </row>
    <row r="6" spans="1:17" s="178" customFormat="1" outlineLevel="1" x14ac:dyDescent="0.25">
      <c r="A6" s="1032" t="s">
        <v>342</v>
      </c>
      <c r="B6" s="1034" t="s">
        <v>354</v>
      </c>
      <c r="C6" s="1034" t="s">
        <v>355</v>
      </c>
      <c r="D6" s="486">
        <v>4467.2</v>
      </c>
      <c r="E6" s="486">
        <v>4467.2</v>
      </c>
      <c r="F6" s="486"/>
      <c r="G6" s="486">
        <v>4467.2</v>
      </c>
      <c r="H6" s="492"/>
      <c r="I6" s="493"/>
      <c r="J6" s="1023"/>
      <c r="K6" s="1023"/>
      <c r="L6" s="1023"/>
      <c r="M6" s="1023"/>
      <c r="N6" s="1023"/>
      <c r="O6" s="1023"/>
      <c r="P6" s="180"/>
      <c r="Q6" s="180"/>
    </row>
    <row r="7" spans="1:17" s="178" customFormat="1" ht="35.25" customHeight="1" outlineLevel="1" x14ac:dyDescent="0.25">
      <c r="A7" s="1054"/>
      <c r="B7" s="1055"/>
      <c r="C7" s="1056"/>
      <c r="D7" s="494">
        <v>14000</v>
      </c>
      <c r="E7" s="494">
        <v>14000</v>
      </c>
      <c r="F7" s="494"/>
      <c r="G7" s="494">
        <v>20000</v>
      </c>
      <c r="H7" s="495"/>
      <c r="I7" s="493"/>
      <c r="J7" s="1023"/>
      <c r="K7" s="1023"/>
      <c r="L7" s="1023"/>
      <c r="M7" s="1023"/>
      <c r="N7" s="1023"/>
      <c r="O7" s="1023"/>
      <c r="P7" s="180"/>
      <c r="Q7" s="180"/>
    </row>
    <row r="8" spans="1:17" s="499" customFormat="1" ht="51" customHeight="1" outlineLevel="1" x14ac:dyDescent="0.25">
      <c r="A8" s="496"/>
      <c r="B8" s="496"/>
      <c r="C8" s="496" t="s">
        <v>142</v>
      </c>
      <c r="D8" s="193">
        <f>SUM(D6:D7)</f>
        <v>18467.2</v>
      </c>
      <c r="E8" s="193">
        <f>SUM(E6:E7)</f>
        <v>18467.2</v>
      </c>
      <c r="F8" s="497"/>
      <c r="G8" s="497">
        <f>SUM(G6:G7)</f>
        <v>24467.200000000001</v>
      </c>
      <c r="H8" s="382" t="s">
        <v>356</v>
      </c>
      <c r="I8" s="498"/>
      <c r="J8" s="1023"/>
      <c r="K8" s="1023"/>
      <c r="L8" s="1023"/>
      <c r="M8" s="1023"/>
      <c r="N8" s="1023"/>
      <c r="O8" s="1023"/>
    </row>
    <row r="9" spans="1:17" s="407" customFormat="1" x14ac:dyDescent="0.25">
      <c r="J9" s="406"/>
      <c r="K9" s="406"/>
      <c r="L9" s="406"/>
      <c r="M9" s="406"/>
      <c r="N9" s="406"/>
      <c r="O9" s="406"/>
    </row>
    <row r="10" spans="1:17" s="407" customFormat="1" ht="26.25" x14ac:dyDescent="0.25">
      <c r="A10" s="1040" t="s">
        <v>215</v>
      </c>
      <c r="B10" s="1040"/>
      <c r="C10" s="1040"/>
      <c r="D10" s="1040"/>
      <c r="E10" s="1040"/>
      <c r="F10" s="1040"/>
      <c r="G10" s="472" t="s">
        <v>119</v>
      </c>
      <c r="J10" s="406"/>
      <c r="K10" s="406"/>
      <c r="L10" s="406"/>
      <c r="M10" s="406"/>
      <c r="N10" s="406"/>
      <c r="O10" s="406"/>
    </row>
    <row r="11" spans="1:17" s="407" customFormat="1" x14ac:dyDescent="0.25">
      <c r="A11" s="1038" t="s">
        <v>357</v>
      </c>
      <c r="B11" s="1038"/>
      <c r="C11" s="1038"/>
      <c r="D11" s="1039" t="s">
        <v>313</v>
      </c>
      <c r="E11" s="1039"/>
      <c r="F11" s="1039"/>
      <c r="G11" s="473">
        <v>4467.2</v>
      </c>
      <c r="J11" s="406"/>
      <c r="K11" s="406"/>
      <c r="L11" s="406"/>
      <c r="M11" s="406"/>
      <c r="N11" s="406"/>
      <c r="O11" s="406"/>
    </row>
    <row r="12" spans="1:17" x14ac:dyDescent="0.25">
      <c r="J12" s="406"/>
      <c r="K12" s="406"/>
      <c r="L12" s="406"/>
      <c r="M12" s="406"/>
      <c r="N12" s="406"/>
      <c r="O12" s="406"/>
    </row>
    <row r="13" spans="1:17" s="475" customFormat="1" ht="45" customHeight="1" x14ac:dyDescent="0.25">
      <c r="A13" s="226" t="s">
        <v>314</v>
      </c>
      <c r="B13" s="226" t="s">
        <v>122</v>
      </c>
      <c r="C13" s="226" t="s">
        <v>123</v>
      </c>
      <c r="D13" s="474" t="s">
        <v>315</v>
      </c>
      <c r="E13" s="428" t="s">
        <v>316</v>
      </c>
      <c r="F13" s="429" t="s">
        <v>209</v>
      </c>
      <c r="G13" s="428" t="s">
        <v>317</v>
      </c>
      <c r="H13" s="428" t="s">
        <v>318</v>
      </c>
      <c r="I13" s="137" t="s">
        <v>124</v>
      </c>
      <c r="J13" s="406"/>
    </row>
    <row r="14" spans="1:17" s="475" customFormat="1" ht="30" x14ac:dyDescent="0.25">
      <c r="A14" s="226" t="s">
        <v>319</v>
      </c>
      <c r="B14" s="431">
        <v>1500</v>
      </c>
      <c r="C14" s="432">
        <f>B14*12</f>
        <v>18000</v>
      </c>
      <c r="D14" s="474"/>
      <c r="E14" s="428"/>
      <c r="F14" s="500"/>
      <c r="G14" s="433"/>
      <c r="H14" s="428"/>
      <c r="I14" s="435"/>
      <c r="J14" s="406"/>
    </row>
    <row r="15" spans="1:17" s="475" customFormat="1" ht="30" x14ac:dyDescent="0.25">
      <c r="A15" s="226" t="s">
        <v>211</v>
      </c>
      <c r="B15" s="431">
        <v>361.35</v>
      </c>
      <c r="C15" s="432">
        <f>B15*12</f>
        <v>4336.2000000000007</v>
      </c>
      <c r="D15" s="474"/>
      <c r="E15" s="428"/>
      <c r="F15" s="500"/>
      <c r="G15" s="433"/>
      <c r="H15" s="428"/>
      <c r="I15" s="435"/>
    </row>
    <row r="16" spans="1:17" s="475" customFormat="1" x14ac:dyDescent="0.25">
      <c r="A16" s="236" t="s">
        <v>129</v>
      </c>
      <c r="B16" s="437">
        <f>SUM(B14:B15)</f>
        <v>1861.35</v>
      </c>
      <c r="C16" s="437">
        <f>SUM(C14:C15)</f>
        <v>22336.2</v>
      </c>
      <c r="D16" s="476">
        <f>C16/20</f>
        <v>1116.81</v>
      </c>
      <c r="E16" s="477">
        <f>C16/10</f>
        <v>2233.62</v>
      </c>
      <c r="F16" s="438">
        <f>E16*2</f>
        <v>4467.24</v>
      </c>
      <c r="G16" s="477">
        <f>E16*3</f>
        <v>6700.86</v>
      </c>
      <c r="H16" s="477">
        <f>E16*4</f>
        <v>8934.48</v>
      </c>
      <c r="I16" s="238">
        <f>E16*5</f>
        <v>11168.099999999999</v>
      </c>
    </row>
    <row r="17" spans="1:16" ht="15.75" thickBot="1" x14ac:dyDescent="0.3">
      <c r="K17" s="501"/>
      <c r="L17" s="501"/>
      <c r="M17" s="501"/>
      <c r="N17" s="501"/>
      <c r="O17" s="501"/>
      <c r="P17" s="501"/>
    </row>
    <row r="18" spans="1:16" s="503" customFormat="1" ht="15.75" thickBot="1" x14ac:dyDescent="0.3">
      <c r="A18" s="1050" t="s">
        <v>359</v>
      </c>
      <c r="B18" s="1012"/>
      <c r="C18" s="1012"/>
      <c r="D18" s="1012"/>
      <c r="E18" s="1012"/>
      <c r="F18" s="1012"/>
      <c r="G18" s="1013"/>
      <c r="H18" s="502"/>
      <c r="K18" s="117"/>
      <c r="L18" s="117"/>
      <c r="M18" s="117"/>
      <c r="N18" s="117"/>
      <c r="O18" s="117"/>
      <c r="P18" s="117"/>
    </row>
    <row r="19" spans="1:16" ht="26.25" thickBot="1" x14ac:dyDescent="0.3">
      <c r="A19" s="504" t="s">
        <v>70</v>
      </c>
      <c r="B19" s="505" t="s">
        <v>360</v>
      </c>
      <c r="C19" s="506" t="s">
        <v>323</v>
      </c>
      <c r="D19" s="507" t="s">
        <v>361</v>
      </c>
      <c r="E19" s="507" t="s">
        <v>362</v>
      </c>
      <c r="F19" s="507" t="s">
        <v>299</v>
      </c>
      <c r="G19" s="508" t="s">
        <v>300</v>
      </c>
      <c r="H19" s="509"/>
      <c r="K19" s="117"/>
      <c r="L19" s="117"/>
      <c r="M19" s="117"/>
      <c r="N19" s="117"/>
      <c r="O19" s="117"/>
      <c r="P19" s="117"/>
    </row>
    <row r="20" spans="1:16" ht="51" x14ac:dyDescent="0.25">
      <c r="A20" s="1051" t="s">
        <v>301</v>
      </c>
      <c r="B20" s="510" t="s">
        <v>363</v>
      </c>
      <c r="C20" s="511" t="s">
        <v>364</v>
      </c>
      <c r="D20" s="512">
        <v>23.12</v>
      </c>
      <c r="E20" s="513">
        <v>260</v>
      </c>
      <c r="F20" s="514">
        <f>D20*E20</f>
        <v>6011.2</v>
      </c>
      <c r="G20" s="1052">
        <f>SUM(F20:F21)</f>
        <v>14047.2</v>
      </c>
      <c r="H20" s="515"/>
    </row>
    <row r="21" spans="1:16" ht="51" x14ac:dyDescent="0.25">
      <c r="A21" s="1044"/>
      <c r="B21" s="516" t="s">
        <v>365</v>
      </c>
      <c r="C21" s="511" t="s">
        <v>364</v>
      </c>
      <c r="D21" s="128">
        <v>80.36</v>
      </c>
      <c r="E21" s="517">
        <v>100</v>
      </c>
      <c r="F21" s="518">
        <f t="shared" ref="F21:F25" si="0">D21*E21</f>
        <v>8036</v>
      </c>
      <c r="G21" s="1053"/>
      <c r="H21" s="515"/>
    </row>
    <row r="22" spans="1:16" ht="51" x14ac:dyDescent="0.25">
      <c r="A22" s="1044" t="s">
        <v>366</v>
      </c>
      <c r="B22" s="510" t="s">
        <v>363</v>
      </c>
      <c r="C22" s="511" t="s">
        <v>364</v>
      </c>
      <c r="D22" s="519">
        <v>23.12</v>
      </c>
      <c r="E22" s="517">
        <v>260</v>
      </c>
      <c r="F22" s="518">
        <f t="shared" si="0"/>
        <v>6011.2</v>
      </c>
      <c r="G22" s="1045">
        <f>SUM(F22:F23)</f>
        <v>14047.2</v>
      </c>
      <c r="H22" s="515"/>
    </row>
    <row r="23" spans="1:16" ht="51" x14ac:dyDescent="0.25">
      <c r="A23" s="1044"/>
      <c r="B23" s="516" t="s">
        <v>365</v>
      </c>
      <c r="C23" s="511" t="s">
        <v>364</v>
      </c>
      <c r="D23" s="128">
        <v>80.36</v>
      </c>
      <c r="E23" s="517">
        <v>100</v>
      </c>
      <c r="F23" s="518">
        <f t="shared" si="0"/>
        <v>8036</v>
      </c>
      <c r="G23" s="1046"/>
      <c r="H23" s="515"/>
    </row>
    <row r="24" spans="1:16" ht="51" x14ac:dyDescent="0.25">
      <c r="A24" s="1047" t="s">
        <v>367</v>
      </c>
      <c r="B24" s="510" t="s">
        <v>363</v>
      </c>
      <c r="C24" s="511" t="s">
        <v>364</v>
      </c>
      <c r="D24" s="519">
        <v>23.12</v>
      </c>
      <c r="E24" s="517">
        <v>370</v>
      </c>
      <c r="F24" s="518">
        <f t="shared" si="0"/>
        <v>8554.4</v>
      </c>
      <c r="G24" s="1045">
        <f>SUM(F24:F25)</f>
        <v>20206.599999999999</v>
      </c>
      <c r="H24" s="515"/>
    </row>
    <row r="25" spans="1:16" ht="51.75" thickBot="1" x14ac:dyDescent="0.3">
      <c r="A25" s="1048"/>
      <c r="B25" s="516" t="s">
        <v>365</v>
      </c>
      <c r="C25" s="511" t="s">
        <v>364</v>
      </c>
      <c r="D25" s="520">
        <v>80.36</v>
      </c>
      <c r="E25" s="521">
        <v>145</v>
      </c>
      <c r="F25" s="522">
        <f t="shared" si="0"/>
        <v>11652.2</v>
      </c>
      <c r="G25" s="1049"/>
      <c r="H25" s="515"/>
    </row>
    <row r="26" spans="1:16" ht="15.75" thickBot="1" x14ac:dyDescent="0.3">
      <c r="A26" s="523" t="s">
        <v>368</v>
      </c>
      <c r="B26" s="524"/>
      <c r="C26" s="525"/>
      <c r="D26" s="525"/>
      <c r="E26" s="525"/>
      <c r="F26" s="525"/>
      <c r="G26" s="526">
        <f>SUM(G20:G25)</f>
        <v>48301</v>
      </c>
      <c r="H26" s="527"/>
    </row>
  </sheetData>
  <mergeCells count="19">
    <mergeCell ref="J5:O8"/>
    <mergeCell ref="A18:G18"/>
    <mergeCell ref="A20:A21"/>
    <mergeCell ref="G20:G21"/>
    <mergeCell ref="A2:A4"/>
    <mergeCell ref="B2:B4"/>
    <mergeCell ref="D2:G2"/>
    <mergeCell ref="D3:D4"/>
    <mergeCell ref="E3:E4"/>
    <mergeCell ref="A6:A7"/>
    <mergeCell ref="B6:B7"/>
    <mergeCell ref="C6:C7"/>
    <mergeCell ref="A10:F10"/>
    <mergeCell ref="A22:A23"/>
    <mergeCell ref="G22:G23"/>
    <mergeCell ref="A24:A25"/>
    <mergeCell ref="G24:G25"/>
    <mergeCell ref="A11:C11"/>
    <mergeCell ref="D11:F11"/>
  </mergeCells>
  <pageMargins left="0.7" right="0.7" top="0.75" bottom="0.75" header="0.3" footer="0.3"/>
  <pageSetup paperSize="9" orientation="landscape" horizontalDpi="4294967292"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2DD98-9341-450A-B037-90E0DBF42AB7}">
  <sheetPr>
    <tabColor theme="9" tint="0.59999389629810485"/>
  </sheetPr>
  <dimension ref="A1:Q16"/>
  <sheetViews>
    <sheetView workbookViewId="0">
      <selection activeCell="B22" sqref="B22"/>
    </sheetView>
  </sheetViews>
  <sheetFormatPr defaultRowHeight="15" outlineLevelRow="1" x14ac:dyDescent="0.25"/>
  <cols>
    <col min="1" max="1" width="25.7109375" style="89" customWidth="1"/>
    <col min="2" max="2" width="23" style="89" customWidth="1"/>
    <col min="3" max="3" width="12" style="89" customWidth="1"/>
    <col min="4" max="5" width="10.85546875" style="89" customWidth="1"/>
    <col min="6" max="7" width="9.140625" style="89"/>
    <col min="8" max="8" width="12.140625" style="89" customWidth="1"/>
    <col min="9" max="9" width="12" style="89" customWidth="1"/>
    <col min="10" max="16384" width="9.140625" style="89"/>
  </cols>
  <sheetData>
    <row r="1" spans="1:17" x14ac:dyDescent="0.25">
      <c r="A1" s="123" t="s">
        <v>342</v>
      </c>
    </row>
    <row r="2" spans="1:17" s="92" customFormat="1" ht="25.5" customHeight="1" x14ac:dyDescent="0.25">
      <c r="A2" s="907" t="s">
        <v>0</v>
      </c>
      <c r="B2" s="910" t="s">
        <v>1</v>
      </c>
      <c r="C2" s="90" t="s">
        <v>94</v>
      </c>
      <c r="D2" s="911"/>
      <c r="E2" s="911"/>
      <c r="F2" s="911"/>
      <c r="G2" s="911"/>
      <c r="H2" s="91" t="s">
        <v>96</v>
      </c>
      <c r="J2" s="93"/>
    </row>
    <row r="3" spans="1:17" s="92" customFormat="1" ht="63.75" customHeight="1" x14ac:dyDescent="0.25">
      <c r="A3" s="908"/>
      <c r="B3" s="910"/>
      <c r="C3" s="90" t="s">
        <v>97</v>
      </c>
      <c r="D3" s="1018">
        <v>2020</v>
      </c>
      <c r="E3" s="1018" t="s">
        <v>11</v>
      </c>
      <c r="F3" s="94" t="s">
        <v>98</v>
      </c>
      <c r="G3" s="94" t="s">
        <v>99</v>
      </c>
      <c r="H3" s="91" t="s">
        <v>100</v>
      </c>
      <c r="J3" s="93"/>
    </row>
    <row r="4" spans="1:17" s="92" customFormat="1" ht="50.25" customHeight="1" x14ac:dyDescent="0.25">
      <c r="A4" s="909"/>
      <c r="B4" s="910"/>
      <c r="C4" s="90"/>
      <c r="D4" s="1019"/>
      <c r="E4" s="1020"/>
      <c r="F4" s="94" t="s">
        <v>101</v>
      </c>
      <c r="G4" s="94" t="s">
        <v>102</v>
      </c>
      <c r="H4" s="91"/>
      <c r="J4" s="93"/>
      <c r="L4" s="92" t="s">
        <v>103</v>
      </c>
    </row>
    <row r="5" spans="1:17" s="106" customFormat="1" ht="30.75" customHeight="1" outlineLevel="1" x14ac:dyDescent="0.25">
      <c r="A5" s="489" t="s">
        <v>343</v>
      </c>
      <c r="B5" s="489" t="s">
        <v>344</v>
      </c>
      <c r="C5" s="489"/>
      <c r="D5" s="466"/>
      <c r="E5" s="466"/>
      <c r="F5" s="466"/>
      <c r="G5" s="466"/>
      <c r="H5" s="467"/>
      <c r="I5" s="180"/>
      <c r="J5" s="579"/>
      <c r="K5" s="579"/>
      <c r="L5" s="579"/>
      <c r="M5" s="579"/>
      <c r="N5" s="579"/>
      <c r="O5" s="579"/>
    </row>
    <row r="6" spans="1:17" s="178" customFormat="1" ht="27" customHeight="1" outlineLevel="1" x14ac:dyDescent="0.25">
      <c r="A6" s="1032" t="s">
        <v>369</v>
      </c>
      <c r="B6" s="1034" t="s">
        <v>370</v>
      </c>
      <c r="C6" s="1034" t="s">
        <v>371</v>
      </c>
      <c r="D6" s="528">
        <v>11168</v>
      </c>
      <c r="E6" s="529"/>
      <c r="F6" s="530"/>
      <c r="G6" s="531"/>
      <c r="H6" s="532" t="s">
        <v>372</v>
      </c>
      <c r="I6" s="533"/>
      <c r="J6" s="579"/>
      <c r="K6" s="579"/>
      <c r="L6" s="579"/>
      <c r="M6" s="579"/>
      <c r="N6" s="579"/>
      <c r="O6" s="579"/>
      <c r="P6" s="180"/>
      <c r="Q6" s="180"/>
    </row>
    <row r="7" spans="1:17" s="178" customFormat="1" ht="34.5" customHeight="1" outlineLevel="1" x14ac:dyDescent="0.25">
      <c r="A7" s="1054"/>
      <c r="B7" s="1054"/>
      <c r="C7" s="1056"/>
      <c r="D7" s="486"/>
      <c r="E7" s="534">
        <v>2234</v>
      </c>
      <c r="F7" s="535"/>
      <c r="G7" s="486">
        <v>2233.6</v>
      </c>
      <c r="H7" s="532" t="s">
        <v>373</v>
      </c>
      <c r="I7" s="533"/>
      <c r="J7" s="579"/>
      <c r="K7" s="579"/>
      <c r="L7" s="579"/>
      <c r="M7" s="579"/>
      <c r="N7" s="579"/>
      <c r="O7" s="579"/>
      <c r="P7" s="180"/>
      <c r="Q7" s="180"/>
    </row>
    <row r="8" spans="1:17" s="407" customFormat="1" x14ac:dyDescent="0.25">
      <c r="J8" s="579"/>
      <c r="K8" s="579"/>
      <c r="L8" s="579"/>
      <c r="M8" s="579"/>
      <c r="N8" s="579"/>
      <c r="O8" s="579"/>
    </row>
    <row r="9" spans="1:17" s="407" customFormat="1" ht="26.25" x14ac:dyDescent="0.25">
      <c r="A9" s="1040" t="s">
        <v>215</v>
      </c>
      <c r="B9" s="1040"/>
      <c r="C9" s="1040"/>
      <c r="D9" s="1040"/>
      <c r="E9" s="1040"/>
      <c r="F9" s="1040"/>
      <c r="G9" s="472" t="s">
        <v>119</v>
      </c>
      <c r="J9" s="579"/>
      <c r="K9" s="579"/>
      <c r="L9" s="579"/>
      <c r="M9" s="579"/>
      <c r="N9" s="579"/>
      <c r="O9" s="579"/>
    </row>
    <row r="10" spans="1:17" s="407" customFormat="1" ht="28.5" customHeight="1" x14ac:dyDescent="0.25">
      <c r="A10" s="1038" t="s">
        <v>374</v>
      </c>
      <c r="B10" s="1038"/>
      <c r="C10" s="1038"/>
      <c r="D10" s="1039" t="s">
        <v>313</v>
      </c>
      <c r="E10" s="1039"/>
      <c r="F10" s="1039"/>
      <c r="G10" s="473">
        <v>11168.1</v>
      </c>
      <c r="H10" s="533"/>
      <c r="J10" s="579"/>
      <c r="K10" s="579"/>
      <c r="L10" s="579"/>
      <c r="M10" s="579"/>
      <c r="N10" s="579"/>
      <c r="O10" s="579"/>
    </row>
    <row r="11" spans="1:17" s="407" customFormat="1" ht="30.75" customHeight="1" x14ac:dyDescent="0.25">
      <c r="A11" s="1038" t="s">
        <v>375</v>
      </c>
      <c r="B11" s="1038"/>
      <c r="C11" s="1038"/>
      <c r="D11" s="1039" t="s">
        <v>313</v>
      </c>
      <c r="E11" s="1039"/>
      <c r="F11" s="1039"/>
      <c r="G11" s="473">
        <v>2233.6</v>
      </c>
      <c r="H11" s="533"/>
      <c r="J11" s="579"/>
      <c r="K11" s="579"/>
      <c r="L11" s="579"/>
      <c r="M11" s="579"/>
      <c r="N11" s="579"/>
      <c r="O11" s="579"/>
    </row>
    <row r="12" spans="1:17" x14ac:dyDescent="0.25">
      <c r="J12" s="579"/>
      <c r="K12" s="579"/>
      <c r="L12" s="579"/>
      <c r="M12" s="579"/>
      <c r="N12" s="579"/>
      <c r="O12" s="579"/>
    </row>
    <row r="13" spans="1:17" s="475" customFormat="1" ht="45" x14ac:dyDescent="0.25">
      <c r="A13" s="226" t="s">
        <v>314</v>
      </c>
      <c r="B13" s="226" t="s">
        <v>122</v>
      </c>
      <c r="C13" s="226" t="s">
        <v>123</v>
      </c>
      <c r="D13" s="474" t="s">
        <v>315</v>
      </c>
      <c r="E13" s="429" t="s">
        <v>316</v>
      </c>
      <c r="F13" s="428" t="s">
        <v>209</v>
      </c>
      <c r="G13" s="428" t="s">
        <v>317</v>
      </c>
      <c r="H13" s="428" t="s">
        <v>318</v>
      </c>
      <c r="I13" s="429" t="s">
        <v>124</v>
      </c>
    </row>
    <row r="14" spans="1:17" s="475" customFormat="1" ht="30" x14ac:dyDescent="0.25">
      <c r="A14" s="226" t="s">
        <v>319</v>
      </c>
      <c r="B14" s="431">
        <v>1500</v>
      </c>
      <c r="C14" s="432">
        <f>B14*12</f>
        <v>18000</v>
      </c>
      <c r="D14" s="474"/>
      <c r="E14" s="434"/>
      <c r="F14" s="433"/>
      <c r="G14" s="433"/>
      <c r="H14" s="428"/>
      <c r="I14" s="536"/>
      <c r="K14" s="404"/>
      <c r="L14" s="405"/>
      <c r="M14" s="405"/>
      <c r="N14" s="405"/>
      <c r="O14" s="405"/>
      <c r="P14" s="405"/>
    </row>
    <row r="15" spans="1:17" s="475" customFormat="1" ht="30" x14ac:dyDescent="0.25">
      <c r="A15" s="226" t="s">
        <v>211</v>
      </c>
      <c r="B15" s="431">
        <v>361.35</v>
      </c>
      <c r="C15" s="432">
        <f>B15*12</f>
        <v>4336.2000000000007</v>
      </c>
      <c r="D15" s="474"/>
      <c r="E15" s="434"/>
      <c r="F15" s="433"/>
      <c r="G15" s="433"/>
      <c r="H15" s="428"/>
      <c r="I15" s="536"/>
    </row>
    <row r="16" spans="1:17" s="475" customFormat="1" x14ac:dyDescent="0.25">
      <c r="A16" s="236" t="s">
        <v>129</v>
      </c>
      <c r="B16" s="437">
        <f>SUM(B14:B15)</f>
        <v>1861.35</v>
      </c>
      <c r="C16" s="437">
        <f>SUM(C14:C15)</f>
        <v>22336.2</v>
      </c>
      <c r="D16" s="476">
        <f>C16/20</f>
        <v>1116.81</v>
      </c>
      <c r="E16" s="438">
        <f>C16/10</f>
        <v>2233.62</v>
      </c>
      <c r="F16" s="477">
        <f>E16*2</f>
        <v>4467.24</v>
      </c>
      <c r="G16" s="477">
        <f>E16*3</f>
        <v>6700.86</v>
      </c>
      <c r="H16" s="477">
        <f>E16*4</f>
        <v>8934.48</v>
      </c>
      <c r="I16" s="438">
        <f>E16*5</f>
        <v>11168.099999999999</v>
      </c>
    </row>
  </sheetData>
  <mergeCells count="13">
    <mergeCell ref="A10:C10"/>
    <mergeCell ref="D10:F10"/>
    <mergeCell ref="A11:C11"/>
    <mergeCell ref="D11:F11"/>
    <mergeCell ref="A2:A4"/>
    <mergeCell ref="B2:B4"/>
    <mergeCell ref="D2:G2"/>
    <mergeCell ref="D3:D4"/>
    <mergeCell ref="E3:E4"/>
    <mergeCell ref="A6:A7"/>
    <mergeCell ref="B6:B7"/>
    <mergeCell ref="C6:C7"/>
    <mergeCell ref="A9:F9"/>
  </mergeCells>
  <pageMargins left="0.7" right="0.7" top="0.75" bottom="0.75" header="0.3" footer="0.3"/>
  <pageSetup paperSize="9" orientation="landscape" horizontalDpi="4294967292"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E44F6-02BD-45BE-ACC3-F0F8EB4709E4}">
  <sheetPr>
    <tabColor theme="9" tint="0.59999389629810485"/>
  </sheetPr>
  <dimension ref="A1:Q18"/>
  <sheetViews>
    <sheetView workbookViewId="0">
      <selection activeCell="B22" sqref="B22"/>
    </sheetView>
  </sheetViews>
  <sheetFormatPr defaultRowHeight="15" outlineLevelRow="1" x14ac:dyDescent="0.25"/>
  <cols>
    <col min="1" max="1" width="25.7109375" style="89" customWidth="1"/>
    <col min="2" max="2" width="23" style="89" customWidth="1"/>
    <col min="3" max="3" width="12" style="89" customWidth="1"/>
    <col min="4" max="4" width="10.85546875" style="89" customWidth="1"/>
    <col min="5" max="5" width="10" style="89" customWidth="1"/>
    <col min="6" max="6" width="9.140625" style="89"/>
    <col min="7" max="7" width="9.7109375" style="89" customWidth="1"/>
    <col min="8" max="8" width="12.140625" style="89" customWidth="1"/>
    <col min="9" max="9" width="13.140625" style="89" customWidth="1"/>
    <col min="10" max="16384" width="9.140625" style="89"/>
  </cols>
  <sheetData>
    <row r="1" spans="1:17" x14ac:dyDescent="0.25">
      <c r="A1" s="123" t="s">
        <v>342</v>
      </c>
    </row>
    <row r="2" spans="1:17" s="92" customFormat="1" ht="25.5" customHeight="1" x14ac:dyDescent="0.25">
      <c r="A2" s="907" t="s">
        <v>0</v>
      </c>
      <c r="B2" s="910" t="s">
        <v>1</v>
      </c>
      <c r="C2" s="90" t="s">
        <v>94</v>
      </c>
      <c r="D2" s="911"/>
      <c r="E2" s="911"/>
      <c r="F2" s="911"/>
      <c r="G2" s="911"/>
      <c r="H2" s="91" t="s">
        <v>96</v>
      </c>
      <c r="J2" s="93"/>
    </row>
    <row r="3" spans="1:17" s="92" customFormat="1" ht="63.75" customHeight="1" x14ac:dyDescent="0.25">
      <c r="A3" s="908"/>
      <c r="B3" s="910"/>
      <c r="C3" s="90" t="s">
        <v>97</v>
      </c>
      <c r="D3" s="946">
        <v>2020</v>
      </c>
      <c r="E3" s="946">
        <v>2021</v>
      </c>
      <c r="F3" s="94" t="s">
        <v>98</v>
      </c>
      <c r="G3" s="94" t="s">
        <v>99</v>
      </c>
      <c r="H3" s="91" t="s">
        <v>100</v>
      </c>
      <c r="J3" s="93"/>
    </row>
    <row r="4" spans="1:17" s="92" customFormat="1" ht="50.25" customHeight="1" x14ac:dyDescent="0.25">
      <c r="A4" s="909"/>
      <c r="B4" s="910"/>
      <c r="C4" s="90"/>
      <c r="D4" s="946"/>
      <c r="E4" s="946"/>
      <c r="F4" s="94" t="s">
        <v>101</v>
      </c>
      <c r="G4" s="94" t="s">
        <v>102</v>
      </c>
      <c r="H4" s="91"/>
      <c r="J4" s="93"/>
      <c r="L4" s="92" t="s">
        <v>103</v>
      </c>
    </row>
    <row r="5" spans="1:17" s="106" customFormat="1" ht="30.75" customHeight="1" outlineLevel="1" x14ac:dyDescent="0.25">
      <c r="A5" s="465" t="s">
        <v>343</v>
      </c>
      <c r="B5" s="465" t="s">
        <v>344</v>
      </c>
      <c r="C5" s="465"/>
      <c r="D5" s="466"/>
      <c r="E5" s="466"/>
      <c r="F5" s="466"/>
      <c r="G5" s="466"/>
      <c r="H5" s="467"/>
      <c r="I5" s="180"/>
      <c r="J5" s="406"/>
      <c r="K5" s="578"/>
      <c r="L5" s="578"/>
      <c r="M5" s="578"/>
      <c r="N5" s="578"/>
      <c r="O5" s="578"/>
    </row>
    <row r="6" spans="1:17" s="178" customFormat="1" ht="26.25" customHeight="1" outlineLevel="1" x14ac:dyDescent="0.25">
      <c r="A6" s="1060" t="s">
        <v>369</v>
      </c>
      <c r="B6" s="1062" t="s">
        <v>376</v>
      </c>
      <c r="C6" s="1064" t="s">
        <v>377</v>
      </c>
      <c r="D6" s="469"/>
      <c r="E6" s="469">
        <v>4467.2</v>
      </c>
      <c r="F6" s="478"/>
      <c r="G6" s="478"/>
      <c r="H6" s="537"/>
      <c r="I6" s="538"/>
      <c r="J6" s="578"/>
      <c r="K6" s="578"/>
      <c r="L6" s="578"/>
      <c r="M6" s="578"/>
      <c r="N6" s="578"/>
      <c r="O6" s="578"/>
      <c r="P6" s="180"/>
      <c r="Q6" s="180"/>
    </row>
    <row r="7" spans="1:17" s="178" customFormat="1" ht="26.25" customHeight="1" outlineLevel="1" x14ac:dyDescent="0.25">
      <c r="A7" s="1061"/>
      <c r="B7" s="1063"/>
      <c r="C7" s="1065"/>
      <c r="D7" s="539"/>
      <c r="E7" s="539">
        <v>130000</v>
      </c>
      <c r="F7" s="540"/>
      <c r="G7" s="540"/>
      <c r="H7" s="541"/>
      <c r="I7" s="533"/>
      <c r="J7" s="578"/>
      <c r="K7" s="578"/>
      <c r="L7" s="578"/>
      <c r="M7" s="578"/>
      <c r="N7" s="578"/>
      <c r="O7" s="578"/>
      <c r="P7" s="180"/>
      <c r="Q7" s="180"/>
    </row>
    <row r="8" spans="1:17" s="178" customFormat="1" ht="25.5" outlineLevel="1" x14ac:dyDescent="0.25">
      <c r="A8" s="171"/>
      <c r="B8" s="542"/>
      <c r="C8" s="192" t="s">
        <v>142</v>
      </c>
      <c r="D8" s="497"/>
      <c r="E8" s="193">
        <f>SUM(E6:E7)</f>
        <v>134467.20000000001</v>
      </c>
      <c r="F8" s="543"/>
      <c r="G8" s="543"/>
      <c r="H8" s="544" t="s">
        <v>378</v>
      </c>
      <c r="I8" s="493"/>
      <c r="J8" s="578"/>
      <c r="K8" s="578"/>
      <c r="L8" s="578"/>
      <c r="M8" s="578"/>
      <c r="N8" s="578"/>
      <c r="O8" s="578"/>
      <c r="P8" s="180"/>
      <c r="Q8" s="180"/>
    </row>
    <row r="9" spans="1:17" s="407" customFormat="1" x14ac:dyDescent="0.25">
      <c r="J9" s="578"/>
      <c r="K9" s="578"/>
      <c r="L9" s="578"/>
      <c r="M9" s="578"/>
      <c r="N9" s="578"/>
      <c r="O9" s="578"/>
    </row>
    <row r="10" spans="1:17" s="407" customFormat="1" ht="26.25" x14ac:dyDescent="0.25">
      <c r="A10" s="1040" t="s">
        <v>215</v>
      </c>
      <c r="B10" s="1040"/>
      <c r="C10" s="1040"/>
      <c r="D10" s="1040"/>
      <c r="E10" s="1040"/>
      <c r="F10" s="1040"/>
      <c r="G10" s="472" t="s">
        <v>119</v>
      </c>
      <c r="J10" s="578"/>
      <c r="K10" s="578"/>
      <c r="L10" s="578"/>
      <c r="M10" s="578"/>
      <c r="N10" s="578"/>
      <c r="O10" s="578"/>
    </row>
    <row r="11" spans="1:17" s="407" customFormat="1" ht="30" customHeight="1" x14ac:dyDescent="0.25">
      <c r="A11" s="1038" t="s">
        <v>379</v>
      </c>
      <c r="B11" s="1038"/>
      <c r="C11" s="1038"/>
      <c r="D11" s="1039" t="s">
        <v>313</v>
      </c>
      <c r="E11" s="1039"/>
      <c r="F11" s="1039"/>
      <c r="G11" s="473">
        <v>4467.2</v>
      </c>
      <c r="H11" s="545"/>
    </row>
    <row r="13" spans="1:17" s="475" customFormat="1" ht="45" x14ac:dyDescent="0.25">
      <c r="A13" s="226" t="s">
        <v>314</v>
      </c>
      <c r="B13" s="226" t="s">
        <v>122</v>
      </c>
      <c r="C13" s="226" t="s">
        <v>123</v>
      </c>
      <c r="D13" s="474" t="s">
        <v>315</v>
      </c>
      <c r="E13" s="428" t="s">
        <v>316</v>
      </c>
      <c r="F13" s="429" t="s">
        <v>209</v>
      </c>
      <c r="G13" s="428" t="s">
        <v>317</v>
      </c>
      <c r="H13" s="428" t="s">
        <v>318</v>
      </c>
      <c r="I13" s="137" t="s">
        <v>124</v>
      </c>
      <c r="K13" s="404"/>
      <c r="L13" s="405"/>
      <c r="M13" s="405"/>
      <c r="N13" s="405"/>
      <c r="O13" s="405"/>
      <c r="P13" s="405"/>
    </row>
    <row r="14" spans="1:17" s="475" customFormat="1" ht="30" x14ac:dyDescent="0.25">
      <c r="A14" s="226" t="s">
        <v>319</v>
      </c>
      <c r="B14" s="431">
        <v>1500</v>
      </c>
      <c r="C14" s="432">
        <f>B14*12</f>
        <v>18000</v>
      </c>
      <c r="D14" s="474"/>
      <c r="E14" s="428"/>
      <c r="F14" s="500"/>
      <c r="G14" s="433"/>
      <c r="H14" s="428"/>
      <c r="I14" s="435"/>
      <c r="K14" s="501"/>
      <c r="L14" s="501"/>
      <c r="M14" s="501"/>
      <c r="N14" s="501"/>
      <c r="O14" s="501"/>
      <c r="P14" s="501"/>
    </row>
    <row r="15" spans="1:17" s="475" customFormat="1" ht="30" x14ac:dyDescent="0.25">
      <c r="A15" s="226" t="s">
        <v>211</v>
      </c>
      <c r="B15" s="431">
        <v>361.35</v>
      </c>
      <c r="C15" s="432">
        <f>B15*12</f>
        <v>4336.2000000000007</v>
      </c>
      <c r="D15" s="474"/>
      <c r="E15" s="428"/>
      <c r="F15" s="500"/>
      <c r="G15" s="433"/>
      <c r="H15" s="428"/>
      <c r="I15" s="435"/>
    </row>
    <row r="16" spans="1:17" s="475" customFormat="1" x14ac:dyDescent="0.25">
      <c r="A16" s="236" t="s">
        <v>129</v>
      </c>
      <c r="B16" s="437">
        <f>SUM(B14:B15)</f>
        <v>1861.35</v>
      </c>
      <c r="C16" s="437">
        <f>SUM(C14:C15)</f>
        <v>22336.2</v>
      </c>
      <c r="D16" s="476">
        <f>C16/20</f>
        <v>1116.81</v>
      </c>
      <c r="E16" s="477">
        <f>C16/10</f>
        <v>2233.62</v>
      </c>
      <c r="F16" s="438">
        <f>E16*2</f>
        <v>4467.24</v>
      </c>
      <c r="G16" s="477">
        <f>E16*3</f>
        <v>6700.86</v>
      </c>
      <c r="H16" s="477">
        <f>E16*4</f>
        <v>8934.48</v>
      </c>
      <c r="I16" s="238">
        <f>E16*5</f>
        <v>11168.099999999999</v>
      </c>
    </row>
    <row r="17" spans="1:9" s="551" customFormat="1" x14ac:dyDescent="0.25">
      <c r="A17" s="546"/>
      <c r="B17" s="547"/>
      <c r="C17" s="547"/>
      <c r="D17" s="548"/>
      <c r="E17" s="549"/>
      <c r="F17" s="550"/>
      <c r="G17" s="549"/>
      <c r="H17" s="549"/>
      <c r="I17" s="549"/>
    </row>
    <row r="18" spans="1:9" s="407" customFormat="1" x14ac:dyDescent="0.25">
      <c r="A18" s="1057" t="s">
        <v>380</v>
      </c>
      <c r="B18" s="1057"/>
      <c r="C18" s="1057"/>
      <c r="D18" s="1058"/>
      <c r="E18" s="1058"/>
      <c r="F18" s="1058"/>
      <c r="G18" s="1059"/>
      <c r="H18" s="1059"/>
    </row>
  </sheetData>
  <mergeCells count="12">
    <mergeCell ref="A11:C11"/>
    <mergeCell ref="D11:F11"/>
    <mergeCell ref="A18:H18"/>
    <mergeCell ref="A2:A4"/>
    <mergeCell ref="B2:B4"/>
    <mergeCell ref="D2:G2"/>
    <mergeCell ref="D3:D4"/>
    <mergeCell ref="E3:E4"/>
    <mergeCell ref="A6:A7"/>
    <mergeCell ref="B6:B7"/>
    <mergeCell ref="C6:C7"/>
    <mergeCell ref="A10:F10"/>
  </mergeCells>
  <pageMargins left="0.7" right="0.7" top="0.75" bottom="0.75" header="0.3" footer="0.3"/>
  <pageSetup paperSize="9" orientation="landscape" horizontalDpi="4294967292"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3C8C2-1FBB-4FB6-B01B-C423B7394E64}">
  <sheetPr>
    <tabColor theme="9" tint="0.59999389629810485"/>
  </sheetPr>
  <dimension ref="A1:Q18"/>
  <sheetViews>
    <sheetView workbookViewId="0">
      <selection activeCell="L15" sqref="L15"/>
    </sheetView>
  </sheetViews>
  <sheetFormatPr defaultRowHeight="15" outlineLevelRow="1" x14ac:dyDescent="0.25"/>
  <cols>
    <col min="1" max="1" width="25.7109375" style="89" customWidth="1"/>
    <col min="2" max="2" width="23" style="89" customWidth="1"/>
    <col min="3" max="3" width="12" style="89" customWidth="1"/>
    <col min="4" max="4" width="10.85546875" style="89" customWidth="1"/>
    <col min="5" max="5" width="10" style="89" customWidth="1"/>
    <col min="6" max="7" width="9.140625" style="89"/>
    <col min="8" max="8" width="12.140625" style="89" customWidth="1"/>
    <col min="9" max="9" width="9" style="89" customWidth="1"/>
    <col min="10" max="16384" width="9.140625" style="89"/>
  </cols>
  <sheetData>
    <row r="1" spans="1:17" x14ac:dyDescent="0.25">
      <c r="A1" s="123" t="s">
        <v>342</v>
      </c>
    </row>
    <row r="2" spans="1:17" s="92" customFormat="1" ht="25.5" customHeight="1" x14ac:dyDescent="0.25">
      <c r="A2" s="907" t="s">
        <v>0</v>
      </c>
      <c r="B2" s="910" t="s">
        <v>1</v>
      </c>
      <c r="C2" s="90" t="s">
        <v>94</v>
      </c>
      <c r="D2" s="911"/>
      <c r="E2" s="911"/>
      <c r="F2" s="911"/>
      <c r="G2" s="911"/>
      <c r="H2" s="91" t="s">
        <v>96</v>
      </c>
      <c r="J2" s="93"/>
    </row>
    <row r="3" spans="1:17" s="92" customFormat="1" ht="63.75" customHeight="1" x14ac:dyDescent="0.25">
      <c r="A3" s="908"/>
      <c r="B3" s="910"/>
      <c r="C3" s="90" t="s">
        <v>97</v>
      </c>
      <c r="D3" s="946">
        <v>2020</v>
      </c>
      <c r="E3" s="946">
        <v>2021</v>
      </c>
      <c r="F3" s="94" t="s">
        <v>98</v>
      </c>
      <c r="G3" s="94" t="s">
        <v>99</v>
      </c>
      <c r="H3" s="91" t="s">
        <v>100</v>
      </c>
      <c r="J3" s="93"/>
    </row>
    <row r="4" spans="1:17" s="92" customFormat="1" ht="50.25" customHeight="1" x14ac:dyDescent="0.25">
      <c r="A4" s="909"/>
      <c r="B4" s="910"/>
      <c r="C4" s="90"/>
      <c r="D4" s="946"/>
      <c r="E4" s="946"/>
      <c r="F4" s="94" t="s">
        <v>101</v>
      </c>
      <c r="G4" s="94" t="s">
        <v>102</v>
      </c>
      <c r="H4" s="91"/>
      <c r="J4" s="93"/>
      <c r="L4" s="92" t="s">
        <v>103</v>
      </c>
    </row>
    <row r="5" spans="1:17" s="106" customFormat="1" ht="30.75" customHeight="1" outlineLevel="1" x14ac:dyDescent="0.25">
      <c r="A5" s="465" t="s">
        <v>343</v>
      </c>
      <c r="B5" s="465" t="s">
        <v>344</v>
      </c>
      <c r="C5" s="465"/>
      <c r="D5" s="466"/>
      <c r="E5" s="466"/>
      <c r="F5" s="466"/>
      <c r="G5" s="466"/>
      <c r="H5" s="467"/>
      <c r="I5" s="180"/>
      <c r="J5" s="406"/>
      <c r="K5" s="578"/>
      <c r="L5" s="578"/>
      <c r="M5" s="578"/>
      <c r="N5" s="578"/>
      <c r="O5" s="578"/>
    </row>
    <row r="6" spans="1:17" s="92" customFormat="1" ht="36" customHeight="1" outlineLevel="1" x14ac:dyDescent="0.25">
      <c r="A6" s="1060" t="s">
        <v>342</v>
      </c>
      <c r="B6" s="1067" t="s">
        <v>391</v>
      </c>
      <c r="C6" s="1069" t="s">
        <v>381</v>
      </c>
      <c r="D6" s="552"/>
      <c r="E6" s="553">
        <v>2234</v>
      </c>
      <c r="F6" s="554"/>
      <c r="G6" s="552">
        <v>2234</v>
      </c>
      <c r="H6" s="555"/>
      <c r="I6" s="556"/>
      <c r="J6" s="1021" t="s">
        <v>383</v>
      </c>
      <c r="K6" s="1066"/>
      <c r="L6" s="1066"/>
      <c r="M6" s="1066"/>
      <c r="N6" s="1066"/>
      <c r="O6" s="1066"/>
      <c r="P6" s="106"/>
      <c r="Q6" s="106"/>
    </row>
    <row r="7" spans="1:17" s="92" customFormat="1" ht="21" customHeight="1" outlineLevel="1" x14ac:dyDescent="0.25">
      <c r="A7" s="1061"/>
      <c r="B7" s="1068"/>
      <c r="C7" s="1065"/>
      <c r="D7" s="557"/>
      <c r="E7" s="557"/>
      <c r="F7" s="558"/>
      <c r="G7" s="557">
        <v>13000</v>
      </c>
      <c r="H7" s="559"/>
      <c r="I7" s="556"/>
      <c r="J7" s="1066"/>
      <c r="K7" s="1066"/>
      <c r="L7" s="1066"/>
      <c r="M7" s="1066"/>
      <c r="N7" s="1066"/>
      <c r="O7" s="1066"/>
      <c r="P7" s="106"/>
      <c r="Q7" s="106"/>
    </row>
    <row r="8" spans="1:17" s="565" customFormat="1" ht="38.25" outlineLevel="1" x14ac:dyDescent="0.25">
      <c r="A8" s="560"/>
      <c r="B8" s="561"/>
      <c r="C8" s="561" t="s">
        <v>142</v>
      </c>
      <c r="D8" s="497"/>
      <c r="E8" s="497">
        <f>SUM(E6:E7)</f>
        <v>2234</v>
      </c>
      <c r="F8" s="562"/>
      <c r="G8" s="497">
        <f>SUM(G6:G7)</f>
        <v>15234</v>
      </c>
      <c r="H8" s="563" t="s">
        <v>382</v>
      </c>
      <c r="I8" s="564"/>
      <c r="J8" s="578"/>
      <c r="K8" s="578"/>
      <c r="L8" s="578"/>
      <c r="M8" s="578"/>
      <c r="N8" s="578"/>
      <c r="O8" s="578"/>
    </row>
    <row r="9" spans="1:17" x14ac:dyDescent="0.25">
      <c r="J9" s="578"/>
      <c r="K9" s="578"/>
      <c r="L9" s="578"/>
      <c r="M9" s="578"/>
      <c r="N9" s="578"/>
      <c r="O9" s="578"/>
    </row>
    <row r="10" spans="1:17" ht="26.25" x14ac:dyDescent="0.25">
      <c r="A10" s="973" t="s">
        <v>215</v>
      </c>
      <c r="B10" s="973"/>
      <c r="C10" s="973"/>
      <c r="D10" s="973"/>
      <c r="E10" s="973"/>
      <c r="F10" s="973"/>
      <c r="G10" s="472" t="s">
        <v>119</v>
      </c>
      <c r="J10" s="578"/>
      <c r="K10" s="578"/>
      <c r="L10" s="578"/>
      <c r="M10" s="578"/>
      <c r="N10" s="578"/>
      <c r="O10" s="578"/>
    </row>
    <row r="11" spans="1:17" s="407" customFormat="1" x14ac:dyDescent="0.25">
      <c r="A11" s="1038" t="s">
        <v>348</v>
      </c>
      <c r="B11" s="1038"/>
      <c r="C11" s="1038"/>
      <c r="D11" s="1039" t="s">
        <v>313</v>
      </c>
      <c r="E11" s="1039"/>
      <c r="F11" s="1039"/>
      <c r="G11" s="473">
        <v>2233.6</v>
      </c>
      <c r="J11" s="578"/>
      <c r="K11" s="578"/>
      <c r="L11" s="578"/>
      <c r="M11" s="578"/>
      <c r="N11" s="578"/>
      <c r="O11" s="578"/>
    </row>
    <row r="13" spans="1:17" s="475" customFormat="1" ht="45" x14ac:dyDescent="0.25">
      <c r="A13" s="226" t="s">
        <v>314</v>
      </c>
      <c r="B13" s="226" t="s">
        <v>122</v>
      </c>
      <c r="C13" s="226" t="s">
        <v>123</v>
      </c>
      <c r="D13" s="474" t="s">
        <v>315</v>
      </c>
      <c r="E13" s="429" t="s">
        <v>316</v>
      </c>
      <c r="F13" s="428" t="s">
        <v>209</v>
      </c>
      <c r="G13" s="428" t="s">
        <v>317</v>
      </c>
      <c r="H13" s="428" t="s">
        <v>318</v>
      </c>
      <c r="I13" s="137" t="s">
        <v>124</v>
      </c>
    </row>
    <row r="14" spans="1:17" s="475" customFormat="1" ht="30" x14ac:dyDescent="0.25">
      <c r="A14" s="226" t="s">
        <v>319</v>
      </c>
      <c r="B14" s="431">
        <v>1500</v>
      </c>
      <c r="C14" s="432">
        <f>B14*12</f>
        <v>18000</v>
      </c>
      <c r="D14" s="474"/>
      <c r="E14" s="434"/>
      <c r="F14" s="433"/>
      <c r="G14" s="433"/>
      <c r="H14" s="428"/>
      <c r="I14" s="435"/>
    </row>
    <row r="15" spans="1:17" s="475" customFormat="1" ht="30" x14ac:dyDescent="0.25">
      <c r="A15" s="226" t="s">
        <v>211</v>
      </c>
      <c r="B15" s="431">
        <v>361.35</v>
      </c>
      <c r="C15" s="432">
        <f>B15*12</f>
        <v>4336.2000000000007</v>
      </c>
      <c r="D15" s="474"/>
      <c r="E15" s="434"/>
      <c r="F15" s="433"/>
      <c r="G15" s="433"/>
      <c r="H15" s="428"/>
      <c r="I15" s="435"/>
    </row>
    <row r="16" spans="1:17" s="475" customFormat="1" x14ac:dyDescent="0.25">
      <c r="A16" s="236" t="s">
        <v>129</v>
      </c>
      <c r="B16" s="437">
        <f>SUM(B14:B15)</f>
        <v>1861.35</v>
      </c>
      <c r="C16" s="437">
        <f>SUM(C14:C15)</f>
        <v>22336.2</v>
      </c>
      <c r="D16" s="476">
        <f>C16/20</f>
        <v>1116.81</v>
      </c>
      <c r="E16" s="438">
        <f>C16/10</f>
        <v>2233.62</v>
      </c>
      <c r="F16" s="477">
        <f>E16*2</f>
        <v>4467.24</v>
      </c>
      <c r="G16" s="477">
        <f>E16*3</f>
        <v>6700.86</v>
      </c>
      <c r="H16" s="477">
        <f>E16*4</f>
        <v>8934.48</v>
      </c>
      <c r="I16" s="238">
        <f>E16*5</f>
        <v>11168.099999999999</v>
      </c>
    </row>
    <row r="17" spans="1:9" s="551" customFormat="1" x14ac:dyDescent="0.25">
      <c r="A17" s="546"/>
      <c r="B17" s="547"/>
      <c r="C17" s="547"/>
      <c r="D17" s="548"/>
      <c r="E17" s="550"/>
      <c r="F17" s="549"/>
      <c r="G17" s="549"/>
      <c r="H17" s="549"/>
      <c r="I17" s="549"/>
    </row>
    <row r="18" spans="1:9" x14ac:dyDescent="0.25">
      <c r="A18" s="1057" t="s">
        <v>384</v>
      </c>
      <c r="B18" s="1057"/>
      <c r="C18" s="1057"/>
      <c r="D18" s="1059"/>
      <c r="E18" s="1059"/>
      <c r="F18" s="1059"/>
      <c r="G18" s="1059"/>
      <c r="H18" s="1059"/>
    </row>
  </sheetData>
  <mergeCells count="13">
    <mergeCell ref="A11:C11"/>
    <mergeCell ref="D11:F11"/>
    <mergeCell ref="J6:O7"/>
    <mergeCell ref="A18:H18"/>
    <mergeCell ref="A2:A4"/>
    <mergeCell ref="B2:B4"/>
    <mergeCell ref="D2:G2"/>
    <mergeCell ref="D3:D4"/>
    <mergeCell ref="E3:E4"/>
    <mergeCell ref="A6:A7"/>
    <mergeCell ref="B6:B7"/>
    <mergeCell ref="C6:C7"/>
    <mergeCell ref="A10:F10"/>
  </mergeCells>
  <pageMargins left="0.7" right="0.7" top="0.75" bottom="0.75" header="0.3" footer="0.3"/>
  <pageSetup paperSize="9" orientation="landscape" horizontalDpi="4294967292"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B45CE-C4A3-44FB-89AE-BF3E4562427C}">
  <sheetPr>
    <tabColor theme="9" tint="0.59999389629810485"/>
  </sheetPr>
  <dimension ref="A1:Q14"/>
  <sheetViews>
    <sheetView workbookViewId="0">
      <selection activeCell="B22" sqref="B22"/>
    </sheetView>
  </sheetViews>
  <sheetFormatPr defaultRowHeight="15" outlineLevelRow="1" x14ac:dyDescent="0.25"/>
  <cols>
    <col min="1" max="1" width="25.7109375" style="89" customWidth="1"/>
    <col min="2" max="2" width="23" style="89" customWidth="1"/>
    <col min="3" max="3" width="12" style="89" customWidth="1"/>
    <col min="4" max="4" width="10.85546875" style="89" customWidth="1"/>
    <col min="5" max="5" width="10" style="89" customWidth="1"/>
    <col min="6" max="6" width="9.140625" style="89"/>
    <col min="7" max="7" width="10.140625" style="89" customWidth="1"/>
    <col min="8" max="8" width="12.140625" style="89" customWidth="1"/>
    <col min="9" max="16384" width="9.140625" style="89"/>
  </cols>
  <sheetData>
    <row r="1" spans="1:17" x14ac:dyDescent="0.25">
      <c r="A1" s="123" t="s">
        <v>342</v>
      </c>
    </row>
    <row r="2" spans="1:17" s="92" customFormat="1" ht="25.5" customHeight="1" x14ac:dyDescent="0.25">
      <c r="A2" s="907" t="s">
        <v>0</v>
      </c>
      <c r="B2" s="910" t="s">
        <v>1</v>
      </c>
      <c r="C2" s="90" t="s">
        <v>94</v>
      </c>
      <c r="D2" s="911"/>
      <c r="E2" s="911"/>
      <c r="F2" s="911"/>
      <c r="G2" s="911"/>
      <c r="H2" s="91" t="s">
        <v>96</v>
      </c>
      <c r="J2" s="93"/>
    </row>
    <row r="3" spans="1:17" s="92" customFormat="1" ht="63.75" customHeight="1" x14ac:dyDescent="0.25">
      <c r="A3" s="908"/>
      <c r="B3" s="910"/>
      <c r="C3" s="90" t="s">
        <v>97</v>
      </c>
      <c r="D3" s="946">
        <v>2020</v>
      </c>
      <c r="E3" s="946">
        <v>2021</v>
      </c>
      <c r="F3" s="94" t="s">
        <v>98</v>
      </c>
      <c r="G3" s="94" t="s">
        <v>99</v>
      </c>
      <c r="H3" s="91" t="s">
        <v>100</v>
      </c>
      <c r="J3" s="93"/>
    </row>
    <row r="4" spans="1:17" s="92" customFormat="1" ht="50.25" customHeight="1" x14ac:dyDescent="0.25">
      <c r="A4" s="909"/>
      <c r="B4" s="910"/>
      <c r="C4" s="90"/>
      <c r="D4" s="946"/>
      <c r="E4" s="946"/>
      <c r="F4" s="94" t="s">
        <v>101</v>
      </c>
      <c r="G4" s="94" t="s">
        <v>102</v>
      </c>
      <c r="H4" s="91"/>
      <c r="J4" s="93"/>
      <c r="L4" s="92" t="s">
        <v>103</v>
      </c>
    </row>
    <row r="5" spans="1:17" s="106" customFormat="1" ht="30.75" customHeight="1" outlineLevel="1" x14ac:dyDescent="0.25">
      <c r="A5" s="465" t="s">
        <v>343</v>
      </c>
      <c r="B5" s="465" t="s">
        <v>344</v>
      </c>
      <c r="C5" s="465"/>
      <c r="D5" s="466"/>
      <c r="E5" s="466"/>
      <c r="F5" s="466"/>
      <c r="G5" s="466"/>
      <c r="H5" s="467"/>
      <c r="I5" s="180"/>
      <c r="J5" s="1021" t="s">
        <v>387</v>
      </c>
      <c r="K5" s="1066"/>
      <c r="L5" s="1066"/>
      <c r="M5" s="1066"/>
      <c r="N5" s="1066"/>
      <c r="O5" s="1066"/>
    </row>
    <row r="6" spans="1:17" s="92" customFormat="1" ht="56.25" customHeight="1" outlineLevel="1" x14ac:dyDescent="0.25">
      <c r="A6" s="376" t="s">
        <v>342</v>
      </c>
      <c r="B6" s="566" t="s">
        <v>392</v>
      </c>
      <c r="C6" s="567" t="s">
        <v>385</v>
      </c>
      <c r="D6" s="469"/>
      <c r="E6" s="568">
        <v>4467</v>
      </c>
      <c r="F6" s="478"/>
      <c r="G6" s="469">
        <v>4467.2</v>
      </c>
      <c r="H6" s="563" t="s">
        <v>386</v>
      </c>
      <c r="I6" s="178"/>
      <c r="J6" s="1066"/>
      <c r="K6" s="1066"/>
      <c r="L6" s="1066"/>
      <c r="M6" s="1066"/>
      <c r="N6" s="1066"/>
      <c r="O6" s="1066"/>
      <c r="P6" s="106"/>
      <c r="Q6" s="106"/>
    </row>
    <row r="7" spans="1:17" x14ac:dyDescent="0.25">
      <c r="J7" s="1070"/>
      <c r="K7" s="1070"/>
      <c r="L7" s="1070"/>
      <c r="M7" s="1070"/>
      <c r="N7" s="1070"/>
      <c r="O7" s="1070"/>
    </row>
    <row r="8" spans="1:17" ht="26.25" x14ac:dyDescent="0.25">
      <c r="A8" s="973" t="s">
        <v>215</v>
      </c>
      <c r="B8" s="973"/>
      <c r="C8" s="973"/>
      <c r="D8" s="973"/>
      <c r="E8" s="973"/>
      <c r="F8" s="973"/>
      <c r="G8" s="472" t="s">
        <v>119</v>
      </c>
      <c r="J8" s="1070"/>
      <c r="K8" s="1070"/>
      <c r="L8" s="1070"/>
      <c r="M8" s="1070"/>
      <c r="N8" s="1070"/>
      <c r="O8" s="1070"/>
    </row>
    <row r="9" spans="1:17" s="407" customFormat="1" x14ac:dyDescent="0.25">
      <c r="A9" s="1038" t="s">
        <v>357</v>
      </c>
      <c r="B9" s="1038"/>
      <c r="C9" s="1038"/>
      <c r="D9" s="1039" t="s">
        <v>313</v>
      </c>
      <c r="E9" s="1039"/>
      <c r="F9" s="1039"/>
      <c r="G9" s="473">
        <v>4467.2</v>
      </c>
      <c r="J9" s="578"/>
      <c r="K9" s="578"/>
      <c r="L9" s="578"/>
      <c r="M9" s="578"/>
      <c r="N9" s="578"/>
      <c r="O9" s="578"/>
    </row>
    <row r="10" spans="1:17" s="407" customFormat="1" x14ac:dyDescent="0.25">
      <c r="A10" s="569"/>
      <c r="B10" s="569"/>
      <c r="C10" s="569"/>
      <c r="D10" s="570"/>
      <c r="E10" s="570"/>
      <c r="F10" s="570"/>
      <c r="G10" s="571"/>
      <c r="J10" s="578"/>
      <c r="K10" s="578"/>
      <c r="L10" s="578"/>
      <c r="M10" s="578"/>
      <c r="N10" s="578"/>
      <c r="O10" s="578"/>
    </row>
    <row r="11" spans="1:17" s="573" customFormat="1" ht="45" x14ac:dyDescent="0.25">
      <c r="A11" s="226" t="s">
        <v>314</v>
      </c>
      <c r="B11" s="137" t="s">
        <v>122</v>
      </c>
      <c r="C11" s="137" t="s">
        <v>123</v>
      </c>
      <c r="D11" s="428" t="s">
        <v>315</v>
      </c>
      <c r="E11" s="428" t="s">
        <v>316</v>
      </c>
      <c r="F11" s="572" t="s">
        <v>209</v>
      </c>
      <c r="G11" s="428" t="s">
        <v>317</v>
      </c>
      <c r="H11" s="428" t="s">
        <v>318</v>
      </c>
      <c r="I11" s="137" t="s">
        <v>124</v>
      </c>
      <c r="J11" s="578"/>
      <c r="K11" s="578"/>
      <c r="L11" s="578"/>
      <c r="M11" s="578"/>
      <c r="N11" s="578"/>
      <c r="O11" s="578"/>
    </row>
    <row r="12" spans="1:17" s="573" customFormat="1" ht="30" x14ac:dyDescent="0.25">
      <c r="A12" s="137" t="s">
        <v>319</v>
      </c>
      <c r="B12" s="574">
        <v>1500</v>
      </c>
      <c r="C12" s="433">
        <f>B12*12</f>
        <v>18000</v>
      </c>
      <c r="D12" s="428"/>
      <c r="E12" s="428"/>
      <c r="F12" s="575"/>
      <c r="G12" s="433"/>
      <c r="H12" s="428"/>
      <c r="I12" s="435"/>
    </row>
    <row r="13" spans="1:17" s="573" customFormat="1" ht="30" x14ac:dyDescent="0.25">
      <c r="A13" s="137" t="s">
        <v>211</v>
      </c>
      <c r="B13" s="574">
        <v>361.35</v>
      </c>
      <c r="C13" s="433">
        <f>B13*12</f>
        <v>4336.2000000000007</v>
      </c>
      <c r="D13" s="428"/>
      <c r="E13" s="428"/>
      <c r="F13" s="575"/>
      <c r="G13" s="433"/>
      <c r="H13" s="428"/>
      <c r="I13" s="435"/>
    </row>
    <row r="14" spans="1:17" s="573" customFormat="1" x14ac:dyDescent="0.25">
      <c r="A14" s="144" t="s">
        <v>129</v>
      </c>
      <c r="B14" s="576">
        <f>SUM(B12:B13)</f>
        <v>1861.35</v>
      </c>
      <c r="C14" s="576">
        <f>SUM(C12:C13)</f>
        <v>22336.2</v>
      </c>
      <c r="D14" s="477">
        <f>C14/20</f>
        <v>1116.81</v>
      </c>
      <c r="E14" s="477">
        <f>C14/10</f>
        <v>2233.62</v>
      </c>
      <c r="F14" s="577">
        <f>E14*2</f>
        <v>4467.24</v>
      </c>
      <c r="G14" s="477">
        <f>E14*3</f>
        <v>6700.86</v>
      </c>
      <c r="H14" s="477">
        <f>E14*4</f>
        <v>8934.48</v>
      </c>
      <c r="I14" s="238">
        <f>E14*5</f>
        <v>11168.099999999999</v>
      </c>
    </row>
  </sheetData>
  <mergeCells count="9">
    <mergeCell ref="A9:C9"/>
    <mergeCell ref="D9:F9"/>
    <mergeCell ref="J5:O8"/>
    <mergeCell ref="A2:A4"/>
    <mergeCell ref="B2:B4"/>
    <mergeCell ref="D2:G2"/>
    <mergeCell ref="D3:D4"/>
    <mergeCell ref="E3:E4"/>
    <mergeCell ref="A8:F8"/>
  </mergeCells>
  <pageMargins left="0.7" right="0.7" top="0.75" bottom="0.75" header="0.3" footer="0.3"/>
  <pageSetup paperSize="9" orientation="landscape" horizontalDpi="4294967292"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F6535-1581-46D1-B257-65F0F4FBAECB}">
  <sheetPr>
    <tabColor theme="8" tint="0.59999389629810485"/>
  </sheetPr>
  <dimension ref="A1:C11"/>
  <sheetViews>
    <sheetView workbookViewId="0">
      <selection sqref="A1:C3"/>
    </sheetView>
  </sheetViews>
  <sheetFormatPr defaultRowHeight="15" x14ac:dyDescent="0.25"/>
  <cols>
    <col min="1" max="1" width="51" customWidth="1"/>
  </cols>
  <sheetData>
    <row r="1" spans="1:3" ht="60" x14ac:dyDescent="0.25">
      <c r="A1" s="75" t="s">
        <v>78</v>
      </c>
    </row>
    <row r="2" spans="1:3" x14ac:dyDescent="0.25">
      <c r="A2" s="67" t="s">
        <v>70</v>
      </c>
      <c r="B2" s="67">
        <v>2019</v>
      </c>
      <c r="C2" s="67">
        <v>2020</v>
      </c>
    </row>
    <row r="3" spans="1:3" x14ac:dyDescent="0.25">
      <c r="A3" s="67"/>
      <c r="B3" s="74"/>
      <c r="C3" s="73">
        <f>B10</f>
        <v>8020</v>
      </c>
    </row>
    <row r="4" spans="1:3" ht="45" x14ac:dyDescent="0.25">
      <c r="A4" s="65" t="s">
        <v>77</v>
      </c>
      <c r="B4" s="72"/>
    </row>
    <row r="6" spans="1:3" x14ac:dyDescent="0.25">
      <c r="A6" s="59" t="s">
        <v>76</v>
      </c>
    </row>
    <row r="7" spans="1:3" ht="45" customHeight="1" x14ac:dyDescent="0.25">
      <c r="A7" s="71" t="s">
        <v>75</v>
      </c>
      <c r="B7" s="70">
        <v>6000</v>
      </c>
      <c r="C7" s="60"/>
    </row>
    <row r="8" spans="1:3" x14ac:dyDescent="0.25">
      <c r="A8" s="71" t="s">
        <v>74</v>
      </c>
      <c r="B8" s="70">
        <v>520</v>
      </c>
    </row>
    <row r="9" spans="1:3" x14ac:dyDescent="0.25">
      <c r="A9" s="69" t="s">
        <v>73</v>
      </c>
      <c r="B9" s="63">
        <v>1500</v>
      </c>
      <c r="C9" s="60"/>
    </row>
    <row r="10" spans="1:3" x14ac:dyDescent="0.25">
      <c r="A10" s="68" t="s">
        <v>66</v>
      </c>
      <c r="B10" s="68">
        <f>SUM(B7:B9)</f>
        <v>8020</v>
      </c>
    </row>
    <row r="11" spans="1:3" x14ac:dyDescent="0.25">
      <c r="A11" t="s">
        <v>72</v>
      </c>
    </row>
  </sheetData>
  <pageMargins left="0.25" right="0.25"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0CB98-2E19-41D3-9DF6-610421BBD296}">
  <sheetPr>
    <tabColor theme="9" tint="0.59999389629810485"/>
  </sheetPr>
  <dimension ref="A1:Q14"/>
  <sheetViews>
    <sheetView workbookViewId="0">
      <selection activeCell="B22" sqref="B22"/>
    </sheetView>
  </sheetViews>
  <sheetFormatPr defaultRowHeight="15" outlineLevelRow="1" x14ac:dyDescent="0.25"/>
  <cols>
    <col min="1" max="1" width="25.7109375" style="89" customWidth="1"/>
    <col min="2" max="2" width="23" style="89" customWidth="1"/>
    <col min="3" max="3" width="12" style="89" customWidth="1"/>
    <col min="4" max="4" width="10.85546875" style="89" customWidth="1"/>
    <col min="5" max="5" width="10" style="89" customWidth="1"/>
    <col min="6" max="7" width="9.140625" style="89"/>
    <col min="8" max="8" width="12.140625" style="89" customWidth="1"/>
    <col min="9" max="16384" width="9.140625" style="89"/>
  </cols>
  <sheetData>
    <row r="1" spans="1:17" x14ac:dyDescent="0.25">
      <c r="A1" s="123" t="s">
        <v>342</v>
      </c>
    </row>
    <row r="2" spans="1:17" s="92" customFormat="1" ht="25.5" customHeight="1" x14ac:dyDescent="0.25">
      <c r="A2" s="907" t="s">
        <v>0</v>
      </c>
      <c r="B2" s="910" t="s">
        <v>1</v>
      </c>
      <c r="C2" s="90" t="s">
        <v>94</v>
      </c>
      <c r="D2" s="911"/>
      <c r="E2" s="911"/>
      <c r="F2" s="911"/>
      <c r="G2" s="911"/>
      <c r="H2" s="91" t="s">
        <v>96</v>
      </c>
      <c r="J2" s="93"/>
    </row>
    <row r="3" spans="1:17" s="92" customFormat="1" ht="63.75" customHeight="1" x14ac:dyDescent="0.25">
      <c r="A3" s="908"/>
      <c r="B3" s="910"/>
      <c r="C3" s="90" t="s">
        <v>97</v>
      </c>
      <c r="D3" s="946">
        <v>2020</v>
      </c>
      <c r="E3" s="946">
        <v>2021</v>
      </c>
      <c r="F3" s="94" t="s">
        <v>98</v>
      </c>
      <c r="G3" s="94" t="s">
        <v>99</v>
      </c>
      <c r="H3" s="91" t="s">
        <v>100</v>
      </c>
      <c r="J3" s="93"/>
    </row>
    <row r="4" spans="1:17" s="92" customFormat="1" ht="50.25" customHeight="1" x14ac:dyDescent="0.25">
      <c r="A4" s="909"/>
      <c r="B4" s="910"/>
      <c r="C4" s="90"/>
      <c r="D4" s="946"/>
      <c r="E4" s="946"/>
      <c r="F4" s="94" t="s">
        <v>101</v>
      </c>
      <c r="G4" s="94" t="s">
        <v>102</v>
      </c>
      <c r="H4" s="91"/>
      <c r="J4" s="93"/>
      <c r="L4" s="92" t="s">
        <v>103</v>
      </c>
    </row>
    <row r="5" spans="1:17" s="106" customFormat="1" ht="30.75" customHeight="1" outlineLevel="1" x14ac:dyDescent="0.25">
      <c r="A5" s="465" t="s">
        <v>343</v>
      </c>
      <c r="B5" s="465" t="s">
        <v>344</v>
      </c>
      <c r="C5" s="465"/>
      <c r="D5" s="466"/>
      <c r="E5" s="466"/>
      <c r="F5" s="466"/>
      <c r="G5" s="466"/>
      <c r="H5" s="467"/>
      <c r="I5" s="180"/>
      <c r="J5" s="406"/>
      <c r="K5" s="578"/>
      <c r="L5" s="578"/>
      <c r="M5" s="578"/>
      <c r="N5" s="578"/>
      <c r="O5" s="578"/>
    </row>
    <row r="6" spans="1:17" s="92" customFormat="1" ht="105" customHeight="1" outlineLevel="1" x14ac:dyDescent="0.25">
      <c r="A6" s="376" t="s">
        <v>342</v>
      </c>
      <c r="B6" s="566" t="s">
        <v>388</v>
      </c>
      <c r="C6" s="567" t="s">
        <v>389</v>
      </c>
      <c r="D6" s="552"/>
      <c r="E6" s="552">
        <v>2233.6</v>
      </c>
      <c r="F6" s="554"/>
      <c r="G6" s="552">
        <v>2233.6</v>
      </c>
      <c r="H6" s="537" t="s">
        <v>390</v>
      </c>
      <c r="I6" s="178"/>
      <c r="J6" s="578"/>
      <c r="K6" s="578"/>
      <c r="L6" s="578"/>
      <c r="M6" s="578"/>
      <c r="N6" s="578"/>
      <c r="O6" s="578"/>
      <c r="P6" s="106"/>
      <c r="Q6" s="106"/>
    </row>
    <row r="8" spans="1:17" ht="26.25" x14ac:dyDescent="0.25">
      <c r="A8" s="973" t="s">
        <v>215</v>
      </c>
      <c r="B8" s="973"/>
      <c r="C8" s="973"/>
      <c r="D8" s="973"/>
      <c r="E8" s="973"/>
      <c r="F8" s="973"/>
      <c r="G8" s="472" t="s">
        <v>119</v>
      </c>
    </row>
    <row r="9" spans="1:17" s="407" customFormat="1" x14ac:dyDescent="0.25">
      <c r="A9" s="1038" t="s">
        <v>348</v>
      </c>
      <c r="B9" s="1038"/>
      <c r="C9" s="1038"/>
      <c r="D9" s="1039" t="s">
        <v>313</v>
      </c>
      <c r="E9" s="1039"/>
      <c r="F9" s="1039"/>
      <c r="G9" s="473">
        <v>2233.6</v>
      </c>
    </row>
    <row r="11" spans="1:17" s="475" customFormat="1" ht="45" x14ac:dyDescent="0.25">
      <c r="A11" s="226" t="s">
        <v>314</v>
      </c>
      <c r="B11" s="226" t="s">
        <v>122</v>
      </c>
      <c r="C11" s="226" t="s">
        <v>123</v>
      </c>
      <c r="D11" s="474" t="s">
        <v>315</v>
      </c>
      <c r="E11" s="429" t="s">
        <v>316</v>
      </c>
      <c r="F11" s="428" t="s">
        <v>209</v>
      </c>
      <c r="G11" s="428" t="s">
        <v>317</v>
      </c>
      <c r="H11" s="428" t="s">
        <v>318</v>
      </c>
      <c r="I11" s="137" t="s">
        <v>124</v>
      </c>
    </row>
    <row r="12" spans="1:17" s="475" customFormat="1" ht="30" x14ac:dyDescent="0.25">
      <c r="A12" s="226" t="s">
        <v>319</v>
      </c>
      <c r="B12" s="431">
        <v>1500</v>
      </c>
      <c r="C12" s="432">
        <f>B12*12</f>
        <v>18000</v>
      </c>
      <c r="D12" s="474"/>
      <c r="E12" s="434"/>
      <c r="F12" s="433"/>
      <c r="G12" s="433"/>
      <c r="H12" s="428"/>
      <c r="I12" s="435"/>
    </row>
    <row r="13" spans="1:17" s="475" customFormat="1" ht="30" x14ac:dyDescent="0.25">
      <c r="A13" s="226" t="s">
        <v>211</v>
      </c>
      <c r="B13" s="431">
        <v>361.35</v>
      </c>
      <c r="C13" s="432">
        <f>B13*12</f>
        <v>4336.2000000000007</v>
      </c>
      <c r="D13" s="474"/>
      <c r="E13" s="434"/>
      <c r="F13" s="433"/>
      <c r="G13" s="433"/>
      <c r="H13" s="428"/>
      <c r="I13" s="435"/>
    </row>
    <row r="14" spans="1:17" s="475" customFormat="1" x14ac:dyDescent="0.25">
      <c r="A14" s="236" t="s">
        <v>129</v>
      </c>
      <c r="B14" s="437">
        <f>SUM(B12:B13)</f>
        <v>1861.35</v>
      </c>
      <c r="C14" s="437">
        <f>SUM(C12:C13)</f>
        <v>22336.2</v>
      </c>
      <c r="D14" s="476">
        <f>C14/20</f>
        <v>1116.81</v>
      </c>
      <c r="E14" s="438">
        <f>C14/10</f>
        <v>2233.62</v>
      </c>
      <c r="F14" s="477">
        <f>E14*2</f>
        <v>4467.24</v>
      </c>
      <c r="G14" s="477">
        <f>E14*3</f>
        <v>6700.86</v>
      </c>
      <c r="H14" s="477">
        <f>E14*4</f>
        <v>8934.48</v>
      </c>
      <c r="I14" s="238">
        <f>E14*5</f>
        <v>11168.099999999999</v>
      </c>
    </row>
  </sheetData>
  <mergeCells count="8">
    <mergeCell ref="A9:C9"/>
    <mergeCell ref="D9:F9"/>
    <mergeCell ref="A2:A4"/>
    <mergeCell ref="B2:B4"/>
    <mergeCell ref="D2:G2"/>
    <mergeCell ref="D3:D4"/>
    <mergeCell ref="E3:E4"/>
    <mergeCell ref="A8:F8"/>
  </mergeCells>
  <pageMargins left="0.7" right="0.7" top="0.75" bottom="0.75" header="0.3" footer="0.3"/>
  <pageSetup paperSize="9" orientation="landscape" horizontalDpi="4294967292"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D53AC-7EAA-485D-93C5-569409A2358D}">
  <sheetPr>
    <tabColor theme="9" tint="0.59999389629810485"/>
  </sheetPr>
  <dimension ref="A1:Q22"/>
  <sheetViews>
    <sheetView workbookViewId="0">
      <selection activeCell="K13" sqref="K13"/>
    </sheetView>
  </sheetViews>
  <sheetFormatPr defaultRowHeight="15" outlineLevelRow="1" x14ac:dyDescent="0.25"/>
  <cols>
    <col min="1" max="1" width="25.7109375" style="89" customWidth="1"/>
    <col min="2" max="2" width="23" style="89" customWidth="1"/>
    <col min="3" max="3" width="12" style="89" customWidth="1"/>
    <col min="4" max="4" width="10.85546875" style="89" customWidth="1"/>
    <col min="5" max="5" width="10" style="89" customWidth="1"/>
    <col min="6" max="7" width="9.140625" style="89"/>
    <col min="8" max="8" width="12.140625" style="89" customWidth="1"/>
    <col min="9" max="9" width="9.85546875" style="89" customWidth="1"/>
    <col min="10" max="16384" width="9.140625" style="89"/>
  </cols>
  <sheetData>
    <row r="1" spans="1:17" x14ac:dyDescent="0.25">
      <c r="A1" s="123" t="s">
        <v>393</v>
      </c>
    </row>
    <row r="2" spans="1:17" s="92" customFormat="1" ht="25.5" customHeight="1" x14ac:dyDescent="0.25">
      <c r="A2" s="907" t="s">
        <v>0</v>
      </c>
      <c r="B2" s="910" t="s">
        <v>1</v>
      </c>
      <c r="C2" s="90" t="s">
        <v>94</v>
      </c>
      <c r="D2" s="911"/>
      <c r="E2" s="911"/>
      <c r="F2" s="911"/>
      <c r="G2" s="911"/>
      <c r="H2" s="91" t="s">
        <v>96</v>
      </c>
      <c r="J2" s="93"/>
    </row>
    <row r="3" spans="1:17" s="92" customFormat="1" ht="63.75" customHeight="1" x14ac:dyDescent="0.25">
      <c r="A3" s="908"/>
      <c r="B3" s="910"/>
      <c r="C3" s="90" t="s">
        <v>97</v>
      </c>
      <c r="D3" s="946">
        <v>2020</v>
      </c>
      <c r="E3" s="946">
        <v>2021</v>
      </c>
      <c r="F3" s="94" t="s">
        <v>98</v>
      </c>
      <c r="G3" s="94" t="s">
        <v>99</v>
      </c>
      <c r="H3" s="91" t="s">
        <v>100</v>
      </c>
      <c r="J3" s="93"/>
    </row>
    <row r="4" spans="1:17" s="92" customFormat="1" ht="50.25" customHeight="1" x14ac:dyDescent="0.25">
      <c r="A4" s="909"/>
      <c r="B4" s="910"/>
      <c r="C4" s="90"/>
      <c r="D4" s="946"/>
      <c r="E4" s="946"/>
      <c r="F4" s="94" t="s">
        <v>101</v>
      </c>
      <c r="G4" s="94" t="s">
        <v>102</v>
      </c>
      <c r="H4" s="91"/>
      <c r="J4" s="93"/>
      <c r="L4" s="92" t="s">
        <v>103</v>
      </c>
    </row>
    <row r="5" spans="1:17" s="106" customFormat="1" ht="30.75" customHeight="1" outlineLevel="1" x14ac:dyDescent="0.25">
      <c r="A5" s="489" t="s">
        <v>343</v>
      </c>
      <c r="B5" s="489" t="s">
        <v>344</v>
      </c>
      <c r="C5" s="489"/>
      <c r="D5" s="490"/>
      <c r="E5" s="490"/>
      <c r="F5" s="490"/>
      <c r="G5" s="490"/>
      <c r="H5" s="491"/>
      <c r="I5" s="180"/>
      <c r="J5" s="406"/>
      <c r="K5" s="406"/>
      <c r="L5" s="406"/>
      <c r="M5" s="406"/>
      <c r="N5" s="406"/>
      <c r="O5" s="406"/>
    </row>
    <row r="6" spans="1:17" s="92" customFormat="1" ht="18.75" customHeight="1" outlineLevel="1" x14ac:dyDescent="0.25">
      <c r="A6" s="1071" t="s">
        <v>394</v>
      </c>
      <c r="B6" s="1073" t="s">
        <v>437</v>
      </c>
      <c r="C6" s="1075" t="s">
        <v>395</v>
      </c>
      <c r="D6" s="486">
        <v>2233.6</v>
      </c>
      <c r="E6" s="534">
        <v>2233.6</v>
      </c>
      <c r="F6" s="486"/>
      <c r="G6" s="580"/>
      <c r="H6" s="581"/>
      <c r="I6" s="582"/>
      <c r="J6" s="406"/>
      <c r="K6" s="406"/>
      <c r="L6" s="406"/>
      <c r="M6" s="406"/>
      <c r="N6" s="406"/>
      <c r="O6" s="406"/>
      <c r="P6" s="106"/>
      <c r="Q6" s="106"/>
    </row>
    <row r="7" spans="1:17" s="92" customFormat="1" ht="69.75" customHeight="1" outlineLevel="1" x14ac:dyDescent="0.25">
      <c r="A7" s="1072"/>
      <c r="B7" s="1074"/>
      <c r="C7" s="1076"/>
      <c r="D7" s="494"/>
      <c r="E7" s="583">
        <v>650</v>
      </c>
      <c r="F7" s="494"/>
      <c r="G7" s="584"/>
      <c r="H7" s="585"/>
      <c r="I7" s="582"/>
      <c r="J7" s="1021" t="s">
        <v>398</v>
      </c>
      <c r="K7" s="1066"/>
      <c r="L7" s="1066"/>
      <c r="M7" s="1066"/>
      <c r="N7" s="1066"/>
      <c r="O7" s="1066"/>
      <c r="P7" s="106"/>
      <c r="Q7" s="106"/>
    </row>
    <row r="8" spans="1:17" s="106" customFormat="1" ht="51" outlineLevel="1" x14ac:dyDescent="0.25">
      <c r="A8" s="586"/>
      <c r="B8" s="587"/>
      <c r="C8" s="588" t="s">
        <v>142</v>
      </c>
      <c r="D8" s="193">
        <f>SUM(D6:D7)</f>
        <v>2233.6</v>
      </c>
      <c r="E8" s="589">
        <f>SUM(E6:E7)</f>
        <v>2883.6</v>
      </c>
      <c r="F8" s="193"/>
      <c r="G8" s="249"/>
      <c r="H8" s="590" t="s">
        <v>396</v>
      </c>
      <c r="I8" s="591"/>
      <c r="J8" s="1066"/>
      <c r="K8" s="1066"/>
      <c r="L8" s="1066"/>
      <c r="M8" s="1066"/>
      <c r="N8" s="1066"/>
      <c r="O8" s="1066"/>
    </row>
    <row r="9" spans="1:17" x14ac:dyDescent="0.25">
      <c r="J9" s="406"/>
      <c r="K9" s="406"/>
      <c r="L9" s="406"/>
      <c r="M9" s="406"/>
      <c r="N9" s="406"/>
      <c r="O9" s="406"/>
    </row>
    <row r="10" spans="1:17" ht="26.25" x14ac:dyDescent="0.25">
      <c r="A10" s="973" t="s">
        <v>215</v>
      </c>
      <c r="B10" s="973"/>
      <c r="C10" s="973"/>
      <c r="D10" s="973"/>
      <c r="E10" s="973"/>
      <c r="F10" s="973"/>
      <c r="G10" s="472" t="s">
        <v>119</v>
      </c>
    </row>
    <row r="11" spans="1:17" s="407" customFormat="1" x14ac:dyDescent="0.25">
      <c r="A11" s="1038" t="s">
        <v>397</v>
      </c>
      <c r="B11" s="1038"/>
      <c r="C11" s="1038"/>
      <c r="D11" s="1039" t="s">
        <v>313</v>
      </c>
      <c r="E11" s="1039"/>
      <c r="F11" s="1039"/>
      <c r="G11" s="473">
        <v>2233.6</v>
      </c>
    </row>
    <row r="13" spans="1:17" s="475" customFormat="1" ht="45" x14ac:dyDescent="0.25">
      <c r="A13" s="226" t="s">
        <v>314</v>
      </c>
      <c r="B13" s="226" t="s">
        <v>122</v>
      </c>
      <c r="C13" s="226" t="s">
        <v>123</v>
      </c>
      <c r="D13" s="474" t="s">
        <v>315</v>
      </c>
      <c r="E13" s="429" t="s">
        <v>316</v>
      </c>
      <c r="F13" s="428" t="s">
        <v>209</v>
      </c>
      <c r="G13" s="428" t="s">
        <v>317</v>
      </c>
      <c r="H13" s="428" t="s">
        <v>318</v>
      </c>
      <c r="I13" s="137" t="s">
        <v>124</v>
      </c>
    </row>
    <row r="14" spans="1:17" s="475" customFormat="1" ht="30" x14ac:dyDescent="0.25">
      <c r="A14" s="226" t="s">
        <v>319</v>
      </c>
      <c r="B14" s="431">
        <v>1500</v>
      </c>
      <c r="C14" s="432">
        <f>B14*12</f>
        <v>18000</v>
      </c>
      <c r="D14" s="474"/>
      <c r="E14" s="434"/>
      <c r="F14" s="433"/>
      <c r="G14" s="433"/>
      <c r="H14" s="428"/>
      <c r="I14" s="435"/>
    </row>
    <row r="15" spans="1:17" s="475" customFormat="1" ht="30" x14ac:dyDescent="0.25">
      <c r="A15" s="226" t="s">
        <v>211</v>
      </c>
      <c r="B15" s="431">
        <v>361.35</v>
      </c>
      <c r="C15" s="432">
        <f>B15*12</f>
        <v>4336.2000000000007</v>
      </c>
      <c r="D15" s="474"/>
      <c r="E15" s="434"/>
      <c r="F15" s="433"/>
      <c r="G15" s="433"/>
      <c r="H15" s="428"/>
      <c r="I15" s="435"/>
    </row>
    <row r="16" spans="1:17" s="475" customFormat="1" x14ac:dyDescent="0.25">
      <c r="A16" s="236" t="s">
        <v>129</v>
      </c>
      <c r="B16" s="437">
        <f>SUM(B14:B15)</f>
        <v>1861.35</v>
      </c>
      <c r="C16" s="437">
        <f>SUM(C14:C15)</f>
        <v>22336.2</v>
      </c>
      <c r="D16" s="476">
        <f>C16/20</f>
        <v>1116.81</v>
      </c>
      <c r="E16" s="438">
        <f>C16/10</f>
        <v>2233.62</v>
      </c>
      <c r="F16" s="477">
        <f>E16*2</f>
        <v>4467.24</v>
      </c>
      <c r="G16" s="477">
        <f>E16*3</f>
        <v>6700.86</v>
      </c>
      <c r="H16" s="477">
        <f>E16*4</f>
        <v>8934.48</v>
      </c>
      <c r="I16" s="238">
        <f>E16*5</f>
        <v>11168.099999999999</v>
      </c>
    </row>
    <row r="17" spans="1:9" s="551" customFormat="1" ht="15.75" thickBot="1" x14ac:dyDescent="0.3">
      <c r="A17" s="546"/>
      <c r="B17" s="547"/>
      <c r="C17" s="547"/>
      <c r="D17" s="548"/>
      <c r="E17" s="550"/>
      <c r="F17" s="549"/>
      <c r="G17" s="549"/>
      <c r="H17" s="549"/>
      <c r="I17" s="549"/>
    </row>
    <row r="18" spans="1:9" s="123" customFormat="1" ht="15.75" thickBot="1" x14ac:dyDescent="0.3">
      <c r="A18" s="592" t="s">
        <v>399</v>
      </c>
      <c r="B18" s="593"/>
      <c r="C18" s="593"/>
      <c r="D18" s="594"/>
      <c r="E18" s="595"/>
      <c r="F18" s="595"/>
      <c r="G18" s="595"/>
      <c r="H18" s="595"/>
      <c r="I18" s="596"/>
    </row>
    <row r="19" spans="1:9" s="123" customFormat="1" ht="26.25" thickBot="1" x14ac:dyDescent="0.3">
      <c r="A19" s="597" t="s">
        <v>215</v>
      </c>
      <c r="B19" s="598" t="s">
        <v>297</v>
      </c>
      <c r="C19" s="598" t="s">
        <v>298</v>
      </c>
      <c r="D19" s="599" t="s">
        <v>299</v>
      </c>
      <c r="E19" s="509"/>
      <c r="F19" s="502"/>
      <c r="G19" s="502"/>
      <c r="H19" s="502"/>
    </row>
    <row r="20" spans="1:9" ht="30" x14ac:dyDescent="0.25">
      <c r="A20" s="600" t="s">
        <v>400</v>
      </c>
      <c r="B20" s="601">
        <v>200</v>
      </c>
      <c r="C20" s="601">
        <v>1</v>
      </c>
      <c r="D20" s="602">
        <f>C20*B20</f>
        <v>200</v>
      </c>
      <c r="E20" s="603"/>
      <c r="F20" s="603"/>
      <c r="G20" s="603"/>
      <c r="H20" s="603"/>
    </row>
    <row r="21" spans="1:9" ht="60.75" thickBot="1" x14ac:dyDescent="0.3">
      <c r="A21" s="604" t="s">
        <v>401</v>
      </c>
      <c r="B21" s="605">
        <v>450</v>
      </c>
      <c r="C21" s="606">
        <v>1</v>
      </c>
      <c r="D21" s="607">
        <f>C21*B21</f>
        <v>450</v>
      </c>
      <c r="E21" s="603"/>
      <c r="F21" s="603"/>
      <c r="G21" s="603"/>
      <c r="H21" s="603"/>
    </row>
    <row r="22" spans="1:9" ht="15.75" thickBot="1" x14ac:dyDescent="0.3">
      <c r="A22" s="523" t="s">
        <v>368</v>
      </c>
      <c r="B22" s="608"/>
      <c r="C22" s="608"/>
      <c r="D22" s="609">
        <f>SUM(D20:D21)</f>
        <v>650</v>
      </c>
      <c r="E22" s="610"/>
      <c r="F22" s="603"/>
      <c r="G22" s="603"/>
      <c r="H22" s="603"/>
    </row>
  </sheetData>
  <mergeCells count="12">
    <mergeCell ref="A10:F10"/>
    <mergeCell ref="A11:C11"/>
    <mergeCell ref="D11:F11"/>
    <mergeCell ref="J7:O8"/>
    <mergeCell ref="A2:A4"/>
    <mergeCell ref="B2:B4"/>
    <mergeCell ref="D2:G2"/>
    <mergeCell ref="D3:D4"/>
    <mergeCell ref="E3:E4"/>
    <mergeCell ref="A6:A7"/>
    <mergeCell ref="B6:B7"/>
    <mergeCell ref="C6:C7"/>
  </mergeCells>
  <pageMargins left="0.7" right="0.7" top="0.51" bottom="0.75" header="0.3" footer="0.3"/>
  <pageSetup paperSize="9" orientation="landscape" horizontalDpi="4294967292"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32D65-9993-4F8C-8DA0-6C5870B0FA8E}">
  <sheetPr>
    <tabColor theme="9" tint="0.59999389629810485"/>
  </sheetPr>
  <dimension ref="A1:X27"/>
  <sheetViews>
    <sheetView workbookViewId="0">
      <selection activeCell="B22" sqref="B22"/>
    </sheetView>
  </sheetViews>
  <sheetFormatPr defaultRowHeight="15" outlineLevelRow="1" x14ac:dyDescent="0.25"/>
  <cols>
    <col min="1" max="1" width="25.7109375" style="89" customWidth="1"/>
    <col min="2" max="2" width="23" style="89" customWidth="1"/>
    <col min="3" max="3" width="12" style="89" customWidth="1"/>
    <col min="4" max="4" width="10.85546875" style="89" customWidth="1"/>
    <col min="5" max="5" width="10" style="89" customWidth="1"/>
    <col min="6" max="7" width="9.140625" style="89"/>
    <col min="8" max="8" width="12.140625" style="89" customWidth="1"/>
    <col min="9" max="9" width="10" style="89" customWidth="1"/>
    <col min="10" max="16384" width="9.140625" style="89"/>
  </cols>
  <sheetData>
    <row r="1" spans="1:24" x14ac:dyDescent="0.25">
      <c r="A1" s="123" t="s">
        <v>393</v>
      </c>
    </row>
    <row r="2" spans="1:24" s="92" customFormat="1" ht="25.5" customHeight="1" x14ac:dyDescent="0.25">
      <c r="A2" s="907" t="s">
        <v>0</v>
      </c>
      <c r="B2" s="910" t="s">
        <v>1</v>
      </c>
      <c r="C2" s="90" t="s">
        <v>94</v>
      </c>
      <c r="D2" s="911"/>
      <c r="E2" s="911"/>
      <c r="F2" s="911"/>
      <c r="G2" s="911"/>
      <c r="H2" s="91" t="s">
        <v>96</v>
      </c>
      <c r="J2" s="93"/>
    </row>
    <row r="3" spans="1:24" s="92" customFormat="1" ht="63.75" customHeight="1" x14ac:dyDescent="0.25">
      <c r="A3" s="908"/>
      <c r="B3" s="910"/>
      <c r="C3" s="90" t="s">
        <v>97</v>
      </c>
      <c r="D3" s="946">
        <v>2020</v>
      </c>
      <c r="E3" s="946">
        <v>2021</v>
      </c>
      <c r="F3" s="94" t="s">
        <v>98</v>
      </c>
      <c r="G3" s="94" t="s">
        <v>99</v>
      </c>
      <c r="H3" s="91" t="s">
        <v>100</v>
      </c>
      <c r="J3" s="93"/>
    </row>
    <row r="4" spans="1:24" s="92" customFormat="1" ht="50.25" customHeight="1" x14ac:dyDescent="0.25">
      <c r="A4" s="909"/>
      <c r="B4" s="910"/>
      <c r="C4" s="90"/>
      <c r="D4" s="946"/>
      <c r="E4" s="946"/>
      <c r="F4" s="94" t="s">
        <v>101</v>
      </c>
      <c r="G4" s="94" t="s">
        <v>102</v>
      </c>
      <c r="H4" s="91"/>
      <c r="J4" s="93"/>
      <c r="L4" s="92" t="s">
        <v>103</v>
      </c>
    </row>
    <row r="5" spans="1:24" s="106" customFormat="1" ht="30.75" customHeight="1" outlineLevel="1" x14ac:dyDescent="0.25">
      <c r="A5" s="465" t="s">
        <v>343</v>
      </c>
      <c r="B5" s="465" t="s">
        <v>344</v>
      </c>
      <c r="C5" s="465"/>
      <c r="D5" s="466"/>
      <c r="E5" s="466"/>
      <c r="F5" s="466"/>
      <c r="G5" s="466"/>
      <c r="H5" s="467"/>
      <c r="I5" s="180"/>
      <c r="J5" s="406"/>
      <c r="K5" s="406"/>
      <c r="L5" s="578"/>
      <c r="M5" s="578"/>
      <c r="N5" s="578"/>
      <c r="O5" s="578"/>
      <c r="P5" s="578"/>
    </row>
    <row r="6" spans="1:24" s="92" customFormat="1" ht="77.25" customHeight="1" outlineLevel="1" x14ac:dyDescent="0.25">
      <c r="A6" s="376" t="s">
        <v>29</v>
      </c>
      <c r="B6" s="611" t="s">
        <v>402</v>
      </c>
      <c r="C6" s="612" t="s">
        <v>403</v>
      </c>
      <c r="D6" s="613">
        <v>2233.6</v>
      </c>
      <c r="E6" s="614"/>
      <c r="F6" s="614"/>
      <c r="G6" s="614"/>
      <c r="H6" s="615" t="s">
        <v>404</v>
      </c>
      <c r="I6" s="616"/>
      <c r="J6" s="1021" t="s">
        <v>408</v>
      </c>
      <c r="K6" s="1066"/>
      <c r="L6" s="1066"/>
      <c r="M6" s="1066"/>
      <c r="N6" s="1066"/>
      <c r="O6" s="1066"/>
      <c r="P6" s="578"/>
      <c r="Q6" s="180"/>
      <c r="R6" s="180"/>
      <c r="S6" s="180"/>
      <c r="T6" s="180"/>
      <c r="U6" s="180"/>
      <c r="V6" s="180"/>
      <c r="W6" s="180"/>
      <c r="X6" s="178"/>
    </row>
    <row r="7" spans="1:24" s="92" customFormat="1" ht="49.5" customHeight="1" outlineLevel="1" x14ac:dyDescent="0.25">
      <c r="A7" s="1088"/>
      <c r="B7" s="1090" t="s">
        <v>405</v>
      </c>
      <c r="C7" s="1092" t="s">
        <v>406</v>
      </c>
      <c r="D7" s="617"/>
      <c r="E7" s="618">
        <v>2234</v>
      </c>
      <c r="F7" s="619"/>
      <c r="G7" s="619"/>
      <c r="H7" s="1078" t="s">
        <v>407</v>
      </c>
      <c r="I7" s="616"/>
      <c r="J7" s="1070"/>
      <c r="K7" s="1070"/>
      <c r="L7" s="1070"/>
      <c r="M7" s="1070"/>
      <c r="N7" s="1070"/>
      <c r="O7" s="1070"/>
      <c r="P7" s="578"/>
      <c r="Q7" s="180"/>
      <c r="R7" s="180"/>
      <c r="S7" s="180"/>
      <c r="T7" s="180"/>
      <c r="U7" s="180"/>
      <c r="V7" s="180"/>
      <c r="W7" s="180"/>
      <c r="X7" s="178"/>
    </row>
    <row r="8" spans="1:24" s="92" customFormat="1" ht="41.25" customHeight="1" outlineLevel="1" x14ac:dyDescent="0.25">
      <c r="A8" s="1089"/>
      <c r="B8" s="1091"/>
      <c r="C8" s="1093"/>
      <c r="D8" s="620"/>
      <c r="E8" s="621">
        <v>450</v>
      </c>
      <c r="F8" s="622"/>
      <c r="G8" s="621"/>
      <c r="H8" s="1079"/>
      <c r="I8" s="623"/>
      <c r="J8" s="1070"/>
      <c r="K8" s="1070"/>
      <c r="L8" s="1070"/>
      <c r="M8" s="1070"/>
      <c r="N8" s="1070"/>
      <c r="O8" s="1070"/>
      <c r="P8" s="578"/>
      <c r="Q8" s="180"/>
      <c r="R8" s="178"/>
      <c r="S8" s="178"/>
      <c r="T8" s="178"/>
      <c r="U8" s="178"/>
      <c r="V8" s="624"/>
      <c r="W8" s="178"/>
      <c r="X8" s="178"/>
    </row>
    <row r="9" spans="1:24" s="565" customFormat="1" outlineLevel="1" x14ac:dyDescent="0.25">
      <c r="A9" s="561"/>
      <c r="B9" s="561"/>
      <c r="C9" s="561" t="s">
        <v>142</v>
      </c>
      <c r="D9" s="497">
        <f>SUM(D6:D8)</f>
        <v>2233.6</v>
      </c>
      <c r="E9" s="497">
        <f t="shared" ref="E9" si="0">SUM(E6:E8)</f>
        <v>2684</v>
      </c>
      <c r="F9" s="497"/>
      <c r="G9" s="497"/>
      <c r="H9" s="563"/>
      <c r="I9" s="625"/>
      <c r="J9" s="578"/>
      <c r="K9" s="624"/>
      <c r="L9" s="624"/>
      <c r="M9" s="624"/>
      <c r="N9" s="624"/>
      <c r="O9" s="624"/>
      <c r="P9" s="626"/>
      <c r="Q9" s="626"/>
      <c r="R9" s="626"/>
      <c r="S9" s="626"/>
      <c r="T9" s="626"/>
      <c r="U9" s="626"/>
      <c r="V9" s="626"/>
      <c r="W9" s="626"/>
      <c r="X9" s="626"/>
    </row>
    <row r="11" spans="1:24" ht="22.5" customHeight="1" x14ac:dyDescent="0.25">
      <c r="A11" s="973" t="s">
        <v>215</v>
      </c>
      <c r="B11" s="973"/>
      <c r="C11" s="973"/>
      <c r="D11" s="973"/>
      <c r="E11" s="973"/>
      <c r="F11" s="973"/>
      <c r="G11" s="472" t="s">
        <v>119</v>
      </c>
    </row>
    <row r="12" spans="1:24" s="407" customFormat="1" x14ac:dyDescent="0.25">
      <c r="A12" s="1038" t="s">
        <v>348</v>
      </c>
      <c r="B12" s="1038"/>
      <c r="C12" s="1038"/>
      <c r="D12" s="1039" t="s">
        <v>313</v>
      </c>
      <c r="E12" s="1039"/>
      <c r="F12" s="1039"/>
      <c r="G12" s="473">
        <v>2233.6</v>
      </c>
    </row>
    <row r="14" spans="1:24" s="475" customFormat="1" ht="45" x14ac:dyDescent="0.25">
      <c r="A14" s="226" t="s">
        <v>314</v>
      </c>
      <c r="B14" s="226" t="s">
        <v>122</v>
      </c>
      <c r="C14" s="226" t="s">
        <v>123</v>
      </c>
      <c r="D14" s="474" t="s">
        <v>315</v>
      </c>
      <c r="E14" s="429" t="s">
        <v>316</v>
      </c>
      <c r="F14" s="428" t="s">
        <v>209</v>
      </c>
      <c r="G14" s="428" t="s">
        <v>317</v>
      </c>
      <c r="H14" s="428" t="s">
        <v>318</v>
      </c>
      <c r="I14" s="137" t="s">
        <v>124</v>
      </c>
    </row>
    <row r="15" spans="1:24" s="475" customFormat="1" ht="30" x14ac:dyDescent="0.25">
      <c r="A15" s="226" t="s">
        <v>319</v>
      </c>
      <c r="B15" s="431">
        <v>1500</v>
      </c>
      <c r="C15" s="432">
        <f>B15*12</f>
        <v>18000</v>
      </c>
      <c r="D15" s="474"/>
      <c r="E15" s="434"/>
      <c r="F15" s="433"/>
      <c r="G15" s="433"/>
      <c r="H15" s="428"/>
      <c r="I15" s="435"/>
    </row>
    <row r="16" spans="1:24" s="475" customFormat="1" ht="30" x14ac:dyDescent="0.25">
      <c r="A16" s="226" t="s">
        <v>211</v>
      </c>
      <c r="B16" s="431">
        <v>361.35</v>
      </c>
      <c r="C16" s="432">
        <f>B16*12</f>
        <v>4336.2000000000007</v>
      </c>
      <c r="D16" s="474"/>
      <c r="E16" s="434"/>
      <c r="F16" s="433"/>
      <c r="G16" s="433"/>
      <c r="H16" s="428"/>
      <c r="I16" s="435"/>
    </row>
    <row r="17" spans="1:9" s="475" customFormat="1" x14ac:dyDescent="0.25">
      <c r="A17" s="236" t="s">
        <v>129</v>
      </c>
      <c r="B17" s="437">
        <f>SUM(B15:B16)</f>
        <v>1861.35</v>
      </c>
      <c r="C17" s="437">
        <f>SUM(C15:C16)</f>
        <v>22336.2</v>
      </c>
      <c r="D17" s="476">
        <f>C17/20</f>
        <v>1116.81</v>
      </c>
      <c r="E17" s="438">
        <f>C17/10</f>
        <v>2233.62</v>
      </c>
      <c r="F17" s="477">
        <f>E17*2</f>
        <v>4467.24</v>
      </c>
      <c r="G17" s="477">
        <f>E17*3</f>
        <v>6700.86</v>
      </c>
      <c r="H17" s="477">
        <f>E17*4</f>
        <v>8934.48</v>
      </c>
      <c r="I17" s="238">
        <f>E17*5</f>
        <v>11168.099999999999</v>
      </c>
    </row>
    <row r="19" spans="1:9" ht="15" customHeight="1" x14ac:dyDescent="0.25">
      <c r="A19" s="1057" t="s">
        <v>409</v>
      </c>
      <c r="B19" s="1077"/>
      <c r="C19" s="1077"/>
      <c r="D19" s="1077"/>
      <c r="E19" s="1077"/>
    </row>
    <row r="20" spans="1:9" ht="15" customHeight="1" x14ac:dyDescent="0.25">
      <c r="A20" s="1080" t="s">
        <v>410</v>
      </c>
      <c r="B20" s="1081"/>
      <c r="C20" s="1082"/>
      <c r="D20" s="1082"/>
      <c r="E20" s="1083"/>
    </row>
    <row r="21" spans="1:9" ht="15.75" thickBot="1" x14ac:dyDescent="0.3">
      <c r="A21" s="1084"/>
      <c r="B21" s="1085"/>
      <c r="C21" s="1086"/>
      <c r="D21" s="1086"/>
      <c r="E21" s="1087"/>
    </row>
    <row r="22" spans="1:9" ht="26.25" thickBot="1" x14ac:dyDescent="0.3">
      <c r="A22" s="597" t="s">
        <v>215</v>
      </c>
      <c r="B22" s="627" t="s">
        <v>411</v>
      </c>
      <c r="C22" s="627" t="s">
        <v>297</v>
      </c>
      <c r="D22" s="627" t="s">
        <v>298</v>
      </c>
      <c r="E22" s="628" t="s">
        <v>412</v>
      </c>
    </row>
    <row r="23" spans="1:9" ht="39" x14ac:dyDescent="0.25">
      <c r="A23" s="629" t="s">
        <v>413</v>
      </c>
      <c r="B23" s="630" t="s">
        <v>414</v>
      </c>
      <c r="C23" s="631">
        <v>14</v>
      </c>
      <c r="D23" s="631">
        <v>10</v>
      </c>
      <c r="E23" s="632">
        <f>14*(1+4)*2</f>
        <v>140</v>
      </c>
    </row>
    <row r="24" spans="1:9" x14ac:dyDescent="0.25">
      <c r="A24" s="633" t="s">
        <v>415</v>
      </c>
      <c r="B24" s="634"/>
      <c r="C24" s="634">
        <v>2.5</v>
      </c>
      <c r="D24" s="634">
        <v>50</v>
      </c>
      <c r="E24" s="635">
        <f>2.5*50</f>
        <v>125</v>
      </c>
    </row>
    <row r="25" spans="1:9" x14ac:dyDescent="0.25">
      <c r="A25" s="636" t="s">
        <v>416</v>
      </c>
      <c r="B25" s="637" t="s">
        <v>417</v>
      </c>
      <c r="C25" s="634">
        <v>0.3</v>
      </c>
      <c r="D25" s="634">
        <v>50</v>
      </c>
      <c r="E25" s="635">
        <f>0.3*50</f>
        <v>15</v>
      </c>
    </row>
    <row r="26" spans="1:9" ht="27" thickBot="1" x14ac:dyDescent="0.3">
      <c r="A26" s="638" t="s">
        <v>418</v>
      </c>
      <c r="B26" s="639" t="s">
        <v>419</v>
      </c>
      <c r="C26" s="640">
        <v>1.7</v>
      </c>
      <c r="D26" s="640">
        <v>100</v>
      </c>
      <c r="E26" s="641">
        <f>50*2*1.7</f>
        <v>170</v>
      </c>
    </row>
    <row r="27" spans="1:9" ht="15.75" thickBot="1" x14ac:dyDescent="0.3">
      <c r="A27" s="642" t="s">
        <v>420</v>
      </c>
      <c r="B27" s="643"/>
      <c r="C27" s="643"/>
      <c r="D27" s="643"/>
      <c r="E27" s="644">
        <f>SUM(E23:E26)</f>
        <v>450</v>
      </c>
    </row>
  </sheetData>
  <mergeCells count="15">
    <mergeCell ref="J6:O8"/>
    <mergeCell ref="A19:E19"/>
    <mergeCell ref="H7:H8"/>
    <mergeCell ref="A20:E21"/>
    <mergeCell ref="A2:A4"/>
    <mergeCell ref="B2:B4"/>
    <mergeCell ref="D2:G2"/>
    <mergeCell ref="D3:D4"/>
    <mergeCell ref="E3:E4"/>
    <mergeCell ref="A7:A8"/>
    <mergeCell ref="B7:B8"/>
    <mergeCell ref="C7:C8"/>
    <mergeCell ref="A11:F11"/>
    <mergeCell ref="A12:C12"/>
    <mergeCell ref="D12:F12"/>
  </mergeCells>
  <pageMargins left="0.7" right="0.7" top="0.37" bottom="0.3" header="0.17" footer="0.16"/>
  <pageSetup paperSize="9" orientation="landscape" horizontalDpi="4294967292"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CB47C-D9DC-43E6-9EA7-C19A59B8DF2D}">
  <sheetPr>
    <tabColor theme="9" tint="0.59999389629810485"/>
  </sheetPr>
  <dimension ref="A1:Q22"/>
  <sheetViews>
    <sheetView workbookViewId="0">
      <selection activeCell="J20" sqref="J20"/>
    </sheetView>
  </sheetViews>
  <sheetFormatPr defaultRowHeight="15" outlineLevelRow="1" x14ac:dyDescent="0.25"/>
  <cols>
    <col min="1" max="1" width="25.7109375" style="89" customWidth="1"/>
    <col min="2" max="2" width="23" style="89" customWidth="1"/>
    <col min="3" max="3" width="12" style="89" customWidth="1"/>
    <col min="4" max="4" width="10.85546875" style="89" customWidth="1"/>
    <col min="5" max="5" width="10" style="89" customWidth="1"/>
    <col min="6" max="6" width="9.140625" style="89"/>
    <col min="7" max="7" width="10.140625" style="89" customWidth="1"/>
    <col min="8" max="8" width="12.140625" style="89" customWidth="1"/>
    <col min="9" max="9" width="8.28515625" style="89" customWidth="1"/>
    <col min="10" max="16384" width="9.140625" style="89"/>
  </cols>
  <sheetData>
    <row r="1" spans="1:17" x14ac:dyDescent="0.25">
      <c r="A1" s="123" t="s">
        <v>393</v>
      </c>
    </row>
    <row r="2" spans="1:17" s="92" customFormat="1" ht="25.5" customHeight="1" x14ac:dyDescent="0.25">
      <c r="A2" s="907" t="s">
        <v>0</v>
      </c>
      <c r="B2" s="910" t="s">
        <v>1</v>
      </c>
      <c r="C2" s="90" t="s">
        <v>94</v>
      </c>
      <c r="D2" s="911"/>
      <c r="E2" s="911"/>
      <c r="F2" s="911"/>
      <c r="G2" s="911"/>
      <c r="H2" s="91" t="s">
        <v>96</v>
      </c>
      <c r="J2" s="93"/>
    </row>
    <row r="3" spans="1:17" s="92" customFormat="1" ht="63.75" customHeight="1" x14ac:dyDescent="0.25">
      <c r="A3" s="908"/>
      <c r="B3" s="910"/>
      <c r="C3" s="90" t="s">
        <v>97</v>
      </c>
      <c r="D3" s="946">
        <v>2020</v>
      </c>
      <c r="E3" s="946">
        <v>2021</v>
      </c>
      <c r="F3" s="94" t="s">
        <v>98</v>
      </c>
      <c r="G3" s="94" t="s">
        <v>99</v>
      </c>
      <c r="H3" s="91" t="s">
        <v>100</v>
      </c>
      <c r="J3" s="93"/>
    </row>
    <row r="4" spans="1:17" s="92" customFormat="1" ht="50.25" customHeight="1" x14ac:dyDescent="0.25">
      <c r="A4" s="909"/>
      <c r="B4" s="910"/>
      <c r="C4" s="90"/>
      <c r="D4" s="946"/>
      <c r="E4" s="946"/>
      <c r="F4" s="94" t="s">
        <v>101</v>
      </c>
      <c r="G4" s="94" t="s">
        <v>102</v>
      </c>
      <c r="H4" s="91"/>
      <c r="J4" s="93"/>
      <c r="L4" s="92" t="s">
        <v>103</v>
      </c>
    </row>
    <row r="5" spans="1:17" s="106" customFormat="1" ht="30.75" customHeight="1" outlineLevel="1" x14ac:dyDescent="0.25">
      <c r="A5" s="465" t="s">
        <v>343</v>
      </c>
      <c r="B5" s="465" t="s">
        <v>344</v>
      </c>
      <c r="C5" s="465"/>
      <c r="D5" s="466"/>
      <c r="E5" s="466"/>
      <c r="F5" s="466"/>
      <c r="G5" s="466"/>
      <c r="H5" s="467"/>
      <c r="I5" s="180"/>
      <c r="J5" s="406"/>
      <c r="K5" s="578"/>
      <c r="L5" s="578"/>
      <c r="M5" s="578"/>
      <c r="N5" s="578"/>
      <c r="O5" s="578"/>
    </row>
    <row r="6" spans="1:17" s="92" customFormat="1" ht="91.5" customHeight="1" outlineLevel="1" x14ac:dyDescent="0.25">
      <c r="A6" s="645" t="s">
        <v>394</v>
      </c>
      <c r="B6" s="646" t="s">
        <v>421</v>
      </c>
      <c r="C6" s="612" t="s">
        <v>422</v>
      </c>
      <c r="D6" s="618">
        <v>4467.2</v>
      </c>
      <c r="E6" s="618">
        <v>4467.2</v>
      </c>
      <c r="F6" s="647"/>
      <c r="G6" s="647"/>
      <c r="H6" s="648"/>
      <c r="I6" s="582"/>
      <c r="J6" s="1021" t="s">
        <v>425</v>
      </c>
      <c r="K6" s="1066"/>
      <c r="L6" s="1066"/>
      <c r="M6" s="1066"/>
      <c r="N6" s="1066"/>
      <c r="O6" s="1066"/>
      <c r="P6" s="106"/>
      <c r="Q6" s="106"/>
    </row>
    <row r="7" spans="1:17" x14ac:dyDescent="0.25">
      <c r="A7" s="155"/>
      <c r="B7" s="155"/>
      <c r="C7" s="155"/>
      <c r="D7" s="649"/>
      <c r="E7" s="650">
        <v>650</v>
      </c>
      <c r="F7" s="649"/>
      <c r="G7" s="649"/>
      <c r="H7" s="649"/>
      <c r="J7" s="1070"/>
      <c r="K7" s="1070"/>
      <c r="L7" s="1070"/>
      <c r="M7" s="1070"/>
      <c r="N7" s="1070"/>
      <c r="O7" s="1070"/>
    </row>
    <row r="8" spans="1:17" s="655" customFormat="1" ht="25.5" x14ac:dyDescent="0.2">
      <c r="A8" s="651"/>
      <c r="B8" s="651"/>
      <c r="C8" s="652" t="s">
        <v>142</v>
      </c>
      <c r="D8" s="653">
        <f>SUM(D6:D7)</f>
        <v>4467.2</v>
      </c>
      <c r="E8" s="653">
        <f>SUM(E6:E7)</f>
        <v>5117.2</v>
      </c>
      <c r="F8" s="651"/>
      <c r="G8" s="651"/>
      <c r="H8" s="654" t="s">
        <v>423</v>
      </c>
      <c r="J8" s="1070"/>
      <c r="K8" s="1070"/>
      <c r="L8" s="1070"/>
      <c r="M8" s="1070"/>
      <c r="N8" s="1070"/>
      <c r="O8" s="1070"/>
    </row>
    <row r="9" spans="1:17" s="603" customFormat="1" x14ac:dyDescent="0.25"/>
    <row r="10" spans="1:17" ht="26.25" x14ac:dyDescent="0.25">
      <c r="A10" s="973" t="s">
        <v>215</v>
      </c>
      <c r="B10" s="973"/>
      <c r="C10" s="973"/>
      <c r="D10" s="973"/>
      <c r="E10" s="973"/>
      <c r="F10" s="973"/>
      <c r="G10" s="472" t="s">
        <v>119</v>
      </c>
    </row>
    <row r="11" spans="1:17" s="407" customFormat="1" x14ac:dyDescent="0.25">
      <c r="A11" s="1038" t="s">
        <v>424</v>
      </c>
      <c r="B11" s="1038"/>
      <c r="C11" s="1038"/>
      <c r="D11" s="1039" t="s">
        <v>313</v>
      </c>
      <c r="E11" s="1039"/>
      <c r="F11" s="1039"/>
      <c r="G11" s="613">
        <v>4467.2</v>
      </c>
      <c r="H11" s="656"/>
    </row>
    <row r="13" spans="1:17" s="475" customFormat="1" ht="45" x14ac:dyDescent="0.25">
      <c r="A13" s="226" t="s">
        <v>314</v>
      </c>
      <c r="B13" s="226" t="s">
        <v>122</v>
      </c>
      <c r="C13" s="226" t="s">
        <v>123</v>
      </c>
      <c r="D13" s="474" t="s">
        <v>315</v>
      </c>
      <c r="E13" s="474" t="s">
        <v>316</v>
      </c>
      <c r="F13" s="429" t="s">
        <v>209</v>
      </c>
      <c r="G13" s="428" t="s">
        <v>317</v>
      </c>
      <c r="H13" s="428" t="s">
        <v>318</v>
      </c>
      <c r="I13" s="137" t="s">
        <v>124</v>
      </c>
    </row>
    <row r="14" spans="1:17" s="475" customFormat="1" ht="30" x14ac:dyDescent="0.25">
      <c r="A14" s="226" t="s">
        <v>319</v>
      </c>
      <c r="B14" s="431">
        <v>1500</v>
      </c>
      <c r="C14" s="432">
        <f>B14*12</f>
        <v>18000</v>
      </c>
      <c r="D14" s="474"/>
      <c r="E14" s="474"/>
      <c r="F14" s="500"/>
      <c r="G14" s="433"/>
      <c r="H14" s="428"/>
      <c r="I14" s="435"/>
    </row>
    <row r="15" spans="1:17" s="475" customFormat="1" ht="30" x14ac:dyDescent="0.25">
      <c r="A15" s="226" t="s">
        <v>211</v>
      </c>
      <c r="B15" s="431">
        <v>361.35</v>
      </c>
      <c r="C15" s="432">
        <f>B15*12</f>
        <v>4336.2000000000007</v>
      </c>
      <c r="D15" s="474"/>
      <c r="E15" s="474"/>
      <c r="F15" s="500"/>
      <c r="G15" s="433"/>
      <c r="H15" s="428"/>
      <c r="I15" s="435"/>
    </row>
    <row r="16" spans="1:17" s="475" customFormat="1" x14ac:dyDescent="0.25">
      <c r="A16" s="236" t="s">
        <v>129</v>
      </c>
      <c r="B16" s="437">
        <f>SUM(B14:B15)</f>
        <v>1861.35</v>
      </c>
      <c r="C16" s="437">
        <f>SUM(C14:C15)</f>
        <v>22336.2</v>
      </c>
      <c r="D16" s="476">
        <f>C16/20</f>
        <v>1116.81</v>
      </c>
      <c r="E16" s="476">
        <f>C16/10</f>
        <v>2233.62</v>
      </c>
      <c r="F16" s="438">
        <f>E16*2</f>
        <v>4467.24</v>
      </c>
      <c r="G16" s="477">
        <f>E16*3</f>
        <v>6700.86</v>
      </c>
      <c r="H16" s="477">
        <f>E16*4</f>
        <v>8934.48</v>
      </c>
      <c r="I16" s="238">
        <f>E16*5</f>
        <v>11168.099999999999</v>
      </c>
    </row>
    <row r="17" spans="1:9" s="475" customFormat="1" ht="15.75" thickBot="1" x14ac:dyDescent="0.3">
      <c r="A17" s="546"/>
      <c r="B17" s="547"/>
      <c r="C17" s="547"/>
      <c r="D17" s="548"/>
      <c r="E17" s="548"/>
      <c r="F17" s="550"/>
      <c r="G17" s="549"/>
      <c r="H17" s="549"/>
      <c r="I17" s="549"/>
    </row>
    <row r="18" spans="1:9" s="123" customFormat="1" ht="15.75" thickBot="1" x14ac:dyDescent="0.3">
      <c r="A18" s="657" t="s">
        <v>426</v>
      </c>
      <c r="B18" s="593"/>
      <c r="C18" s="593"/>
      <c r="D18" s="594"/>
      <c r="E18" s="595"/>
      <c r="F18" s="595"/>
      <c r="G18" s="595"/>
      <c r="H18" s="595"/>
      <c r="I18" s="596"/>
    </row>
    <row r="19" spans="1:9" s="123" customFormat="1" ht="26.25" thickBot="1" x14ac:dyDescent="0.3">
      <c r="A19" s="597" t="s">
        <v>215</v>
      </c>
      <c r="B19" s="598" t="s">
        <v>297</v>
      </c>
      <c r="C19" s="598" t="s">
        <v>298</v>
      </c>
      <c r="D19" s="599" t="s">
        <v>299</v>
      </c>
      <c r="E19" s="509"/>
      <c r="F19" s="502"/>
      <c r="G19" s="502"/>
      <c r="H19" s="502"/>
    </row>
    <row r="20" spans="1:9" ht="30" x14ac:dyDescent="0.25">
      <c r="A20" s="600" t="s">
        <v>400</v>
      </c>
      <c r="B20" s="601">
        <v>200</v>
      </c>
      <c r="C20" s="601">
        <v>1</v>
      </c>
      <c r="D20" s="602">
        <f>C20*B20</f>
        <v>200</v>
      </c>
      <c r="E20" s="603"/>
      <c r="F20" s="603"/>
      <c r="G20" s="603"/>
      <c r="H20" s="603"/>
    </row>
    <row r="21" spans="1:9" ht="60.75" thickBot="1" x14ac:dyDescent="0.3">
      <c r="A21" s="604" t="s">
        <v>401</v>
      </c>
      <c r="B21" s="605">
        <v>450</v>
      </c>
      <c r="C21" s="606">
        <v>1</v>
      </c>
      <c r="D21" s="607">
        <f>C21*B21</f>
        <v>450</v>
      </c>
      <c r="E21" s="603"/>
      <c r="F21" s="603"/>
      <c r="G21" s="603"/>
      <c r="H21" s="603"/>
    </row>
    <row r="22" spans="1:9" ht="15.75" thickBot="1" x14ac:dyDescent="0.3">
      <c r="A22" s="523" t="s">
        <v>368</v>
      </c>
      <c r="B22" s="608"/>
      <c r="C22" s="608"/>
      <c r="D22" s="609">
        <f>SUM(D20:D21)</f>
        <v>650</v>
      </c>
      <c r="E22" s="610"/>
      <c r="F22" s="603"/>
      <c r="G22" s="603"/>
      <c r="H22" s="603"/>
    </row>
  </sheetData>
  <mergeCells count="9">
    <mergeCell ref="A10:F10"/>
    <mergeCell ref="A11:C11"/>
    <mergeCell ref="D11:F11"/>
    <mergeCell ref="J6:O8"/>
    <mergeCell ref="A2:A4"/>
    <mergeCell ref="B2:B4"/>
    <mergeCell ref="D2:G2"/>
    <mergeCell ref="D3:D4"/>
    <mergeCell ref="E3:E4"/>
  </mergeCells>
  <pageMargins left="0.7" right="0.7" top="0.75" bottom="0.61" header="0.3" footer="0.3"/>
  <pageSetup paperSize="9" orientation="landscape" horizontalDpi="4294967292"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7CE3E-D4E8-42C2-9DE4-01D4587531D8}">
  <sheetPr>
    <tabColor theme="9" tint="0.59999389629810485"/>
  </sheetPr>
  <dimension ref="A1:Q26"/>
  <sheetViews>
    <sheetView workbookViewId="0">
      <selection activeCell="F24" sqref="F24"/>
    </sheetView>
  </sheetViews>
  <sheetFormatPr defaultRowHeight="15" outlineLevelRow="1" x14ac:dyDescent="0.25"/>
  <cols>
    <col min="1" max="1" width="25.140625" style="89" customWidth="1"/>
    <col min="2" max="2" width="27.85546875" style="89" customWidth="1"/>
    <col min="3" max="3" width="12" style="89" customWidth="1"/>
    <col min="4" max="4" width="10.85546875" style="89" customWidth="1"/>
    <col min="5" max="5" width="10" style="89" customWidth="1"/>
    <col min="6" max="7" width="9.140625" style="89"/>
    <col min="8" max="8" width="12.140625" style="89" customWidth="1"/>
    <col min="9" max="9" width="8.42578125" style="89" customWidth="1"/>
    <col min="10" max="16384" width="9.140625" style="89"/>
  </cols>
  <sheetData>
    <row r="1" spans="1:17" x14ac:dyDescent="0.25">
      <c r="A1" s="123" t="s">
        <v>393</v>
      </c>
    </row>
    <row r="2" spans="1:17" s="92" customFormat="1" ht="25.5" customHeight="1" x14ac:dyDescent="0.25">
      <c r="A2" s="907" t="s">
        <v>0</v>
      </c>
      <c r="B2" s="910" t="s">
        <v>1</v>
      </c>
      <c r="C2" s="90" t="s">
        <v>94</v>
      </c>
      <c r="D2" s="911"/>
      <c r="E2" s="911"/>
      <c r="F2" s="911"/>
      <c r="G2" s="911"/>
      <c r="H2" s="91" t="s">
        <v>96</v>
      </c>
      <c r="J2" s="93"/>
    </row>
    <row r="3" spans="1:17" s="92" customFormat="1" ht="63.75" customHeight="1" x14ac:dyDescent="0.25">
      <c r="A3" s="908"/>
      <c r="B3" s="910"/>
      <c r="C3" s="90" t="s">
        <v>97</v>
      </c>
      <c r="D3" s="946">
        <v>2020</v>
      </c>
      <c r="E3" s="946">
        <v>2021</v>
      </c>
      <c r="F3" s="94" t="s">
        <v>98</v>
      </c>
      <c r="G3" s="94" t="s">
        <v>99</v>
      </c>
      <c r="H3" s="217" t="s">
        <v>100</v>
      </c>
      <c r="J3" s="93"/>
    </row>
    <row r="4" spans="1:17" s="92" customFormat="1" ht="50.25" customHeight="1" x14ac:dyDescent="0.25">
      <c r="A4" s="909"/>
      <c r="B4" s="910"/>
      <c r="C4" s="90"/>
      <c r="D4" s="946"/>
      <c r="E4" s="946"/>
      <c r="F4" s="94" t="s">
        <v>101</v>
      </c>
      <c r="G4" s="658" t="s">
        <v>102</v>
      </c>
      <c r="H4" s="218"/>
      <c r="J4" s="93"/>
      <c r="L4" s="92" t="s">
        <v>103</v>
      </c>
    </row>
    <row r="5" spans="1:17" s="106" customFormat="1" ht="30.75" customHeight="1" outlineLevel="1" x14ac:dyDescent="0.25">
      <c r="A5" s="465" t="s">
        <v>343</v>
      </c>
      <c r="B5" s="465" t="s">
        <v>344</v>
      </c>
      <c r="C5" s="465"/>
      <c r="D5" s="466"/>
      <c r="E5" s="466"/>
      <c r="F5" s="466"/>
      <c r="G5" s="659"/>
      <c r="H5" s="660"/>
      <c r="I5" s="180"/>
      <c r="J5" s="406"/>
      <c r="K5" s="578"/>
      <c r="L5" s="578"/>
      <c r="M5" s="578"/>
      <c r="N5" s="578"/>
      <c r="O5" s="578"/>
    </row>
    <row r="6" spans="1:17" s="92" customFormat="1" ht="116.25" customHeight="1" outlineLevel="1" x14ac:dyDescent="0.25">
      <c r="A6" s="645" t="s">
        <v>394</v>
      </c>
      <c r="B6" s="661" t="s">
        <v>427</v>
      </c>
      <c r="C6" s="612" t="s">
        <v>428</v>
      </c>
      <c r="D6" s="662"/>
      <c r="E6" s="618">
        <v>2233.6</v>
      </c>
      <c r="F6" s="619"/>
      <c r="G6" s="663">
        <v>2233.6</v>
      </c>
      <c r="H6" s="664"/>
      <c r="I6" s="623"/>
      <c r="J6" s="578"/>
      <c r="K6" s="1021" t="s">
        <v>430</v>
      </c>
      <c r="L6" s="1066"/>
      <c r="M6" s="1066"/>
      <c r="N6" s="1066"/>
      <c r="O6" s="1066"/>
      <c r="P6" s="1066"/>
      <c r="Q6" s="106"/>
    </row>
    <row r="7" spans="1:17" s="92" customFormat="1" ht="16.5" customHeight="1" outlineLevel="1" x14ac:dyDescent="0.25">
      <c r="A7" s="665"/>
      <c r="B7" s="666"/>
      <c r="C7" s="667"/>
      <c r="D7" s="668"/>
      <c r="E7" s="621">
        <v>450</v>
      </c>
      <c r="F7" s="621"/>
      <c r="G7" s="621">
        <v>450</v>
      </c>
      <c r="H7" s="669"/>
      <c r="I7" s="623"/>
      <c r="J7" s="578"/>
      <c r="K7" s="1070"/>
      <c r="L7" s="1070"/>
      <c r="M7" s="1070"/>
      <c r="N7" s="1070"/>
      <c r="O7" s="1070"/>
      <c r="P7" s="1070"/>
      <c r="Q7" s="106"/>
    </row>
    <row r="8" spans="1:17" s="180" customFormat="1" ht="51" outlineLevel="1" x14ac:dyDescent="0.25">
      <c r="A8" s="670"/>
      <c r="B8" s="671"/>
      <c r="C8" s="671" t="s">
        <v>142</v>
      </c>
      <c r="D8" s="672"/>
      <c r="E8" s="672">
        <f>SUM(E6:E7)</f>
        <v>2683.6</v>
      </c>
      <c r="F8" s="672"/>
      <c r="G8" s="672">
        <f>SUM(G6:G7)</f>
        <v>2683.6</v>
      </c>
      <c r="H8" s="544" t="s">
        <v>429</v>
      </c>
      <c r="I8" s="673"/>
      <c r="J8" s="578"/>
      <c r="K8" s="1070"/>
      <c r="L8" s="1070"/>
      <c r="M8" s="1070"/>
      <c r="N8" s="1070"/>
      <c r="O8" s="1070"/>
      <c r="P8" s="1070"/>
    </row>
    <row r="10" spans="1:17" ht="26.25" x14ac:dyDescent="0.25">
      <c r="A10" s="973" t="s">
        <v>215</v>
      </c>
      <c r="B10" s="973"/>
      <c r="C10" s="973"/>
      <c r="D10" s="973"/>
      <c r="E10" s="973"/>
      <c r="F10" s="973"/>
      <c r="G10" s="472" t="s">
        <v>119</v>
      </c>
    </row>
    <row r="11" spans="1:17" s="407" customFormat="1" x14ac:dyDescent="0.25">
      <c r="A11" s="1038" t="s">
        <v>348</v>
      </c>
      <c r="B11" s="1038"/>
      <c r="C11" s="1038"/>
      <c r="D11" s="1039" t="s">
        <v>313</v>
      </c>
      <c r="E11" s="1039"/>
      <c r="F11" s="1039"/>
      <c r="G11" s="473">
        <v>2233.6</v>
      </c>
    </row>
    <row r="13" spans="1:17" s="475" customFormat="1" ht="45" x14ac:dyDescent="0.25">
      <c r="A13" s="226" t="s">
        <v>314</v>
      </c>
      <c r="B13" s="226" t="s">
        <v>122</v>
      </c>
      <c r="C13" s="226" t="s">
        <v>123</v>
      </c>
      <c r="D13" s="474" t="s">
        <v>315</v>
      </c>
      <c r="E13" s="429" t="s">
        <v>316</v>
      </c>
      <c r="F13" s="428" t="s">
        <v>209</v>
      </c>
      <c r="G13" s="428" t="s">
        <v>317</v>
      </c>
      <c r="H13" s="428" t="s">
        <v>318</v>
      </c>
      <c r="I13" s="137" t="s">
        <v>124</v>
      </c>
    </row>
    <row r="14" spans="1:17" s="475" customFormat="1" ht="30" x14ac:dyDescent="0.25">
      <c r="A14" s="226" t="s">
        <v>319</v>
      </c>
      <c r="B14" s="431">
        <v>1500</v>
      </c>
      <c r="C14" s="432">
        <f>B14*12</f>
        <v>18000</v>
      </c>
      <c r="D14" s="474"/>
      <c r="E14" s="434"/>
      <c r="F14" s="433"/>
      <c r="G14" s="433"/>
      <c r="H14" s="428"/>
      <c r="I14" s="435"/>
    </row>
    <row r="15" spans="1:17" s="475" customFormat="1" ht="30" x14ac:dyDescent="0.25">
      <c r="A15" s="226" t="s">
        <v>211</v>
      </c>
      <c r="B15" s="431">
        <v>361.35</v>
      </c>
      <c r="C15" s="432">
        <f>B15*12</f>
        <v>4336.2000000000007</v>
      </c>
      <c r="D15" s="474"/>
      <c r="E15" s="434"/>
      <c r="F15" s="433"/>
      <c r="G15" s="433"/>
      <c r="H15" s="428"/>
      <c r="I15" s="435"/>
    </row>
    <row r="16" spans="1:17" s="475" customFormat="1" x14ac:dyDescent="0.25">
      <c r="A16" s="236" t="s">
        <v>129</v>
      </c>
      <c r="B16" s="437">
        <f>SUM(B14:B15)</f>
        <v>1861.35</v>
      </c>
      <c r="C16" s="437">
        <f>SUM(C14:C15)</f>
        <v>22336.2</v>
      </c>
      <c r="D16" s="476">
        <f>C16/20</f>
        <v>1116.81</v>
      </c>
      <c r="E16" s="438">
        <f>C16/10</f>
        <v>2233.62</v>
      </c>
      <c r="F16" s="477">
        <f>E16*2</f>
        <v>4467.24</v>
      </c>
      <c r="G16" s="477">
        <f>E16*3</f>
        <v>6700.86</v>
      </c>
      <c r="H16" s="477">
        <f>E16*4</f>
        <v>8934.48</v>
      </c>
      <c r="I16" s="238">
        <f>E16*5</f>
        <v>11168.099999999999</v>
      </c>
    </row>
    <row r="18" spans="1:9" x14ac:dyDescent="0.25">
      <c r="A18" s="1057" t="s">
        <v>409</v>
      </c>
      <c r="B18" s="1077"/>
      <c r="C18" s="1077"/>
      <c r="D18" s="1077"/>
      <c r="E18" s="1077"/>
      <c r="F18" s="674"/>
      <c r="G18" s="674"/>
      <c r="H18" s="674"/>
      <c r="I18" s="198"/>
    </row>
    <row r="19" spans="1:9" x14ac:dyDescent="0.25">
      <c r="A19" s="1080" t="s">
        <v>410</v>
      </c>
      <c r="B19" s="1081"/>
      <c r="C19" s="1082"/>
      <c r="D19" s="1082"/>
      <c r="E19" s="1083"/>
      <c r="F19" s="675"/>
      <c r="G19" s="675"/>
      <c r="H19" s="675"/>
      <c r="I19" s="198"/>
    </row>
    <row r="20" spans="1:9" ht="3" customHeight="1" thickBot="1" x14ac:dyDescent="0.3">
      <c r="A20" s="1084"/>
      <c r="B20" s="1085"/>
      <c r="C20" s="1086"/>
      <c r="D20" s="1086"/>
      <c r="E20" s="1087"/>
      <c r="F20" s="427"/>
      <c r="G20" s="427"/>
      <c r="H20" s="427"/>
    </row>
    <row r="21" spans="1:9" ht="26.25" thickBot="1" x14ac:dyDescent="0.3">
      <c r="A21" s="597" t="s">
        <v>215</v>
      </c>
      <c r="B21" s="627" t="s">
        <v>411</v>
      </c>
      <c r="C21" s="627" t="s">
        <v>297</v>
      </c>
      <c r="D21" s="627" t="s">
        <v>298</v>
      </c>
      <c r="E21" s="628" t="s">
        <v>412</v>
      </c>
      <c r="F21" s="427"/>
      <c r="G21" s="427"/>
      <c r="H21" s="427"/>
    </row>
    <row r="22" spans="1:9" ht="26.25" x14ac:dyDescent="0.25">
      <c r="A22" s="629" t="s">
        <v>413</v>
      </c>
      <c r="B22" s="630" t="s">
        <v>414</v>
      </c>
      <c r="C22" s="631">
        <v>14</v>
      </c>
      <c r="D22" s="631">
        <v>10</v>
      </c>
      <c r="E22" s="632">
        <f>14*(1+4)*2</f>
        <v>140</v>
      </c>
      <c r="F22" s="427"/>
      <c r="G22" s="427"/>
      <c r="H22" s="427"/>
    </row>
    <row r="23" spans="1:9" x14ac:dyDescent="0.25">
      <c r="A23" s="633" t="s">
        <v>415</v>
      </c>
      <c r="B23" s="634"/>
      <c r="C23" s="634">
        <v>2.5</v>
      </c>
      <c r="D23" s="634">
        <v>50</v>
      </c>
      <c r="E23" s="635">
        <f>2.5*50</f>
        <v>125</v>
      </c>
      <c r="F23" s="427"/>
      <c r="G23" s="427"/>
      <c r="H23" s="427"/>
    </row>
    <row r="24" spans="1:9" x14ac:dyDescent="0.25">
      <c r="A24" s="636" t="s">
        <v>416</v>
      </c>
      <c r="B24" s="637" t="s">
        <v>417</v>
      </c>
      <c r="C24" s="634">
        <v>0.3</v>
      </c>
      <c r="D24" s="634">
        <v>50</v>
      </c>
      <c r="E24" s="635">
        <f>0.3*50</f>
        <v>15</v>
      </c>
      <c r="F24" s="427"/>
      <c r="G24" s="427"/>
      <c r="H24" s="427"/>
    </row>
    <row r="25" spans="1:9" ht="27" thickBot="1" x14ac:dyDescent="0.3">
      <c r="A25" s="638" t="s">
        <v>418</v>
      </c>
      <c r="B25" s="639" t="s">
        <v>419</v>
      </c>
      <c r="C25" s="640">
        <v>1.7</v>
      </c>
      <c r="D25" s="640">
        <v>100</v>
      </c>
      <c r="E25" s="641">
        <f>50*2*1.7</f>
        <v>170</v>
      </c>
      <c r="F25" s="427"/>
      <c r="G25" s="427"/>
      <c r="H25" s="427"/>
    </row>
    <row r="26" spans="1:9" ht="15.75" thickBot="1" x14ac:dyDescent="0.3">
      <c r="A26" s="642" t="s">
        <v>420</v>
      </c>
      <c r="B26" s="643"/>
      <c r="C26" s="643"/>
      <c r="D26" s="643"/>
      <c r="E26" s="644">
        <f>SUM(E22:E25)</f>
        <v>450</v>
      </c>
      <c r="F26" s="427"/>
      <c r="G26" s="427"/>
      <c r="H26" s="427"/>
    </row>
  </sheetData>
  <mergeCells count="11">
    <mergeCell ref="K6:P8"/>
    <mergeCell ref="A18:E18"/>
    <mergeCell ref="A19:E20"/>
    <mergeCell ref="A2:A4"/>
    <mergeCell ref="B2:B4"/>
    <mergeCell ref="D2:G2"/>
    <mergeCell ref="D3:D4"/>
    <mergeCell ref="E3:E4"/>
    <mergeCell ref="A10:F10"/>
    <mergeCell ref="A11:C11"/>
    <mergeCell ref="D11:F11"/>
  </mergeCells>
  <pageMargins left="0.7" right="0.7" top="0.33" bottom="0.26" header="0.2" footer="0.16"/>
  <pageSetup paperSize="9" orientation="landscape" horizontalDpi="4294967292"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53659-83B7-4810-9861-20E75FEA8CB6}">
  <sheetPr>
    <tabColor theme="9" tint="0.59999389629810485"/>
  </sheetPr>
  <dimension ref="A1:Q19"/>
  <sheetViews>
    <sheetView workbookViewId="0">
      <selection activeCell="J19" sqref="J19"/>
    </sheetView>
  </sheetViews>
  <sheetFormatPr defaultRowHeight="15" outlineLevelRow="1" x14ac:dyDescent="0.25"/>
  <cols>
    <col min="1" max="1" width="25.140625" style="89" customWidth="1"/>
    <col min="2" max="2" width="27.85546875" style="89" customWidth="1"/>
    <col min="3" max="3" width="12" style="89" customWidth="1"/>
    <col min="4" max="4" width="10.85546875" style="89" customWidth="1"/>
    <col min="5" max="5" width="10" style="89" customWidth="1"/>
    <col min="6" max="7" width="9.140625" style="89"/>
    <col min="8" max="8" width="12.140625" style="89" customWidth="1"/>
    <col min="9" max="9" width="10.42578125" style="89" customWidth="1"/>
    <col min="10" max="16384" width="9.140625" style="89"/>
  </cols>
  <sheetData>
    <row r="1" spans="1:17" x14ac:dyDescent="0.25">
      <c r="A1" s="123" t="s">
        <v>393</v>
      </c>
    </row>
    <row r="2" spans="1:17" s="92" customFormat="1" ht="25.5" customHeight="1" x14ac:dyDescent="0.25">
      <c r="A2" s="907" t="s">
        <v>0</v>
      </c>
      <c r="B2" s="910" t="s">
        <v>1</v>
      </c>
      <c r="C2" s="90" t="s">
        <v>94</v>
      </c>
      <c r="D2" s="911"/>
      <c r="E2" s="911"/>
      <c r="F2" s="911"/>
      <c r="G2" s="911"/>
      <c r="H2" s="91" t="s">
        <v>96</v>
      </c>
      <c r="J2" s="93"/>
    </row>
    <row r="3" spans="1:17" s="92" customFormat="1" ht="63.75" customHeight="1" x14ac:dyDescent="0.25">
      <c r="A3" s="908"/>
      <c r="B3" s="910"/>
      <c r="C3" s="90" t="s">
        <v>97</v>
      </c>
      <c r="D3" s="946">
        <v>2020</v>
      </c>
      <c r="E3" s="946">
        <v>2021</v>
      </c>
      <c r="F3" s="94" t="s">
        <v>98</v>
      </c>
      <c r="G3" s="94" t="s">
        <v>99</v>
      </c>
      <c r="H3" s="217" t="s">
        <v>100</v>
      </c>
      <c r="J3" s="93"/>
    </row>
    <row r="4" spans="1:17" s="92" customFormat="1" ht="50.25" customHeight="1" x14ac:dyDescent="0.25">
      <c r="A4" s="909"/>
      <c r="B4" s="910"/>
      <c r="C4" s="90"/>
      <c r="D4" s="946"/>
      <c r="E4" s="946"/>
      <c r="F4" s="94" t="s">
        <v>101</v>
      </c>
      <c r="G4" s="658" t="s">
        <v>102</v>
      </c>
      <c r="H4" s="218"/>
      <c r="J4" s="93"/>
      <c r="L4" s="92" t="s">
        <v>103</v>
      </c>
    </row>
    <row r="5" spans="1:17" s="106" customFormat="1" ht="30.75" customHeight="1" outlineLevel="1" x14ac:dyDescent="0.25">
      <c r="A5" s="489" t="s">
        <v>343</v>
      </c>
      <c r="B5" s="489" t="s">
        <v>344</v>
      </c>
      <c r="C5" s="489"/>
      <c r="D5" s="490"/>
      <c r="E5" s="490"/>
      <c r="F5" s="490"/>
      <c r="G5" s="676"/>
      <c r="H5" s="677"/>
      <c r="I5" s="180"/>
      <c r="J5" s="406"/>
      <c r="K5" s="578"/>
      <c r="L5" s="578"/>
      <c r="M5" s="578"/>
      <c r="N5" s="578"/>
      <c r="O5" s="578"/>
    </row>
    <row r="6" spans="1:17" s="92" customFormat="1" ht="27" customHeight="1" outlineLevel="1" x14ac:dyDescent="0.25">
      <c r="A6" s="1071" t="s">
        <v>29</v>
      </c>
      <c r="B6" s="1096" t="s">
        <v>431</v>
      </c>
      <c r="C6" s="1098" t="s">
        <v>432</v>
      </c>
      <c r="D6" s="678"/>
      <c r="E6" s="679">
        <v>2233.6</v>
      </c>
      <c r="F6" s="680"/>
      <c r="G6" s="680"/>
      <c r="H6" s="581"/>
      <c r="I6" s="623"/>
      <c r="J6" s="578"/>
      <c r="K6" s="578"/>
      <c r="L6" s="578"/>
      <c r="M6" s="578"/>
      <c r="N6" s="578"/>
      <c r="O6" s="578"/>
      <c r="P6" s="106"/>
      <c r="Q6" s="106"/>
    </row>
    <row r="7" spans="1:17" s="92" customFormat="1" ht="26.25" customHeight="1" outlineLevel="1" x14ac:dyDescent="0.25">
      <c r="A7" s="1072"/>
      <c r="B7" s="1097"/>
      <c r="C7" s="1099"/>
      <c r="D7" s="668"/>
      <c r="E7" s="621">
        <v>800</v>
      </c>
      <c r="F7" s="622"/>
      <c r="G7" s="622"/>
      <c r="H7" s="585"/>
      <c r="I7" s="623"/>
      <c r="J7" s="578"/>
      <c r="K7" s="578"/>
      <c r="L7" s="578"/>
      <c r="M7" s="578"/>
      <c r="N7" s="578"/>
      <c r="O7" s="578"/>
      <c r="P7" s="106"/>
      <c r="Q7" s="106"/>
    </row>
    <row r="8" spans="1:17" s="683" customFormat="1" ht="25.5" outlineLevel="1" x14ac:dyDescent="0.25">
      <c r="A8" s="670"/>
      <c r="B8" s="681"/>
      <c r="C8" s="671" t="s">
        <v>142</v>
      </c>
      <c r="D8" s="672"/>
      <c r="E8" s="672">
        <f>SUM(E6:E7)</f>
        <v>3033.6</v>
      </c>
      <c r="F8" s="672"/>
      <c r="G8" s="672"/>
      <c r="H8" s="590" t="s">
        <v>433</v>
      </c>
      <c r="I8" s="682"/>
      <c r="J8" s="1021" t="s">
        <v>435</v>
      </c>
      <c r="K8" s="1066"/>
      <c r="L8" s="1066"/>
      <c r="M8" s="1066"/>
      <c r="N8" s="1066"/>
      <c r="O8" s="1066"/>
    </row>
    <row r="9" spans="1:17" s="92" customFormat="1" ht="15.75" customHeight="1" outlineLevel="1" x14ac:dyDescent="0.25">
      <c r="A9" s="684"/>
      <c r="B9" s="685"/>
      <c r="C9" s="686"/>
      <c r="D9" s="687"/>
      <c r="E9" s="688"/>
      <c r="F9" s="689"/>
      <c r="G9" s="689"/>
      <c r="H9" s="690"/>
      <c r="I9" s="623"/>
      <c r="J9" s="578"/>
      <c r="K9" s="578"/>
      <c r="L9" s="578"/>
      <c r="M9" s="578"/>
      <c r="N9" s="578"/>
      <c r="O9" s="578"/>
      <c r="P9" s="106"/>
      <c r="Q9" s="106"/>
    </row>
    <row r="10" spans="1:17" x14ac:dyDescent="0.25">
      <c r="J10" s="578"/>
      <c r="K10" s="578"/>
      <c r="L10" s="578"/>
      <c r="M10" s="578"/>
      <c r="N10" s="578"/>
      <c r="O10" s="578"/>
    </row>
    <row r="11" spans="1:17" ht="26.25" x14ac:dyDescent="0.25">
      <c r="A11" s="973" t="s">
        <v>215</v>
      </c>
      <c r="B11" s="973"/>
      <c r="C11" s="973"/>
      <c r="D11" s="973"/>
      <c r="E11" s="973"/>
      <c r="F11" s="973"/>
      <c r="G11" s="472" t="s">
        <v>119</v>
      </c>
      <c r="J11" s="578"/>
      <c r="K11" s="578"/>
      <c r="L11" s="578"/>
      <c r="M11" s="578"/>
      <c r="N11" s="578"/>
      <c r="O11" s="578"/>
    </row>
    <row r="12" spans="1:17" s="407" customFormat="1" x14ac:dyDescent="0.25">
      <c r="A12" s="1038" t="s">
        <v>434</v>
      </c>
      <c r="B12" s="1038"/>
      <c r="C12" s="1038"/>
      <c r="D12" s="1039" t="s">
        <v>313</v>
      </c>
      <c r="E12" s="1039"/>
      <c r="F12" s="1039"/>
      <c r="G12" s="473">
        <v>2233.6</v>
      </c>
      <c r="H12" s="656"/>
    </row>
    <row r="14" spans="1:17" s="475" customFormat="1" ht="45" x14ac:dyDescent="0.25">
      <c r="A14" s="226" t="s">
        <v>314</v>
      </c>
      <c r="B14" s="226" t="s">
        <v>122</v>
      </c>
      <c r="C14" s="226" t="s">
        <v>123</v>
      </c>
      <c r="D14" s="474" t="s">
        <v>315</v>
      </c>
      <c r="E14" s="429" t="s">
        <v>316</v>
      </c>
      <c r="F14" s="428" t="s">
        <v>209</v>
      </c>
      <c r="G14" s="428" t="s">
        <v>317</v>
      </c>
      <c r="H14" s="428" t="s">
        <v>318</v>
      </c>
      <c r="I14" s="137" t="s">
        <v>124</v>
      </c>
    </row>
    <row r="15" spans="1:17" s="475" customFormat="1" ht="30" x14ac:dyDescent="0.25">
      <c r="A15" s="226" t="s">
        <v>319</v>
      </c>
      <c r="B15" s="431">
        <v>1500</v>
      </c>
      <c r="C15" s="432">
        <f>B15*12</f>
        <v>18000</v>
      </c>
      <c r="D15" s="474"/>
      <c r="E15" s="434"/>
      <c r="F15" s="433"/>
      <c r="G15" s="433"/>
      <c r="H15" s="428"/>
      <c r="I15" s="435"/>
    </row>
    <row r="16" spans="1:17" s="475" customFormat="1" ht="30" x14ac:dyDescent="0.25">
      <c r="A16" s="226" t="s">
        <v>211</v>
      </c>
      <c r="B16" s="431">
        <v>361.35</v>
      </c>
      <c r="C16" s="432">
        <f>B16*12</f>
        <v>4336.2000000000007</v>
      </c>
      <c r="D16" s="474"/>
      <c r="E16" s="434"/>
      <c r="F16" s="433"/>
      <c r="G16" s="433"/>
      <c r="H16" s="428"/>
      <c r="I16" s="435"/>
    </row>
    <row r="17" spans="1:9" s="475" customFormat="1" x14ac:dyDescent="0.25">
      <c r="A17" s="236" t="s">
        <v>129</v>
      </c>
      <c r="B17" s="437">
        <f>SUM(B15:B16)</f>
        <v>1861.35</v>
      </c>
      <c r="C17" s="437">
        <f>SUM(C15:C16)</f>
        <v>22336.2</v>
      </c>
      <c r="D17" s="476">
        <f>C17/20</f>
        <v>1116.81</v>
      </c>
      <c r="E17" s="438">
        <f>C17/10</f>
        <v>2233.62</v>
      </c>
      <c r="F17" s="477">
        <f>E17*2</f>
        <v>4467.24</v>
      </c>
      <c r="G17" s="477">
        <f>E17*3</f>
        <v>6700.86</v>
      </c>
      <c r="H17" s="477">
        <f>E17*4</f>
        <v>8934.48</v>
      </c>
      <c r="I17" s="238">
        <f>E17*5</f>
        <v>11168.099999999999</v>
      </c>
    </row>
    <row r="18" spans="1:9" s="551" customFormat="1" x14ac:dyDescent="0.25">
      <c r="A18" s="546"/>
      <c r="B18" s="547"/>
      <c r="C18" s="547"/>
      <c r="D18" s="548"/>
      <c r="E18" s="550"/>
      <c r="F18" s="549"/>
      <c r="G18" s="549"/>
      <c r="H18" s="549"/>
      <c r="I18" s="549"/>
    </row>
    <row r="19" spans="1:9" s="123" customFormat="1" ht="15" customHeight="1" x14ac:dyDescent="0.25">
      <c r="A19" s="1094" t="s">
        <v>436</v>
      </c>
      <c r="B19" s="1095"/>
      <c r="C19" s="1095"/>
      <c r="D19" s="1095"/>
      <c r="E19" s="1095"/>
      <c r="F19" s="1095"/>
      <c r="G19" s="1095"/>
      <c r="H19" s="1095"/>
    </row>
  </sheetData>
  <mergeCells count="13">
    <mergeCell ref="A12:C12"/>
    <mergeCell ref="D12:F12"/>
    <mergeCell ref="J8:O8"/>
    <mergeCell ref="A19:H19"/>
    <mergeCell ref="A2:A4"/>
    <mergeCell ref="B2:B4"/>
    <mergeCell ref="D2:G2"/>
    <mergeCell ref="D3:D4"/>
    <mergeCell ref="E3:E4"/>
    <mergeCell ref="A6:A7"/>
    <mergeCell ref="B6:B7"/>
    <mergeCell ref="C6:C7"/>
    <mergeCell ref="A11:F11"/>
  </mergeCells>
  <pageMargins left="0.7" right="0.7" top="0.75" bottom="0.75" header="0.3" footer="0.3"/>
  <pageSetup paperSize="9" orientation="landscape" horizontalDpi="4294967292"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CF1EA-3215-4712-A675-956124F94A74}">
  <sheetPr>
    <tabColor theme="9" tint="0.59999389629810485"/>
    <pageSetUpPr fitToPage="1"/>
  </sheetPr>
  <dimension ref="A1:O51"/>
  <sheetViews>
    <sheetView showZeros="0" zoomScaleNormal="100" workbookViewId="0">
      <pane ySplit="5" topLeftCell="A6" activePane="bottomLeft" state="frozen"/>
      <selection activeCell="H28" sqref="H28"/>
      <selection pane="bottomLeft" activeCell="H28" sqref="H28"/>
    </sheetView>
  </sheetViews>
  <sheetFormatPr defaultRowHeight="15" outlineLevelRow="1" x14ac:dyDescent="0.25"/>
  <cols>
    <col min="1" max="1" width="33.85546875" style="269" customWidth="1"/>
    <col min="2" max="2" width="25.28515625" style="269" customWidth="1"/>
    <col min="3" max="3" width="18.5703125" style="269" customWidth="1"/>
    <col min="4" max="4" width="10.28515625" style="270" customWidth="1"/>
    <col min="5" max="5" width="11" style="270" customWidth="1"/>
    <col min="6" max="6" width="10.85546875" style="270" customWidth="1"/>
    <col min="7" max="7" width="11.28515625" style="270" customWidth="1"/>
    <col min="8" max="8" width="9.85546875" style="269" customWidth="1"/>
    <col min="9" max="9" width="15" style="269" customWidth="1"/>
    <col min="10" max="10" width="10.28515625" style="269" customWidth="1"/>
    <col min="11" max="16384" width="9.140625" style="269"/>
  </cols>
  <sheetData>
    <row r="1" spans="1:11" ht="60.75" customHeight="1" x14ac:dyDescent="0.25">
      <c r="E1" s="989" t="s">
        <v>438</v>
      </c>
      <c r="F1" s="989"/>
      <c r="G1" s="989"/>
    </row>
    <row r="3" spans="1:11" ht="25.5" customHeight="1" x14ac:dyDescent="0.25">
      <c r="A3" s="990" t="s">
        <v>0</v>
      </c>
      <c r="B3" s="993" t="s">
        <v>1</v>
      </c>
      <c r="C3" s="271" t="s">
        <v>94</v>
      </c>
      <c r="D3" s="994" t="s">
        <v>2</v>
      </c>
      <c r="E3" s="994"/>
      <c r="F3" s="994"/>
      <c r="G3" s="994"/>
    </row>
    <row r="4" spans="1:11" ht="63.75" x14ac:dyDescent="0.25">
      <c r="A4" s="991"/>
      <c r="B4" s="993"/>
      <c r="C4" s="271" t="s">
        <v>97</v>
      </c>
      <c r="D4" s="995">
        <v>2019</v>
      </c>
      <c r="E4" s="995">
        <v>2020</v>
      </c>
      <c r="F4" s="272" t="s">
        <v>98</v>
      </c>
      <c r="G4" s="272" t="s">
        <v>99</v>
      </c>
    </row>
    <row r="5" spans="1:11" ht="50.25" customHeight="1" x14ac:dyDescent="0.25">
      <c r="A5" s="992"/>
      <c r="B5" s="993"/>
      <c r="C5" s="271"/>
      <c r="D5" s="995"/>
      <c r="E5" s="995"/>
      <c r="F5" s="272" t="s">
        <v>101</v>
      </c>
      <c r="G5" s="272" t="s">
        <v>102</v>
      </c>
      <c r="K5" s="269" t="s">
        <v>103</v>
      </c>
    </row>
    <row r="6" spans="1:11" x14ac:dyDescent="0.25">
      <c r="A6" s="273"/>
      <c r="B6" s="274"/>
      <c r="C6" s="273"/>
      <c r="D6" s="275">
        <f>SUMIF($C$3:$C$26,"33.03.00*",D$3:D$26)</f>
        <v>0</v>
      </c>
      <c r="E6" s="275"/>
      <c r="F6" s="275">
        <f>SUMIF($C$3:$C$26,"33.03.00*",F$3:F$26)</f>
        <v>0</v>
      </c>
      <c r="G6" s="275"/>
    </row>
    <row r="7" spans="1:11" hidden="1" x14ac:dyDescent="0.25">
      <c r="A7" s="273" t="s">
        <v>237</v>
      </c>
      <c r="B7" s="273"/>
      <c r="C7" s="273"/>
      <c r="D7" s="275">
        <f>SUMIF($C$3:$C$26,"NVO*",D$3:D$26)</f>
        <v>0</v>
      </c>
      <c r="E7" s="275">
        <f>SUMIF($C$3:$C$26,"NVO*",E$3:E$26)</f>
        <v>0</v>
      </c>
      <c r="F7" s="275">
        <f>SUMIF($C$3:$C$26,"NVO*",F$3:F$26)</f>
        <v>0</v>
      </c>
      <c r="G7" s="275">
        <f>SUMIF($C$3:$C$26,"NVO*",G$3:G$26)</f>
        <v>0</v>
      </c>
    </row>
    <row r="8" spans="1:11" hidden="1" x14ac:dyDescent="0.25">
      <c r="A8" s="273" t="s">
        <v>238</v>
      </c>
      <c r="B8" s="273"/>
      <c r="C8" s="273"/>
      <c r="D8" s="275">
        <f>SUMIF($C$3:$C$26,"Pašvaldību*",D$3:D$26)</f>
        <v>0</v>
      </c>
      <c r="E8" s="275">
        <f>SUMIF($C$3:$C$26,"Pašvaldību*",E$3:E$26)</f>
        <v>0</v>
      </c>
      <c r="F8" s="275">
        <f>SUMIF($C$3:$C$26,"Pašvaldību*",F$3:F$26)</f>
        <v>0</v>
      </c>
      <c r="G8" s="275">
        <f>SUMIF($C$3:$C$26,"Pašvaldību*",G$3:G$26)</f>
        <v>0</v>
      </c>
    </row>
    <row r="9" spans="1:11" ht="45" hidden="1" customHeight="1" x14ac:dyDescent="0.25">
      <c r="A9" s="276" t="s">
        <v>239</v>
      </c>
      <c r="B9" s="986" t="s">
        <v>240</v>
      </c>
      <c r="C9" s="986"/>
      <c r="D9" s="277"/>
      <c r="E9" s="277"/>
      <c r="F9" s="277"/>
      <c r="G9" s="277"/>
      <c r="K9" s="269" t="s">
        <v>103</v>
      </c>
    </row>
    <row r="10" spans="1:11" ht="63.75" hidden="1" outlineLevel="1" x14ac:dyDescent="0.25">
      <c r="A10" s="324" t="s">
        <v>273</v>
      </c>
      <c r="B10" s="300" t="s">
        <v>288</v>
      </c>
      <c r="C10" s="301"/>
      <c r="D10" s="281"/>
      <c r="E10" s="281">
        <v>2500</v>
      </c>
      <c r="F10" s="281"/>
      <c r="G10" s="281"/>
      <c r="H10" s="282"/>
      <c r="K10" s="269" t="s">
        <v>103</v>
      </c>
    </row>
    <row r="11" spans="1:11" ht="19.5" hidden="1" customHeight="1" outlineLevel="1" x14ac:dyDescent="0.25">
      <c r="A11" s="302"/>
      <c r="B11" s="302" t="s">
        <v>249</v>
      </c>
      <c r="C11" s="301"/>
      <c r="D11" s="303"/>
      <c r="E11" s="303"/>
      <c r="F11" s="303"/>
      <c r="G11" s="303"/>
      <c r="H11" s="282"/>
    </row>
    <row r="12" spans="1:11" s="305" customFormat="1" ht="68.25" hidden="1" customHeight="1" outlineLevel="1" x14ac:dyDescent="0.25">
      <c r="A12" s="310"/>
      <c r="B12" s="300" t="s">
        <v>289</v>
      </c>
      <c r="C12" s="369"/>
      <c r="D12" s="281"/>
      <c r="E12" s="281">
        <v>2500</v>
      </c>
      <c r="F12" s="281">
        <f>SUM(F22)</f>
        <v>0</v>
      </c>
      <c r="G12" s="281"/>
      <c r="H12" s="304"/>
    </row>
    <row r="13" spans="1:11" s="305" customFormat="1" ht="45" hidden="1" customHeight="1" outlineLevel="1" x14ac:dyDescent="0.25">
      <c r="A13" s="306" t="s">
        <v>250</v>
      </c>
      <c r="B13" s="307" t="s">
        <v>251</v>
      </c>
      <c r="C13" s="308"/>
      <c r="D13" s="309"/>
      <c r="E13" s="309"/>
      <c r="F13" s="309"/>
      <c r="G13" s="309"/>
      <c r="H13" s="304"/>
    </row>
    <row r="14" spans="1:11" s="305" customFormat="1" ht="63.75" hidden="1" outlineLevel="1" x14ac:dyDescent="0.25">
      <c r="A14" s="310" t="s">
        <v>252</v>
      </c>
      <c r="B14" s="311" t="s">
        <v>253</v>
      </c>
      <c r="C14" s="301"/>
      <c r="D14" s="303"/>
      <c r="E14" s="303">
        <v>2500</v>
      </c>
      <c r="F14" s="303"/>
      <c r="G14" s="303"/>
      <c r="H14" s="304"/>
    </row>
    <row r="15" spans="1:11" s="305" customFormat="1" ht="18.75" hidden="1" customHeight="1" outlineLevel="1" x14ac:dyDescent="0.25">
      <c r="A15" s="310"/>
      <c r="B15" s="302" t="s">
        <v>249</v>
      </c>
      <c r="C15" s="301"/>
      <c r="D15" s="312"/>
      <c r="E15" s="312"/>
      <c r="F15" s="312"/>
      <c r="G15" s="312"/>
      <c r="H15" s="304"/>
    </row>
    <row r="16" spans="1:11" s="305" customFormat="1" ht="21.75" hidden="1" customHeight="1" outlineLevel="1" x14ac:dyDescent="0.25">
      <c r="A16" s="310"/>
      <c r="B16" s="302" t="s">
        <v>249</v>
      </c>
      <c r="C16" s="301"/>
      <c r="D16" s="312"/>
      <c r="E16" s="312"/>
      <c r="F16" s="312"/>
      <c r="G16" s="312"/>
      <c r="H16" s="304"/>
    </row>
    <row r="17" spans="1:15" s="317" customFormat="1" ht="28.5" hidden="1" outlineLevel="1" x14ac:dyDescent="0.25">
      <c r="A17" s="306" t="s">
        <v>254</v>
      </c>
      <c r="B17" s="313" t="s">
        <v>255</v>
      </c>
      <c r="C17" s="314"/>
      <c r="D17" s="315">
        <f>SUM(D18)</f>
        <v>0</v>
      </c>
      <c r="E17" s="315"/>
      <c r="F17" s="315">
        <f t="shared" ref="F17" si="0">SUM(F18)</f>
        <v>0</v>
      </c>
      <c r="G17" s="315"/>
      <c r="H17" s="316"/>
      <c r="I17" s="316"/>
      <c r="J17" s="316"/>
      <c r="K17" s="316"/>
      <c r="L17" s="316"/>
      <c r="M17" s="316"/>
      <c r="N17" s="316"/>
      <c r="O17" s="316"/>
    </row>
    <row r="18" spans="1:15" s="305" customFormat="1" ht="97.5" hidden="1" customHeight="1" outlineLevel="1" x14ac:dyDescent="0.25">
      <c r="A18" s="310" t="s">
        <v>256</v>
      </c>
      <c r="B18" s="302" t="s">
        <v>257</v>
      </c>
      <c r="C18" s="301"/>
      <c r="D18" s="312"/>
      <c r="E18" s="312">
        <v>10000</v>
      </c>
      <c r="F18" s="312"/>
      <c r="G18" s="318"/>
      <c r="H18" s="304"/>
    </row>
    <row r="19" spans="1:15" s="305" customFormat="1" ht="66.75" hidden="1" customHeight="1" outlineLevel="1" x14ac:dyDescent="0.25">
      <c r="A19" s="310" t="s">
        <v>258</v>
      </c>
      <c r="B19" s="319" t="s">
        <v>259</v>
      </c>
      <c r="C19" s="301"/>
      <c r="E19" s="303">
        <v>100000</v>
      </c>
      <c r="F19" s="320">
        <v>2400000</v>
      </c>
      <c r="G19" s="297"/>
      <c r="H19" s="304"/>
    </row>
    <row r="20" spans="1:15" s="305" customFormat="1" ht="21" hidden="1" customHeight="1" outlineLevel="1" x14ac:dyDescent="0.25">
      <c r="A20" s="310"/>
      <c r="B20" s="302" t="s">
        <v>249</v>
      </c>
      <c r="C20" s="301"/>
      <c r="D20" s="312"/>
      <c r="E20" s="312"/>
      <c r="F20" s="312"/>
      <c r="G20" s="321"/>
      <c r="H20" s="304"/>
    </row>
    <row r="21" spans="1:15" s="305" customFormat="1" ht="15.75" hidden="1" customHeight="1" outlineLevel="1" x14ac:dyDescent="0.25">
      <c r="A21" s="310"/>
      <c r="B21" s="302" t="s">
        <v>249</v>
      </c>
      <c r="C21" s="301"/>
      <c r="D21" s="312"/>
      <c r="E21" s="312"/>
      <c r="F21" s="312"/>
      <c r="G21" s="312"/>
      <c r="H21" s="304"/>
    </row>
    <row r="22" spans="1:15" ht="68.25" hidden="1" customHeight="1" outlineLevel="1" x14ac:dyDescent="0.25">
      <c r="A22" s="310"/>
      <c r="B22" s="302" t="s">
        <v>260</v>
      </c>
      <c r="C22" s="301"/>
      <c r="D22" s="312"/>
      <c r="E22" s="312"/>
      <c r="F22" s="312"/>
      <c r="G22" s="303">
        <v>1200</v>
      </c>
      <c r="H22" s="282"/>
    </row>
    <row r="23" spans="1:15" s="305" customFormat="1" ht="73.5" customHeight="1" outlineLevel="1" x14ac:dyDescent="0.25">
      <c r="A23" s="322" t="s">
        <v>261</v>
      </c>
      <c r="B23" s="313" t="s">
        <v>262</v>
      </c>
      <c r="C23" s="306"/>
      <c r="D23" s="315"/>
      <c r="E23" s="315"/>
      <c r="F23" s="315">
        <f t="shared" ref="F23" si="1">SUM(F24)</f>
        <v>0</v>
      </c>
      <c r="G23" s="315"/>
      <c r="H23" s="691"/>
      <c r="I23" s="692"/>
    </row>
    <row r="24" spans="1:15" ht="109.5" customHeight="1" outlineLevel="1" x14ac:dyDescent="0.25">
      <c r="A24" s="324" t="s">
        <v>263</v>
      </c>
      <c r="B24" s="448" t="s">
        <v>40</v>
      </c>
      <c r="C24" s="280" t="s">
        <v>44</v>
      </c>
      <c r="D24" s="326"/>
      <c r="E24" s="326">
        <v>1000</v>
      </c>
      <c r="F24" s="326"/>
      <c r="G24" s="326">
        <v>1000</v>
      </c>
      <c r="H24" s="691"/>
      <c r="I24" s="692"/>
      <c r="J24" s="334"/>
      <c r="K24" s="334"/>
      <c r="L24" s="334"/>
      <c r="M24" s="334"/>
      <c r="N24" s="334"/>
    </row>
    <row r="25" spans="1:15" s="305" customFormat="1" ht="148.5" hidden="1" customHeight="1" outlineLevel="1" x14ac:dyDescent="0.25">
      <c r="A25" s="310"/>
      <c r="B25" s="311" t="s">
        <v>265</v>
      </c>
      <c r="C25" s="310"/>
      <c r="D25" s="328">
        <v>1000</v>
      </c>
      <c r="E25" s="328">
        <v>1000</v>
      </c>
      <c r="F25" s="328">
        <f t="shared" ref="F25" si="2">SUM(F26)</f>
        <v>0</v>
      </c>
      <c r="G25" s="328">
        <v>1000</v>
      </c>
      <c r="I25" s="334"/>
      <c r="J25" s="334"/>
      <c r="K25" s="334"/>
      <c r="L25" s="334"/>
      <c r="M25" s="334"/>
      <c r="N25" s="334"/>
    </row>
    <row r="26" spans="1:15" ht="147.75" hidden="1" customHeight="1" outlineLevel="1" x14ac:dyDescent="0.25">
      <c r="A26" s="302"/>
      <c r="B26" s="302" t="s">
        <v>266</v>
      </c>
      <c r="C26" s="302"/>
      <c r="D26" s="329">
        <v>1000</v>
      </c>
      <c r="E26" s="329">
        <v>1000</v>
      </c>
      <c r="F26" s="329"/>
      <c r="G26" s="329">
        <v>1000</v>
      </c>
      <c r="I26" s="334"/>
      <c r="J26" s="334"/>
      <c r="K26" s="334"/>
      <c r="L26" s="334"/>
      <c r="M26" s="334"/>
      <c r="N26" s="334"/>
    </row>
    <row r="27" spans="1:15" s="305" customFormat="1" ht="23.25" hidden="1" customHeight="1" outlineLevel="1" x14ac:dyDescent="0.25">
      <c r="A27" s="310"/>
      <c r="B27" s="302"/>
      <c r="C27" s="310"/>
      <c r="D27" s="328">
        <f>SUM(D10:D26)</f>
        <v>2000</v>
      </c>
      <c r="E27" s="328">
        <f>SUM(E10:E26)</f>
        <v>120500</v>
      </c>
      <c r="F27" s="328">
        <v>2400000</v>
      </c>
      <c r="G27" s="328">
        <f>SUM(G10:G26)</f>
        <v>4200</v>
      </c>
      <c r="I27" s="334"/>
      <c r="J27" s="334"/>
      <c r="K27" s="334"/>
      <c r="L27" s="334"/>
      <c r="M27" s="334"/>
      <c r="N27" s="334"/>
    </row>
    <row r="28" spans="1:15" x14ac:dyDescent="0.2">
      <c r="A28" s="998" t="s">
        <v>241</v>
      </c>
      <c r="B28" s="998"/>
      <c r="C28" s="998"/>
      <c r="D28" s="998"/>
      <c r="E28" s="998"/>
      <c r="F28" s="998"/>
      <c r="G28" s="998"/>
      <c r="I28" s="334"/>
      <c r="J28" s="334"/>
      <c r="K28" s="334"/>
      <c r="L28" s="334"/>
      <c r="M28" s="334"/>
      <c r="N28" s="334"/>
    </row>
    <row r="29" spans="1:15" x14ac:dyDescent="0.25">
      <c r="A29" s="999" t="s">
        <v>120</v>
      </c>
      <c r="B29" s="999"/>
      <c r="C29" s="999"/>
      <c r="D29" s="999"/>
      <c r="E29" s="1000"/>
      <c r="F29" s="1000"/>
      <c r="G29" s="1000"/>
      <c r="H29" s="330"/>
      <c r="I29" s="334"/>
      <c r="J29" s="334"/>
      <c r="K29" s="334"/>
      <c r="L29" s="334"/>
      <c r="M29" s="334"/>
      <c r="N29" s="334"/>
    </row>
    <row r="30" spans="1:15" x14ac:dyDescent="0.25">
      <c r="A30" s="288"/>
      <c r="B30" s="288"/>
      <c r="C30" s="288"/>
      <c r="D30" s="288"/>
      <c r="E30" s="288"/>
      <c r="F30" s="288"/>
      <c r="G30" s="288"/>
      <c r="H30" s="290"/>
      <c r="I30" s="334"/>
      <c r="J30" s="334"/>
      <c r="K30" s="334"/>
      <c r="L30" s="334"/>
      <c r="M30" s="334"/>
      <c r="N30" s="334"/>
    </row>
    <row r="31" spans="1:15" ht="38.25" x14ac:dyDescent="0.25">
      <c r="A31" s="331" t="s">
        <v>267</v>
      </c>
      <c r="B31" s="331" t="s">
        <v>268</v>
      </c>
      <c r="C31" s="332" t="s">
        <v>269</v>
      </c>
      <c r="D31" s="331" t="s">
        <v>122</v>
      </c>
      <c r="E31" s="331" t="s">
        <v>123</v>
      </c>
      <c r="F31" s="331" t="s">
        <v>337</v>
      </c>
      <c r="G31" s="331"/>
      <c r="H31" s="333"/>
      <c r="I31" s="334"/>
      <c r="J31" s="334"/>
      <c r="K31" s="334"/>
      <c r="L31" s="334"/>
      <c r="M31" s="334"/>
      <c r="N31" s="334"/>
    </row>
    <row r="32" spans="1:15" x14ac:dyDescent="0.2">
      <c r="A32" s="987" t="s">
        <v>215</v>
      </c>
      <c r="B32" s="987"/>
      <c r="C32" s="348"/>
      <c r="D32" s="349"/>
      <c r="E32" s="349"/>
      <c r="F32" s="350"/>
      <c r="G32" s="351"/>
      <c r="H32" s="333"/>
      <c r="I32" s="334"/>
      <c r="J32" s="334"/>
      <c r="K32" s="334"/>
      <c r="L32" s="334"/>
      <c r="M32" s="334"/>
      <c r="N32" s="334"/>
    </row>
    <row r="33" spans="1:14" x14ac:dyDescent="0.25">
      <c r="A33" s="996" t="s">
        <v>439</v>
      </c>
      <c r="B33" s="997"/>
      <c r="C33" s="352"/>
      <c r="D33" s="349"/>
      <c r="E33" s="349"/>
      <c r="F33" s="353"/>
      <c r="G33" s="351"/>
      <c r="H33" s="333"/>
      <c r="I33" s="334"/>
      <c r="J33" s="334"/>
      <c r="K33" s="334"/>
      <c r="L33" s="334"/>
      <c r="M33" s="334"/>
      <c r="N33" s="334"/>
    </row>
    <row r="34" spans="1:14" x14ac:dyDescent="0.25">
      <c r="A34" s="294" t="s">
        <v>272</v>
      </c>
      <c r="B34" s="295">
        <v>805.87</v>
      </c>
      <c r="H34" s="460"/>
      <c r="I34" s="460"/>
    </row>
    <row r="35" spans="1:14" ht="30" x14ac:dyDescent="0.25">
      <c r="A35" s="296" t="s">
        <v>127</v>
      </c>
      <c r="B35" s="295">
        <f>B34*24.09%</f>
        <v>194.134083</v>
      </c>
    </row>
    <row r="36" spans="1:14" x14ac:dyDescent="0.25">
      <c r="A36" s="297" t="s">
        <v>248</v>
      </c>
      <c r="B36" s="298">
        <f>SUM(B34:B35)</f>
        <v>1000.004083</v>
      </c>
      <c r="H36" s="460"/>
      <c r="I36" s="460"/>
    </row>
    <row r="37" spans="1:14" x14ac:dyDescent="0.25">
      <c r="A37" s="270"/>
      <c r="B37" s="270"/>
      <c r="D37" s="269"/>
      <c r="E37" s="269"/>
      <c r="F37" s="269"/>
      <c r="G37" s="269"/>
    </row>
    <row r="38" spans="1:14" x14ac:dyDescent="0.25">
      <c r="A38" s="270"/>
      <c r="B38" s="270"/>
      <c r="D38" s="269"/>
      <c r="E38" s="269"/>
      <c r="F38" s="269"/>
      <c r="G38" s="269"/>
    </row>
    <row r="39" spans="1:14" x14ac:dyDescent="0.25">
      <c r="A39" s="270"/>
      <c r="B39" s="270"/>
      <c r="D39" s="269"/>
      <c r="E39" s="269"/>
      <c r="F39" s="269"/>
      <c r="G39" s="269"/>
    </row>
    <row r="40" spans="1:14" x14ac:dyDescent="0.25">
      <c r="A40" s="270"/>
      <c r="B40" s="270"/>
      <c r="D40" s="269"/>
      <c r="E40" s="269"/>
      <c r="F40" s="269"/>
      <c r="G40" s="269"/>
    </row>
    <row r="41" spans="1:14" x14ac:dyDescent="0.25">
      <c r="A41" s="270"/>
      <c r="B41" s="270"/>
      <c r="D41" s="269"/>
      <c r="E41" s="269"/>
      <c r="F41" s="269"/>
      <c r="G41" s="269"/>
    </row>
    <row r="42" spans="1:14" x14ac:dyDescent="0.25">
      <c r="A42" s="270"/>
      <c r="B42" s="270"/>
      <c r="D42" s="269"/>
      <c r="E42" s="269"/>
      <c r="F42" s="269"/>
      <c r="G42" s="269"/>
    </row>
    <row r="43" spans="1:14" x14ac:dyDescent="0.25">
      <c r="A43" s="270"/>
      <c r="B43" s="270"/>
      <c r="D43" s="269"/>
      <c r="E43" s="269"/>
      <c r="F43" s="269"/>
      <c r="G43" s="269"/>
    </row>
    <row r="44" spans="1:14" x14ac:dyDescent="0.25">
      <c r="A44" s="270"/>
      <c r="B44" s="270"/>
      <c r="D44" s="269"/>
      <c r="E44" s="269"/>
      <c r="F44" s="269"/>
      <c r="G44" s="269"/>
    </row>
    <row r="45" spans="1:14" x14ac:dyDescent="0.25">
      <c r="A45" s="270"/>
      <c r="B45" s="270"/>
      <c r="D45" s="269"/>
      <c r="E45" s="269"/>
      <c r="F45" s="269"/>
      <c r="G45" s="269"/>
    </row>
    <row r="46" spans="1:14" x14ac:dyDescent="0.25">
      <c r="A46" s="270"/>
      <c r="B46" s="270"/>
      <c r="D46" s="269"/>
      <c r="E46" s="269"/>
      <c r="F46" s="269"/>
      <c r="G46" s="269"/>
    </row>
    <row r="47" spans="1:14" x14ac:dyDescent="0.25">
      <c r="A47" s="270"/>
      <c r="B47" s="270"/>
      <c r="D47" s="269"/>
      <c r="E47" s="269"/>
      <c r="F47" s="269"/>
      <c r="G47" s="269"/>
    </row>
    <row r="48" spans="1:14" x14ac:dyDescent="0.25">
      <c r="A48" s="462"/>
      <c r="B48" s="463"/>
      <c r="D48" s="269"/>
      <c r="E48" s="269"/>
      <c r="F48" s="269"/>
      <c r="G48" s="269"/>
    </row>
    <row r="49" spans="1:7" x14ac:dyDescent="0.25">
      <c r="A49" s="458"/>
      <c r="B49" s="458"/>
      <c r="D49" s="269"/>
      <c r="E49" s="269"/>
      <c r="F49" s="269"/>
      <c r="G49" s="269"/>
    </row>
    <row r="50" spans="1:7" x14ac:dyDescent="0.25">
      <c r="A50" s="458"/>
      <c r="B50" s="458"/>
      <c r="D50" s="269"/>
      <c r="E50" s="269"/>
      <c r="F50" s="269"/>
      <c r="G50" s="269"/>
    </row>
    <row r="51" spans="1:7" x14ac:dyDescent="0.25">
      <c r="A51" s="464"/>
      <c r="B51" s="464"/>
      <c r="D51" s="269"/>
      <c r="E51" s="269"/>
      <c r="F51" s="269"/>
      <c r="G51" s="269"/>
    </row>
  </sheetData>
  <sheetProtection formatCells="0" formatColumns="0" formatRows="0" insertColumns="0" insertRows="0" deleteColumns="0" deleteRows="0" selectLockedCells="1" selectUnlockedCells="1"/>
  <autoFilter ref="A3:G26" xr:uid="{00000000-0009-0000-0000-000010000000}">
    <filterColumn colId="3" showButton="0"/>
    <filterColumn colId="4" showButton="0"/>
    <filterColumn colId="5" showButton="0"/>
  </autoFilter>
  <mergeCells count="12">
    <mergeCell ref="A33:B33"/>
    <mergeCell ref="E1:G1"/>
    <mergeCell ref="A3:A5"/>
    <mergeCell ref="B3:B5"/>
    <mergeCell ref="D3:G3"/>
    <mergeCell ref="D4:D5"/>
    <mergeCell ref="E4:E5"/>
    <mergeCell ref="B9:C9"/>
    <mergeCell ref="A28:G28"/>
    <mergeCell ref="A29:D29"/>
    <mergeCell ref="E29:G29"/>
    <mergeCell ref="A32:B32"/>
  </mergeCells>
  <pageMargins left="0.23622047244094491" right="0.23622047244094491" top="0.74803149606299213" bottom="0.74803149606299213" header="0.31496062992125984" footer="0.31496062992125984"/>
  <pageSetup paperSize="9" scale="74" fitToHeight="0" orientation="landscape" r:id="rId1"/>
  <headerFooter>
    <oddFooter>&amp;LVMplp_110717_HIVplans&amp;C&amp;P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357E5-89B6-474E-9687-F08C1EFFC973}">
  <sheetPr>
    <tabColor theme="9" tint="0.59999389629810485"/>
    <pageSetUpPr fitToPage="1"/>
  </sheetPr>
  <dimension ref="A1:O42"/>
  <sheetViews>
    <sheetView showZeros="0" zoomScaleNormal="100" workbookViewId="0">
      <pane ySplit="5" topLeftCell="A6" activePane="bottomLeft" state="frozen"/>
      <selection activeCell="H28" sqref="H28"/>
      <selection pane="bottomLeft" activeCell="L26" sqref="L26"/>
    </sheetView>
  </sheetViews>
  <sheetFormatPr defaultRowHeight="15" outlineLevelRow="1" x14ac:dyDescent="0.25"/>
  <cols>
    <col min="1" max="1" width="33.85546875" style="269" customWidth="1"/>
    <col min="2" max="2" width="25.28515625" style="269" customWidth="1"/>
    <col min="3" max="3" width="18.5703125" style="269" customWidth="1"/>
    <col min="4" max="4" width="10.28515625" style="270" customWidth="1"/>
    <col min="5" max="5" width="11" style="270" customWidth="1"/>
    <col min="6" max="6" width="10.85546875" style="270" customWidth="1"/>
    <col min="7" max="7" width="11.28515625" style="270" customWidth="1"/>
    <col min="8" max="8" width="10.5703125" style="269" customWidth="1"/>
    <col min="9" max="9" width="15" style="269" customWidth="1"/>
    <col min="10" max="10" width="10.28515625" style="269" customWidth="1"/>
    <col min="11" max="16384" width="9.140625" style="269"/>
  </cols>
  <sheetData>
    <row r="1" spans="1:11" ht="60.75" customHeight="1" x14ac:dyDescent="0.25">
      <c r="E1" s="989" t="s">
        <v>236</v>
      </c>
      <c r="F1" s="989"/>
      <c r="G1" s="989"/>
    </row>
    <row r="3" spans="1:11" ht="25.5" customHeight="1" x14ac:dyDescent="0.25">
      <c r="A3" s="990" t="s">
        <v>0</v>
      </c>
      <c r="B3" s="993" t="s">
        <v>1</v>
      </c>
      <c r="C3" s="271" t="s">
        <v>94</v>
      </c>
      <c r="D3" s="994" t="s">
        <v>2</v>
      </c>
      <c r="E3" s="994"/>
      <c r="F3" s="994"/>
      <c r="G3" s="994"/>
    </row>
    <row r="4" spans="1:11" ht="63.75" x14ac:dyDescent="0.25">
      <c r="A4" s="991"/>
      <c r="B4" s="993"/>
      <c r="C4" s="271" t="s">
        <v>97</v>
      </c>
      <c r="D4" s="995">
        <v>2019</v>
      </c>
      <c r="E4" s="995">
        <v>2020</v>
      </c>
      <c r="F4" s="272" t="s">
        <v>98</v>
      </c>
      <c r="G4" s="272" t="s">
        <v>99</v>
      </c>
    </row>
    <row r="5" spans="1:11" ht="50.25" customHeight="1" x14ac:dyDescent="0.25">
      <c r="A5" s="992"/>
      <c r="B5" s="993"/>
      <c r="C5" s="271"/>
      <c r="D5" s="995"/>
      <c r="E5" s="995"/>
      <c r="F5" s="272" t="s">
        <v>101</v>
      </c>
      <c r="G5" s="272" t="s">
        <v>102</v>
      </c>
      <c r="K5" s="269" t="s">
        <v>103</v>
      </c>
    </row>
    <row r="6" spans="1:11" x14ac:dyDescent="0.25">
      <c r="A6" s="273"/>
      <c r="B6" s="274"/>
      <c r="C6" s="273"/>
      <c r="D6" s="275">
        <f>SUMIF($C$3:$C$26,"33.03.00*",D$3:D$26)</f>
        <v>0</v>
      </c>
      <c r="E6" s="275"/>
      <c r="F6" s="275">
        <f>SUMIF($C$3:$C$26,"33.03.00*",F$3:F$26)</f>
        <v>0</v>
      </c>
      <c r="G6" s="275"/>
    </row>
    <row r="7" spans="1:11" hidden="1" x14ac:dyDescent="0.25">
      <c r="A7" s="273" t="s">
        <v>237</v>
      </c>
      <c r="B7" s="273"/>
      <c r="C7" s="273"/>
      <c r="D7" s="275">
        <f>SUMIF($C$3:$C$26,"NVO*",D$3:D$26)</f>
        <v>0</v>
      </c>
      <c r="E7" s="275">
        <f>SUMIF($C$3:$C$26,"NVO*",E$3:E$26)</f>
        <v>0</v>
      </c>
      <c r="F7" s="275">
        <f>SUMIF($C$3:$C$26,"NVO*",F$3:F$26)</f>
        <v>0</v>
      </c>
      <c r="G7" s="275">
        <f>SUMIF($C$3:$C$26,"NVO*",G$3:G$26)</f>
        <v>0</v>
      </c>
    </row>
    <row r="8" spans="1:11" hidden="1" x14ac:dyDescent="0.25">
      <c r="A8" s="273" t="s">
        <v>238</v>
      </c>
      <c r="B8" s="273"/>
      <c r="C8" s="273"/>
      <c r="D8" s="275">
        <f>SUMIF($C$3:$C$26,"Pašvaldību*",D$3:D$26)</f>
        <v>0</v>
      </c>
      <c r="E8" s="275">
        <f>SUMIF($C$3:$C$26,"Pašvaldību*",E$3:E$26)</f>
        <v>0</v>
      </c>
      <c r="F8" s="275">
        <f>SUMIF($C$3:$C$26,"Pašvaldību*",F$3:F$26)</f>
        <v>0</v>
      </c>
      <c r="G8" s="275">
        <f>SUMIF($C$3:$C$26,"Pašvaldību*",G$3:G$26)</f>
        <v>0</v>
      </c>
    </row>
    <row r="9" spans="1:11" ht="45" hidden="1" customHeight="1" x14ac:dyDescent="0.25">
      <c r="A9" s="276" t="s">
        <v>239</v>
      </c>
      <c r="B9" s="986" t="s">
        <v>240</v>
      </c>
      <c r="C9" s="986"/>
      <c r="D9" s="277"/>
      <c r="E9" s="277"/>
      <c r="F9" s="277"/>
      <c r="G9" s="277"/>
      <c r="K9" s="269" t="s">
        <v>103</v>
      </c>
    </row>
    <row r="10" spans="1:11" ht="63.75" hidden="1" outlineLevel="1" x14ac:dyDescent="0.25">
      <c r="A10" s="324" t="s">
        <v>273</v>
      </c>
      <c r="B10" s="300" t="s">
        <v>288</v>
      </c>
      <c r="C10" s="301"/>
      <c r="D10" s="281"/>
      <c r="E10" s="281">
        <v>2500</v>
      </c>
      <c r="F10" s="281"/>
      <c r="G10" s="281"/>
      <c r="H10" s="282"/>
      <c r="K10" s="269" t="s">
        <v>103</v>
      </c>
    </row>
    <row r="11" spans="1:11" ht="19.5" hidden="1" customHeight="1" outlineLevel="1" x14ac:dyDescent="0.25">
      <c r="A11" s="302"/>
      <c r="B11" s="302" t="s">
        <v>249</v>
      </c>
      <c r="C11" s="301"/>
      <c r="D11" s="303"/>
      <c r="E11" s="303"/>
      <c r="F11" s="303"/>
      <c r="G11" s="303"/>
      <c r="H11" s="282"/>
    </row>
    <row r="12" spans="1:11" s="305" customFormat="1" ht="68.25" hidden="1" customHeight="1" outlineLevel="1" x14ac:dyDescent="0.25">
      <c r="A12" s="310"/>
      <c r="B12" s="300" t="s">
        <v>289</v>
      </c>
      <c r="C12" s="369"/>
      <c r="D12" s="281"/>
      <c r="E12" s="281">
        <v>2500</v>
      </c>
      <c r="F12" s="281">
        <f>SUM(F22)</f>
        <v>0</v>
      </c>
      <c r="G12" s="281"/>
      <c r="H12" s="304"/>
    </row>
    <row r="13" spans="1:11" s="305" customFormat="1" ht="45" hidden="1" customHeight="1" outlineLevel="1" x14ac:dyDescent="0.25">
      <c r="A13" s="306" t="s">
        <v>250</v>
      </c>
      <c r="B13" s="307" t="s">
        <v>251</v>
      </c>
      <c r="C13" s="308"/>
      <c r="D13" s="309"/>
      <c r="E13" s="309"/>
      <c r="F13" s="309"/>
      <c r="G13" s="309"/>
      <c r="H13" s="304"/>
    </row>
    <row r="14" spans="1:11" s="305" customFormat="1" ht="63.75" hidden="1" outlineLevel="1" x14ac:dyDescent="0.25">
      <c r="A14" s="310" t="s">
        <v>252</v>
      </c>
      <c r="B14" s="311" t="s">
        <v>253</v>
      </c>
      <c r="C14" s="301"/>
      <c r="D14" s="303"/>
      <c r="E14" s="303">
        <v>2500</v>
      </c>
      <c r="F14" s="303"/>
      <c r="G14" s="303"/>
      <c r="H14" s="304"/>
    </row>
    <row r="15" spans="1:11" s="305" customFormat="1" ht="18.75" hidden="1" customHeight="1" outlineLevel="1" x14ac:dyDescent="0.25">
      <c r="A15" s="310"/>
      <c r="B15" s="302" t="s">
        <v>249</v>
      </c>
      <c r="C15" s="301"/>
      <c r="D15" s="312"/>
      <c r="E15" s="312"/>
      <c r="F15" s="312"/>
      <c r="G15" s="312"/>
      <c r="H15" s="304"/>
    </row>
    <row r="16" spans="1:11" s="305" customFormat="1" ht="21.75" hidden="1" customHeight="1" outlineLevel="1" x14ac:dyDescent="0.25">
      <c r="A16" s="310"/>
      <c r="B16" s="302" t="s">
        <v>249</v>
      </c>
      <c r="C16" s="301"/>
      <c r="D16" s="312"/>
      <c r="E16" s="312"/>
      <c r="F16" s="312"/>
      <c r="G16" s="312"/>
      <c r="H16" s="304"/>
    </row>
    <row r="17" spans="1:15" s="317" customFormat="1" ht="28.5" hidden="1" outlineLevel="1" x14ac:dyDescent="0.25">
      <c r="A17" s="306" t="s">
        <v>254</v>
      </c>
      <c r="B17" s="313" t="s">
        <v>255</v>
      </c>
      <c r="C17" s="314"/>
      <c r="D17" s="315">
        <f>SUM(D18)</f>
        <v>0</v>
      </c>
      <c r="E17" s="315"/>
      <c r="F17" s="315">
        <f t="shared" ref="F17" si="0">SUM(F18)</f>
        <v>0</v>
      </c>
      <c r="G17" s="315"/>
      <c r="H17" s="316"/>
      <c r="I17" s="316"/>
      <c r="J17" s="316"/>
      <c r="K17" s="316"/>
      <c r="L17" s="316"/>
      <c r="M17" s="316"/>
      <c r="N17" s="316"/>
      <c r="O17" s="316"/>
    </row>
    <row r="18" spans="1:15" s="305" customFormat="1" ht="97.5" hidden="1" customHeight="1" outlineLevel="1" x14ac:dyDescent="0.25">
      <c r="A18" s="310" t="s">
        <v>256</v>
      </c>
      <c r="B18" s="302" t="s">
        <v>257</v>
      </c>
      <c r="C18" s="301"/>
      <c r="D18" s="312"/>
      <c r="E18" s="312">
        <v>10000</v>
      </c>
      <c r="F18" s="312"/>
      <c r="G18" s="318"/>
      <c r="H18" s="304"/>
    </row>
    <row r="19" spans="1:15" s="305" customFormat="1" ht="66.75" hidden="1" customHeight="1" outlineLevel="1" x14ac:dyDescent="0.25">
      <c r="A19" s="310" t="s">
        <v>258</v>
      </c>
      <c r="B19" s="319" t="s">
        <v>259</v>
      </c>
      <c r="C19" s="301"/>
      <c r="E19" s="303">
        <v>100000</v>
      </c>
      <c r="F19" s="320">
        <v>2400000</v>
      </c>
      <c r="G19" s="297"/>
      <c r="H19" s="304"/>
    </row>
    <row r="20" spans="1:15" s="305" customFormat="1" ht="21" hidden="1" customHeight="1" outlineLevel="1" x14ac:dyDescent="0.25">
      <c r="A20" s="310"/>
      <c r="B20" s="302" t="s">
        <v>249</v>
      </c>
      <c r="C20" s="301"/>
      <c r="D20" s="312"/>
      <c r="E20" s="312"/>
      <c r="F20" s="312"/>
      <c r="G20" s="321"/>
      <c r="H20" s="304"/>
    </row>
    <row r="21" spans="1:15" s="305" customFormat="1" ht="15.75" hidden="1" customHeight="1" outlineLevel="1" x14ac:dyDescent="0.25">
      <c r="A21" s="310"/>
      <c r="B21" s="302" t="s">
        <v>249</v>
      </c>
      <c r="C21" s="301"/>
      <c r="D21" s="312"/>
      <c r="E21" s="312"/>
      <c r="F21" s="312"/>
      <c r="G21" s="312"/>
      <c r="H21" s="304"/>
    </row>
    <row r="22" spans="1:15" ht="68.25" hidden="1" customHeight="1" outlineLevel="1" x14ac:dyDescent="0.25">
      <c r="A22" s="310"/>
      <c r="B22" s="302" t="s">
        <v>260</v>
      </c>
      <c r="C22" s="301"/>
      <c r="D22" s="312"/>
      <c r="E22" s="312"/>
      <c r="F22" s="312"/>
      <c r="G22" s="303">
        <v>1200</v>
      </c>
      <c r="H22" s="282"/>
    </row>
    <row r="23" spans="1:15" s="305" customFormat="1" ht="73.5" hidden="1" customHeight="1" outlineLevel="1" x14ac:dyDescent="0.25">
      <c r="A23" s="322" t="s">
        <v>261</v>
      </c>
      <c r="B23" s="313" t="s">
        <v>262</v>
      </c>
      <c r="C23" s="306"/>
      <c r="D23" s="315">
        <f t="shared" ref="D23:G23" si="1">SUM(D24)</f>
        <v>1000</v>
      </c>
      <c r="E23" s="315"/>
      <c r="F23" s="315">
        <f t="shared" si="1"/>
        <v>0</v>
      </c>
      <c r="G23" s="315">
        <f t="shared" si="1"/>
        <v>1000</v>
      </c>
      <c r="H23" s="323"/>
    </row>
    <row r="24" spans="1:15" ht="89.25" hidden="1" outlineLevel="1" x14ac:dyDescent="0.25">
      <c r="B24" s="302" t="s">
        <v>264</v>
      </c>
      <c r="C24" s="325"/>
      <c r="D24" s="326">
        <v>1000</v>
      </c>
      <c r="E24" s="326">
        <v>1000</v>
      </c>
      <c r="F24" s="326"/>
      <c r="G24" s="326">
        <v>1000</v>
      </c>
      <c r="H24" s="327"/>
    </row>
    <row r="25" spans="1:15" s="305" customFormat="1" ht="157.5" customHeight="1" outlineLevel="1" x14ac:dyDescent="0.25">
      <c r="A25" s="693" t="s">
        <v>263</v>
      </c>
      <c r="B25" s="694" t="s">
        <v>41</v>
      </c>
      <c r="C25" s="280" t="s">
        <v>44</v>
      </c>
      <c r="D25" s="328"/>
      <c r="E25" s="328">
        <v>1000</v>
      </c>
      <c r="F25" s="328">
        <f t="shared" ref="F25" si="2">SUM(F26)</f>
        <v>0</v>
      </c>
      <c r="G25" s="328">
        <v>1000</v>
      </c>
      <c r="I25" s="299"/>
      <c r="J25" s="299"/>
      <c r="K25" s="299"/>
      <c r="L25" s="299"/>
      <c r="M25" s="299"/>
      <c r="N25" s="299"/>
    </row>
    <row r="26" spans="1:15" ht="156.75" customHeight="1" outlineLevel="1" x14ac:dyDescent="0.25">
      <c r="A26" s="695"/>
      <c r="B26" s="696" t="s">
        <v>42</v>
      </c>
      <c r="C26" s="280" t="s">
        <v>44</v>
      </c>
      <c r="D26" s="329"/>
      <c r="E26" s="329">
        <v>1000</v>
      </c>
      <c r="F26" s="329"/>
      <c r="G26" s="329">
        <v>1000</v>
      </c>
      <c r="I26" s="299"/>
      <c r="J26" s="299"/>
      <c r="K26" s="299"/>
      <c r="L26" s="299"/>
      <c r="M26" s="299"/>
      <c r="N26" s="299"/>
    </row>
    <row r="27" spans="1:15" s="305" customFormat="1" ht="15" hidden="1" customHeight="1" outlineLevel="1" x14ac:dyDescent="0.25">
      <c r="A27" s="697"/>
      <c r="B27" s="302"/>
      <c r="C27" s="310"/>
      <c r="D27" s="328">
        <f>SUM(D10:D26)</f>
        <v>2000</v>
      </c>
      <c r="E27" s="328">
        <f>SUM(E10:E26)</f>
        <v>120500</v>
      </c>
      <c r="F27" s="328">
        <v>2400000</v>
      </c>
      <c r="G27" s="328">
        <f>SUM(G10:G26)</f>
        <v>5200</v>
      </c>
      <c r="I27" s="299"/>
      <c r="J27" s="299"/>
      <c r="K27" s="299"/>
      <c r="L27" s="299"/>
      <c r="M27" s="299"/>
      <c r="N27" s="299"/>
    </row>
    <row r="28" spans="1:15" x14ac:dyDescent="0.2">
      <c r="A28" s="998" t="s">
        <v>241</v>
      </c>
      <c r="B28" s="998"/>
      <c r="C28" s="998"/>
      <c r="D28" s="998"/>
      <c r="E28" s="998"/>
      <c r="F28" s="998"/>
      <c r="G28" s="998"/>
      <c r="H28" s="711"/>
      <c r="I28" s="299"/>
      <c r="J28" s="299"/>
      <c r="K28" s="299"/>
      <c r="L28" s="299"/>
      <c r="M28" s="299"/>
      <c r="N28" s="299"/>
    </row>
    <row r="29" spans="1:15" ht="15" customHeight="1" x14ac:dyDescent="0.25">
      <c r="A29" s="999" t="s">
        <v>120</v>
      </c>
      <c r="B29" s="999"/>
      <c r="C29" s="999"/>
      <c r="D29" s="999"/>
      <c r="E29" s="1000"/>
      <c r="F29" s="1000"/>
      <c r="G29" s="1000"/>
      <c r="H29" s="711"/>
      <c r="I29" s="299"/>
      <c r="J29" s="299"/>
      <c r="K29" s="299"/>
      <c r="L29" s="299"/>
      <c r="M29" s="299"/>
      <c r="N29" s="299"/>
    </row>
    <row r="30" spans="1:15" x14ac:dyDescent="0.25">
      <c r="A30" s="288"/>
      <c r="B30" s="288"/>
      <c r="C30" s="288"/>
      <c r="D30" s="288"/>
      <c r="E30" s="288"/>
      <c r="F30" s="288"/>
      <c r="G30" s="288"/>
      <c r="H30" s="711"/>
      <c r="I30" s="299"/>
      <c r="J30" s="299"/>
      <c r="K30" s="299"/>
      <c r="L30" s="299"/>
      <c r="M30" s="299"/>
      <c r="N30" s="299"/>
    </row>
    <row r="31" spans="1:15" ht="38.25" x14ac:dyDescent="0.25">
      <c r="A31" s="331" t="s">
        <v>267</v>
      </c>
      <c r="B31" s="331" t="s">
        <v>268</v>
      </c>
      <c r="C31" s="332" t="s">
        <v>269</v>
      </c>
      <c r="D31" s="331" t="s">
        <v>122</v>
      </c>
      <c r="E31" s="331" t="s">
        <v>123</v>
      </c>
      <c r="F31" s="331"/>
      <c r="G31" s="331"/>
      <c r="H31" s="711"/>
      <c r="I31" s="299"/>
      <c r="J31" s="299"/>
      <c r="K31" s="299"/>
      <c r="L31" s="299"/>
      <c r="M31" s="299"/>
      <c r="N31" s="299"/>
    </row>
    <row r="32" spans="1:15" x14ac:dyDescent="0.2">
      <c r="A32" s="1100" t="s">
        <v>440</v>
      </c>
      <c r="B32" s="1104"/>
      <c r="C32" s="698"/>
      <c r="D32" s="699"/>
      <c r="E32" s="699"/>
      <c r="F32" s="700"/>
      <c r="G32" s="701"/>
      <c r="H32" s="711"/>
      <c r="I32" s="299"/>
      <c r="J32" s="299"/>
      <c r="K32" s="299"/>
      <c r="L32" s="299"/>
      <c r="M32" s="299"/>
      <c r="N32" s="299"/>
    </row>
    <row r="33" spans="1:14" x14ac:dyDescent="0.25">
      <c r="A33" s="1102" t="s">
        <v>441</v>
      </c>
      <c r="B33" s="1103"/>
      <c r="C33" s="702"/>
      <c r="D33" s="703"/>
      <c r="E33" s="703"/>
      <c r="F33" s="704"/>
      <c r="G33" s="704"/>
      <c r="H33" s="711"/>
      <c r="I33" s="299"/>
      <c r="J33" s="299"/>
      <c r="K33" s="299"/>
      <c r="L33" s="299"/>
      <c r="M33" s="299"/>
      <c r="N33" s="299"/>
    </row>
    <row r="34" spans="1:14" x14ac:dyDescent="0.25">
      <c r="A34" s="294" t="s">
        <v>272</v>
      </c>
      <c r="B34" s="705">
        <v>805.87</v>
      </c>
      <c r="C34" s="706"/>
      <c r="D34" s="330"/>
      <c r="E34" s="330"/>
      <c r="F34" s="330"/>
      <c r="G34" s="330"/>
      <c r="H34" s="711"/>
      <c r="I34" s="299"/>
      <c r="J34" s="299"/>
      <c r="K34" s="299"/>
      <c r="L34" s="299"/>
      <c r="M34" s="299"/>
      <c r="N34" s="299"/>
    </row>
    <row r="35" spans="1:14" ht="30" x14ac:dyDescent="0.25">
      <c r="A35" s="296" t="s">
        <v>127</v>
      </c>
      <c r="B35" s="705">
        <f>B34*24.09%</f>
        <v>194.134083</v>
      </c>
      <c r="C35" s="707"/>
      <c r="D35" s="707"/>
      <c r="E35" s="707"/>
      <c r="F35" s="707"/>
      <c r="G35" s="708"/>
      <c r="H35" s="711"/>
      <c r="I35" s="456"/>
    </row>
    <row r="36" spans="1:14" x14ac:dyDescent="0.25">
      <c r="A36" s="297" t="s">
        <v>248</v>
      </c>
      <c r="B36" s="709">
        <f>SUM(B34:B35)</f>
        <v>1000.004083</v>
      </c>
      <c r="C36" s="352"/>
      <c r="D36" s="349"/>
      <c r="E36" s="349"/>
      <c r="F36" s="350"/>
      <c r="G36" s="288"/>
      <c r="H36" s="711"/>
      <c r="I36" s="290"/>
    </row>
    <row r="37" spans="1:14" x14ac:dyDescent="0.2">
      <c r="A37" s="1100" t="s">
        <v>442</v>
      </c>
      <c r="B37" s="1101"/>
      <c r="C37" s="294"/>
      <c r="D37" s="710"/>
      <c r="E37" s="710"/>
      <c r="F37" s="710"/>
      <c r="G37" s="710"/>
      <c r="H37" s="460"/>
      <c r="I37" s="460"/>
    </row>
    <row r="38" spans="1:14" x14ac:dyDescent="0.25">
      <c r="A38" s="1102" t="s">
        <v>441</v>
      </c>
      <c r="B38" s="1103"/>
      <c r="C38" s="294"/>
      <c r="D38" s="710"/>
      <c r="E38" s="710"/>
      <c r="F38" s="710"/>
      <c r="G38" s="710"/>
    </row>
    <row r="39" spans="1:14" x14ac:dyDescent="0.25">
      <c r="A39" s="294" t="s">
        <v>272</v>
      </c>
      <c r="B39" s="705">
        <v>805.87</v>
      </c>
      <c r="C39" s="294"/>
      <c r="D39" s="710"/>
      <c r="E39" s="710"/>
      <c r="F39" s="710"/>
      <c r="G39" s="710"/>
    </row>
    <row r="40" spans="1:14" ht="30" x14ac:dyDescent="0.25">
      <c r="A40" s="296" t="s">
        <v>127</v>
      </c>
      <c r="B40" s="705">
        <f>B39*24.09%</f>
        <v>194.134083</v>
      </c>
      <c r="C40" s="294"/>
      <c r="D40" s="710"/>
      <c r="E40" s="710"/>
      <c r="F40" s="710"/>
      <c r="G40" s="710"/>
    </row>
    <row r="41" spans="1:14" x14ac:dyDescent="0.25">
      <c r="A41" s="297" t="s">
        <v>248</v>
      </c>
      <c r="B41" s="709">
        <f>SUM(B39:B40)</f>
        <v>1000.004083</v>
      </c>
      <c r="C41" s="294"/>
      <c r="D41" s="710"/>
      <c r="E41" s="710"/>
      <c r="F41" s="710"/>
      <c r="G41" s="710"/>
    </row>
    <row r="42" spans="1:14" x14ac:dyDescent="0.25">
      <c r="A42" s="461"/>
    </row>
  </sheetData>
  <sheetProtection formatCells="0" formatColumns="0" formatRows="0" insertColumns="0" insertRows="0" deleteColumns="0" deleteRows="0" selectLockedCells="1" selectUnlockedCells="1"/>
  <autoFilter ref="A3:G26" xr:uid="{00000000-0009-0000-0000-000011000000}">
    <filterColumn colId="3" showButton="0"/>
    <filterColumn colId="4" showButton="0"/>
    <filterColumn colId="5" showButton="0"/>
  </autoFilter>
  <mergeCells count="14">
    <mergeCell ref="A37:B37"/>
    <mergeCell ref="A38:B38"/>
    <mergeCell ref="B9:C9"/>
    <mergeCell ref="A28:G28"/>
    <mergeCell ref="A29:D29"/>
    <mergeCell ref="E29:G29"/>
    <mergeCell ref="A32:B32"/>
    <mergeCell ref="A33:B33"/>
    <mergeCell ref="E1:G1"/>
    <mergeCell ref="A3:A5"/>
    <mergeCell ref="B3:B5"/>
    <mergeCell ref="D3:G3"/>
    <mergeCell ref="D4:D5"/>
    <mergeCell ref="E4:E5"/>
  </mergeCells>
  <pageMargins left="0.23622047244094491" right="0.23622047244094491" top="0.74803149606299213" bottom="0.74803149606299213" header="0.31496062992125984" footer="0.31496062992125984"/>
  <pageSetup paperSize="9" scale="73" fitToHeight="0" orientation="landscape" r:id="rId1"/>
  <headerFooter>
    <oddFooter>&amp;LVMplp_110717_HIVplans&amp;C&amp;P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B31B6-3C42-41E6-96F1-CCCD9E88753B}">
  <sheetPr>
    <tabColor theme="9" tint="0.59999389629810485"/>
  </sheetPr>
  <dimension ref="A1:Q14"/>
  <sheetViews>
    <sheetView workbookViewId="0">
      <selection activeCell="K12" sqref="K12"/>
    </sheetView>
  </sheetViews>
  <sheetFormatPr defaultRowHeight="15" outlineLevelRow="1" x14ac:dyDescent="0.25"/>
  <cols>
    <col min="1" max="1" width="25.140625" style="89" customWidth="1"/>
    <col min="2" max="2" width="27.85546875" style="89" customWidth="1"/>
    <col min="3" max="3" width="12" style="89" customWidth="1"/>
    <col min="4" max="4" width="10.85546875" style="89" customWidth="1"/>
    <col min="5" max="5" width="10" style="89" customWidth="1"/>
    <col min="6" max="7" width="9.140625" style="89"/>
    <col min="8" max="8" width="12.140625" style="89" customWidth="1"/>
    <col min="9" max="9" width="8" style="89" customWidth="1"/>
    <col min="10" max="16384" width="9.140625" style="89"/>
  </cols>
  <sheetData>
    <row r="1" spans="1:17" x14ac:dyDescent="0.25">
      <c r="A1" s="123" t="s">
        <v>443</v>
      </c>
    </row>
    <row r="2" spans="1:17" s="92" customFormat="1" ht="25.5" customHeight="1" x14ac:dyDescent="0.25">
      <c r="A2" s="907" t="s">
        <v>0</v>
      </c>
      <c r="B2" s="910" t="s">
        <v>1</v>
      </c>
      <c r="C2" s="90" t="s">
        <v>94</v>
      </c>
      <c r="D2" s="911"/>
      <c r="E2" s="911"/>
      <c r="F2" s="911"/>
      <c r="G2" s="911"/>
      <c r="H2" s="91" t="s">
        <v>96</v>
      </c>
      <c r="J2" s="93"/>
    </row>
    <row r="3" spans="1:17" s="92" customFormat="1" ht="63.75" customHeight="1" x14ac:dyDescent="0.25">
      <c r="A3" s="908"/>
      <c r="B3" s="910"/>
      <c r="C3" s="90" t="s">
        <v>97</v>
      </c>
      <c r="D3" s="946">
        <v>2020</v>
      </c>
      <c r="E3" s="946">
        <v>2021</v>
      </c>
      <c r="F3" s="94" t="s">
        <v>98</v>
      </c>
      <c r="G3" s="94" t="s">
        <v>99</v>
      </c>
      <c r="H3" s="217" t="s">
        <v>100</v>
      </c>
      <c r="J3" s="93"/>
    </row>
    <row r="4" spans="1:17" s="92" customFormat="1" ht="50.25" customHeight="1" x14ac:dyDescent="0.25">
      <c r="A4" s="909"/>
      <c r="B4" s="910"/>
      <c r="C4" s="90"/>
      <c r="D4" s="946"/>
      <c r="E4" s="946"/>
      <c r="F4" s="94" t="s">
        <v>101</v>
      </c>
      <c r="G4" s="658" t="s">
        <v>102</v>
      </c>
      <c r="H4" s="219"/>
      <c r="J4" s="93"/>
      <c r="L4" s="92" t="s">
        <v>103</v>
      </c>
    </row>
    <row r="5" spans="1:17" s="106" customFormat="1" ht="42" customHeight="1" outlineLevel="1" x14ac:dyDescent="0.25">
      <c r="A5" s="712" t="s">
        <v>261</v>
      </c>
      <c r="B5" s="712" t="s">
        <v>444</v>
      </c>
      <c r="C5" s="712"/>
      <c r="D5" s="713"/>
      <c r="E5" s="713"/>
      <c r="F5" s="713"/>
      <c r="G5" s="713"/>
      <c r="H5" s="714"/>
      <c r="I5" s="180"/>
      <c r="J5" s="406"/>
      <c r="K5" s="578"/>
      <c r="L5" s="578"/>
      <c r="M5" s="578"/>
      <c r="N5" s="578"/>
      <c r="O5" s="578"/>
    </row>
    <row r="6" spans="1:17" s="92" customFormat="1" ht="80.25" customHeight="1" outlineLevel="1" x14ac:dyDescent="0.25">
      <c r="A6" s="715" t="s">
        <v>33</v>
      </c>
      <c r="B6" s="716" t="s">
        <v>445</v>
      </c>
      <c r="C6" s="567" t="s">
        <v>446</v>
      </c>
      <c r="D6" s="469">
        <v>1116.8</v>
      </c>
      <c r="E6" s="568">
        <v>558.5</v>
      </c>
      <c r="F6" s="717"/>
      <c r="G6" s="568">
        <v>558.5</v>
      </c>
      <c r="H6" s="718" t="s">
        <v>447</v>
      </c>
      <c r="I6" s="719"/>
      <c r="J6" s="578"/>
      <c r="K6" s="578"/>
      <c r="L6" s="578"/>
      <c r="M6" s="578"/>
      <c r="N6" s="578"/>
      <c r="O6" s="578"/>
      <c r="P6" s="106"/>
      <c r="Q6" s="106"/>
    </row>
    <row r="7" spans="1:17" x14ac:dyDescent="0.25">
      <c r="J7" s="578"/>
      <c r="K7" s="578"/>
      <c r="L7" s="578"/>
      <c r="M7" s="578"/>
      <c r="N7" s="578"/>
      <c r="O7" s="578"/>
    </row>
    <row r="8" spans="1:17" ht="26.25" x14ac:dyDescent="0.25">
      <c r="A8" s="973" t="s">
        <v>215</v>
      </c>
      <c r="B8" s="973"/>
      <c r="C8" s="973"/>
      <c r="D8" s="973"/>
      <c r="E8" s="973"/>
      <c r="F8" s="973"/>
      <c r="G8" s="472" t="s">
        <v>119</v>
      </c>
      <c r="J8" s="578"/>
      <c r="K8" s="578"/>
      <c r="L8" s="578"/>
      <c r="M8" s="578"/>
      <c r="N8" s="578"/>
      <c r="O8" s="578"/>
    </row>
    <row r="9" spans="1:17" s="407" customFormat="1" x14ac:dyDescent="0.25">
      <c r="A9" s="1038" t="s">
        <v>448</v>
      </c>
      <c r="B9" s="1038"/>
      <c r="C9" s="1038"/>
      <c r="D9" s="1039" t="s">
        <v>313</v>
      </c>
      <c r="E9" s="1039"/>
      <c r="F9" s="1039"/>
      <c r="G9" s="473">
        <v>1116.8</v>
      </c>
    </row>
    <row r="11" spans="1:17" s="475" customFormat="1" ht="45" x14ac:dyDescent="0.25">
      <c r="A11" s="226" t="s">
        <v>314</v>
      </c>
      <c r="B11" s="226" t="s">
        <v>122</v>
      </c>
      <c r="C11" s="226" t="s">
        <v>123</v>
      </c>
      <c r="D11" s="572" t="s">
        <v>315</v>
      </c>
      <c r="E11" s="428" t="s">
        <v>316</v>
      </c>
      <c r="F11" s="428" t="s">
        <v>209</v>
      </c>
      <c r="G11" s="428" t="s">
        <v>317</v>
      </c>
      <c r="H11" s="428" t="s">
        <v>318</v>
      </c>
      <c r="I11" s="428" t="s">
        <v>124</v>
      </c>
      <c r="K11" s="404"/>
      <c r="L11" s="405"/>
      <c r="M11" s="405"/>
      <c r="N11" s="405"/>
      <c r="O11" s="405"/>
      <c r="P11" s="405"/>
    </row>
    <row r="12" spans="1:17" s="475" customFormat="1" ht="30" x14ac:dyDescent="0.25">
      <c r="A12" s="226" t="s">
        <v>319</v>
      </c>
      <c r="B12" s="431">
        <v>1500</v>
      </c>
      <c r="C12" s="432">
        <f>B12*12</f>
        <v>18000</v>
      </c>
      <c r="D12" s="572"/>
      <c r="E12" s="428"/>
      <c r="F12" s="433"/>
      <c r="G12" s="433"/>
      <c r="H12" s="428"/>
      <c r="I12" s="518"/>
    </row>
    <row r="13" spans="1:17" s="475" customFormat="1" ht="30" x14ac:dyDescent="0.25">
      <c r="A13" s="226" t="s">
        <v>211</v>
      </c>
      <c r="B13" s="431">
        <v>361.35</v>
      </c>
      <c r="C13" s="432">
        <f>B13*12</f>
        <v>4336.2000000000007</v>
      </c>
      <c r="D13" s="572"/>
      <c r="E13" s="428"/>
      <c r="F13" s="433"/>
      <c r="G13" s="433"/>
      <c r="H13" s="428"/>
      <c r="I13" s="518"/>
    </row>
    <row r="14" spans="1:17" s="475" customFormat="1" x14ac:dyDescent="0.25">
      <c r="A14" s="236" t="s">
        <v>129</v>
      </c>
      <c r="B14" s="437">
        <f>SUM(B12:B13)</f>
        <v>1861.35</v>
      </c>
      <c r="C14" s="437">
        <f>SUM(C12:C13)</f>
        <v>22336.2</v>
      </c>
      <c r="D14" s="577">
        <f>C14/20</f>
        <v>1116.81</v>
      </c>
      <c r="E14" s="477">
        <f>C14/10</f>
        <v>2233.62</v>
      </c>
      <c r="F14" s="477">
        <f>E14*2</f>
        <v>4467.24</v>
      </c>
      <c r="G14" s="477">
        <f>E14*3</f>
        <v>6700.86</v>
      </c>
      <c r="H14" s="477">
        <f>E14*4</f>
        <v>8934.48</v>
      </c>
      <c r="I14" s="477">
        <f>E14*5</f>
        <v>11168.099999999999</v>
      </c>
    </row>
  </sheetData>
  <mergeCells count="8">
    <mergeCell ref="A9:C9"/>
    <mergeCell ref="D9:F9"/>
    <mergeCell ref="A2:A4"/>
    <mergeCell ref="B2:B4"/>
    <mergeCell ref="D2:G2"/>
    <mergeCell ref="D3:D4"/>
    <mergeCell ref="E3:E4"/>
    <mergeCell ref="A8:F8"/>
  </mergeCells>
  <pageMargins left="0.7" right="0.7" top="0.75" bottom="0.75" header="0.3" footer="0.3"/>
  <pageSetup paperSize="9" orientation="landscape" horizontalDpi="4294967292"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4495B-B207-4FCF-A461-A3F3DF480A9E}">
  <sheetPr>
    <tabColor theme="9" tint="0.59999389629810485"/>
  </sheetPr>
  <dimension ref="A1:Q26"/>
  <sheetViews>
    <sheetView workbookViewId="0">
      <selection activeCell="M13" sqref="M13"/>
    </sheetView>
  </sheetViews>
  <sheetFormatPr defaultRowHeight="15" outlineLevelRow="1" x14ac:dyDescent="0.25"/>
  <cols>
    <col min="1" max="1" width="27.140625" style="89" customWidth="1"/>
    <col min="2" max="2" width="27.85546875" style="89" customWidth="1"/>
    <col min="3" max="3" width="12" style="89" customWidth="1"/>
    <col min="4" max="4" width="10.85546875" style="89" customWidth="1"/>
    <col min="5" max="5" width="10" style="89" customWidth="1"/>
    <col min="6" max="7" width="9.140625" style="89"/>
    <col min="8" max="8" width="12.140625" style="89" customWidth="1"/>
    <col min="9" max="9" width="8.7109375" style="89" customWidth="1"/>
    <col min="10" max="16384" width="9.140625" style="89"/>
  </cols>
  <sheetData>
    <row r="1" spans="1:17" x14ac:dyDescent="0.25">
      <c r="A1" s="123" t="s">
        <v>443</v>
      </c>
    </row>
    <row r="2" spans="1:17" s="92" customFormat="1" ht="25.5" customHeight="1" x14ac:dyDescent="0.25">
      <c r="A2" s="907" t="s">
        <v>0</v>
      </c>
      <c r="B2" s="910" t="s">
        <v>1</v>
      </c>
      <c r="C2" s="90" t="s">
        <v>94</v>
      </c>
      <c r="D2" s="911"/>
      <c r="E2" s="911"/>
      <c r="F2" s="911"/>
      <c r="G2" s="911"/>
      <c r="H2" s="91" t="s">
        <v>96</v>
      </c>
      <c r="J2" s="93"/>
    </row>
    <row r="3" spans="1:17" s="92" customFormat="1" ht="63.75" customHeight="1" x14ac:dyDescent="0.25">
      <c r="A3" s="908"/>
      <c r="B3" s="910"/>
      <c r="C3" s="90" t="s">
        <v>97</v>
      </c>
      <c r="D3" s="946">
        <v>2020</v>
      </c>
      <c r="E3" s="946">
        <v>2021</v>
      </c>
      <c r="F3" s="94" t="s">
        <v>98</v>
      </c>
      <c r="G3" s="94" t="s">
        <v>99</v>
      </c>
      <c r="H3" s="217" t="s">
        <v>100</v>
      </c>
      <c r="J3" s="93"/>
    </row>
    <row r="4" spans="1:17" s="92" customFormat="1" ht="50.25" customHeight="1" x14ac:dyDescent="0.25">
      <c r="A4" s="909"/>
      <c r="B4" s="910"/>
      <c r="C4" s="90"/>
      <c r="D4" s="946"/>
      <c r="E4" s="946"/>
      <c r="F4" s="94" t="s">
        <v>101</v>
      </c>
      <c r="G4" s="658" t="s">
        <v>102</v>
      </c>
      <c r="H4" s="219"/>
      <c r="J4" s="93"/>
      <c r="L4" s="92" t="s">
        <v>103</v>
      </c>
    </row>
    <row r="5" spans="1:17" s="106" customFormat="1" ht="42" customHeight="1" outlineLevel="1" x14ac:dyDescent="0.25">
      <c r="A5" s="720" t="s">
        <v>261</v>
      </c>
      <c r="B5" s="720" t="s">
        <v>444</v>
      </c>
      <c r="C5" s="712"/>
      <c r="D5" s="713"/>
      <c r="E5" s="713"/>
      <c r="F5" s="713"/>
      <c r="G5" s="713"/>
      <c r="H5" s="714"/>
      <c r="I5" s="180"/>
      <c r="J5" s="406"/>
      <c r="K5" s="406"/>
      <c r="L5" s="406"/>
      <c r="M5" s="406"/>
      <c r="N5" s="406"/>
      <c r="O5" s="406"/>
    </row>
    <row r="6" spans="1:17" s="92" customFormat="1" ht="30.75" customHeight="1" outlineLevel="1" x14ac:dyDescent="0.25">
      <c r="A6" s="1032" t="s">
        <v>33</v>
      </c>
      <c r="B6" s="1105" t="s">
        <v>451</v>
      </c>
      <c r="C6" s="1107" t="s">
        <v>449</v>
      </c>
      <c r="D6" s="531">
        <v>1116.8</v>
      </c>
      <c r="E6" s="721">
        <v>558.5</v>
      </c>
      <c r="F6" s="722"/>
      <c r="G6" s="721">
        <v>558.5</v>
      </c>
      <c r="H6" s="723"/>
      <c r="I6" s="719"/>
      <c r="J6" s="406"/>
      <c r="K6" s="1021" t="s">
        <v>450</v>
      </c>
      <c r="L6" s="1066"/>
      <c r="M6" s="1066"/>
      <c r="N6" s="1066"/>
      <c r="O6" s="1066"/>
      <c r="P6" s="1066"/>
      <c r="Q6" s="106"/>
    </row>
    <row r="7" spans="1:17" s="92" customFormat="1" ht="35.25" customHeight="1" outlineLevel="1" x14ac:dyDescent="0.25">
      <c r="A7" s="1054"/>
      <c r="B7" s="1106"/>
      <c r="C7" s="1108"/>
      <c r="D7" s="494">
        <v>450</v>
      </c>
      <c r="E7" s="583">
        <v>225</v>
      </c>
      <c r="F7" s="724"/>
      <c r="G7" s="583">
        <v>225</v>
      </c>
      <c r="H7" s="585"/>
      <c r="I7" s="623"/>
      <c r="J7" s="406"/>
      <c r="K7" s="1070"/>
      <c r="L7" s="1070"/>
      <c r="M7" s="1070"/>
      <c r="N7" s="1070"/>
      <c r="O7" s="1070"/>
      <c r="P7" s="1070"/>
      <c r="Q7" s="106"/>
    </row>
    <row r="8" spans="1:17" s="728" customFormat="1" ht="51" outlineLevel="1" x14ac:dyDescent="0.25">
      <c r="A8" s="496"/>
      <c r="B8" s="496"/>
      <c r="C8" s="496" t="s">
        <v>142</v>
      </c>
      <c r="D8" s="497">
        <f>SUM(D6:D7)</f>
        <v>1566.8</v>
      </c>
      <c r="E8" s="725">
        <f t="shared" ref="E8:G8" si="0">SUM(E6:E7)</f>
        <v>783.5</v>
      </c>
      <c r="F8" s="497"/>
      <c r="G8" s="725">
        <f t="shared" si="0"/>
        <v>783.5</v>
      </c>
      <c r="H8" s="590" t="s">
        <v>447</v>
      </c>
      <c r="I8" s="726"/>
      <c r="J8" s="406"/>
      <c r="K8" s="1070"/>
      <c r="L8" s="1070"/>
      <c r="M8" s="1070"/>
      <c r="N8" s="1070"/>
      <c r="O8" s="1070"/>
      <c r="P8" s="1070"/>
      <c r="Q8" s="727"/>
    </row>
    <row r="9" spans="1:17" x14ac:dyDescent="0.25">
      <c r="J9" s="406"/>
      <c r="K9" s="406"/>
      <c r="L9" s="406"/>
      <c r="M9" s="406"/>
      <c r="N9" s="406"/>
      <c r="O9" s="406"/>
    </row>
    <row r="10" spans="1:17" ht="26.25" x14ac:dyDescent="0.25">
      <c r="A10" s="973" t="s">
        <v>215</v>
      </c>
      <c r="B10" s="973"/>
      <c r="C10" s="973"/>
      <c r="D10" s="973"/>
      <c r="E10" s="973"/>
      <c r="F10" s="973"/>
      <c r="G10" s="472" t="s">
        <v>119</v>
      </c>
      <c r="J10" s="406"/>
      <c r="K10" s="406"/>
      <c r="L10" s="406"/>
      <c r="M10" s="406"/>
      <c r="N10" s="406"/>
      <c r="O10" s="406"/>
    </row>
    <row r="11" spans="1:17" s="407" customFormat="1" x14ac:dyDescent="0.25">
      <c r="A11" s="1038" t="s">
        <v>448</v>
      </c>
      <c r="B11" s="1038"/>
      <c r="C11" s="1038"/>
      <c r="D11" s="1039" t="s">
        <v>313</v>
      </c>
      <c r="E11" s="1039"/>
      <c r="F11" s="1039"/>
      <c r="G11" s="473">
        <v>1116.8</v>
      </c>
      <c r="J11" s="406"/>
      <c r="K11" s="406"/>
      <c r="L11" s="406"/>
      <c r="M11" s="406"/>
      <c r="N11" s="406"/>
      <c r="O11" s="406"/>
    </row>
    <row r="12" spans="1:17" x14ac:dyDescent="0.25">
      <c r="J12" s="406"/>
      <c r="K12" s="406"/>
      <c r="L12" s="406"/>
      <c r="M12" s="406"/>
      <c r="N12" s="406"/>
      <c r="O12" s="406"/>
    </row>
    <row r="13" spans="1:17" s="475" customFormat="1" ht="45" x14ac:dyDescent="0.25">
      <c r="A13" s="226" t="s">
        <v>314</v>
      </c>
      <c r="B13" s="226" t="s">
        <v>122</v>
      </c>
      <c r="C13" s="226" t="s">
        <v>123</v>
      </c>
      <c r="D13" s="572" t="s">
        <v>315</v>
      </c>
      <c r="E13" s="428" t="s">
        <v>316</v>
      </c>
      <c r="F13" s="428" t="s">
        <v>209</v>
      </c>
      <c r="G13" s="428" t="s">
        <v>317</v>
      </c>
      <c r="H13" s="428" t="s">
        <v>318</v>
      </c>
      <c r="I13" s="428" t="s">
        <v>124</v>
      </c>
      <c r="J13" s="406"/>
      <c r="K13" s="406"/>
      <c r="L13" s="406"/>
      <c r="M13" s="406"/>
      <c r="N13" s="406"/>
      <c r="O13" s="406"/>
    </row>
    <row r="14" spans="1:17" s="475" customFormat="1" ht="30" x14ac:dyDescent="0.25">
      <c r="A14" s="226" t="s">
        <v>319</v>
      </c>
      <c r="B14" s="431">
        <v>1500</v>
      </c>
      <c r="C14" s="432">
        <f>B14*12</f>
        <v>18000</v>
      </c>
      <c r="D14" s="572"/>
      <c r="E14" s="428"/>
      <c r="F14" s="433"/>
      <c r="G14" s="433"/>
      <c r="H14" s="428"/>
      <c r="I14" s="518"/>
    </row>
    <row r="15" spans="1:17" s="475" customFormat="1" ht="30" x14ac:dyDescent="0.25">
      <c r="A15" s="226" t="s">
        <v>211</v>
      </c>
      <c r="B15" s="431">
        <v>361.35</v>
      </c>
      <c r="C15" s="432">
        <f>B15*12</f>
        <v>4336.2000000000007</v>
      </c>
      <c r="D15" s="572"/>
      <c r="E15" s="428"/>
      <c r="F15" s="433"/>
      <c r="G15" s="433"/>
      <c r="H15" s="428"/>
      <c r="I15" s="518"/>
    </row>
    <row r="16" spans="1:17" s="475" customFormat="1" x14ac:dyDescent="0.25">
      <c r="A16" s="236" t="s">
        <v>129</v>
      </c>
      <c r="B16" s="437">
        <f>SUM(B14:B15)</f>
        <v>1861.35</v>
      </c>
      <c r="C16" s="437">
        <f>SUM(C14:C15)</f>
        <v>22336.2</v>
      </c>
      <c r="D16" s="577">
        <f>C16/20</f>
        <v>1116.81</v>
      </c>
      <c r="E16" s="477">
        <f>C16/10</f>
        <v>2233.62</v>
      </c>
      <c r="F16" s="477">
        <f>E16*2</f>
        <v>4467.24</v>
      </c>
      <c r="G16" s="477">
        <f>E16*3</f>
        <v>6700.86</v>
      </c>
      <c r="H16" s="477">
        <f>E16*4</f>
        <v>8934.48</v>
      </c>
      <c r="I16" s="477">
        <f>E16*5</f>
        <v>11168.099999999999</v>
      </c>
    </row>
    <row r="18" spans="1:9" x14ac:dyDescent="0.25">
      <c r="A18" s="1057" t="s">
        <v>409</v>
      </c>
      <c r="B18" s="1077"/>
      <c r="C18" s="1077"/>
      <c r="D18" s="1077"/>
      <c r="E18" s="1077"/>
      <c r="F18" s="674"/>
      <c r="G18" s="674"/>
      <c r="H18" s="674"/>
      <c r="I18" s="198"/>
    </row>
    <row r="19" spans="1:9" x14ac:dyDescent="0.25">
      <c r="A19" s="1080" t="s">
        <v>410</v>
      </c>
      <c r="B19" s="1081"/>
      <c r="C19" s="1082"/>
      <c r="D19" s="1082"/>
      <c r="E19" s="1083"/>
      <c r="F19" s="675"/>
      <c r="G19" s="675"/>
      <c r="H19" s="675"/>
      <c r="I19" s="198"/>
    </row>
    <row r="20" spans="1:9" ht="3" customHeight="1" thickBot="1" x14ac:dyDescent="0.3">
      <c r="A20" s="1084"/>
      <c r="B20" s="1085"/>
      <c r="C20" s="1086"/>
      <c r="D20" s="1086"/>
      <c r="E20" s="1087"/>
      <c r="F20" s="427"/>
      <c r="G20" s="427"/>
      <c r="H20" s="427"/>
    </row>
    <row r="21" spans="1:9" ht="26.25" thickBot="1" x14ac:dyDescent="0.3">
      <c r="A21" s="597" t="s">
        <v>215</v>
      </c>
      <c r="B21" s="627" t="s">
        <v>411</v>
      </c>
      <c r="C21" s="627" t="s">
        <v>297</v>
      </c>
      <c r="D21" s="627" t="s">
        <v>298</v>
      </c>
      <c r="E21" s="628" t="s">
        <v>412</v>
      </c>
      <c r="F21" s="427"/>
      <c r="G21" s="427"/>
      <c r="H21" s="427"/>
    </row>
    <row r="22" spans="1:9" ht="26.25" x14ac:dyDescent="0.25">
      <c r="A22" s="629" t="s">
        <v>413</v>
      </c>
      <c r="B22" s="630" t="s">
        <v>414</v>
      </c>
      <c r="C22" s="631">
        <v>14</v>
      </c>
      <c r="D22" s="631">
        <v>10</v>
      </c>
      <c r="E22" s="632">
        <f>14*(1+4)*2</f>
        <v>140</v>
      </c>
      <c r="F22" s="427"/>
      <c r="G22" s="427"/>
      <c r="H22" s="427"/>
    </row>
    <row r="23" spans="1:9" x14ac:dyDescent="0.25">
      <c r="A23" s="633" t="s">
        <v>415</v>
      </c>
      <c r="B23" s="634"/>
      <c r="C23" s="634">
        <v>2.5</v>
      </c>
      <c r="D23" s="634">
        <v>50</v>
      </c>
      <c r="E23" s="635">
        <f>2.5*50</f>
        <v>125</v>
      </c>
      <c r="F23" s="427"/>
      <c r="G23" s="427"/>
      <c r="H23" s="427"/>
    </row>
    <row r="24" spans="1:9" x14ac:dyDescent="0.25">
      <c r="A24" s="636" t="s">
        <v>416</v>
      </c>
      <c r="B24" s="637" t="s">
        <v>417</v>
      </c>
      <c r="C24" s="634">
        <v>0.3</v>
      </c>
      <c r="D24" s="634">
        <v>50</v>
      </c>
      <c r="E24" s="635">
        <f>0.3*50</f>
        <v>15</v>
      </c>
      <c r="F24" s="427"/>
      <c r="G24" s="427"/>
      <c r="H24" s="427"/>
    </row>
    <row r="25" spans="1:9" ht="27" thickBot="1" x14ac:dyDescent="0.3">
      <c r="A25" s="638" t="s">
        <v>418</v>
      </c>
      <c r="B25" s="639" t="s">
        <v>419</v>
      </c>
      <c r="C25" s="640">
        <v>1.7</v>
      </c>
      <c r="D25" s="640">
        <v>100</v>
      </c>
      <c r="E25" s="641">
        <f>50*2*1.7</f>
        <v>170</v>
      </c>
      <c r="F25" s="427"/>
      <c r="G25" s="427"/>
      <c r="H25" s="427"/>
    </row>
    <row r="26" spans="1:9" ht="15.75" thickBot="1" x14ac:dyDescent="0.3">
      <c r="A26" s="642" t="s">
        <v>420</v>
      </c>
      <c r="B26" s="643"/>
      <c r="C26" s="643"/>
      <c r="D26" s="643"/>
      <c r="E26" s="644">
        <f>SUM(E22:E25)</f>
        <v>450</v>
      </c>
      <c r="F26" s="427"/>
      <c r="G26" s="427"/>
      <c r="H26" s="427"/>
    </row>
  </sheetData>
  <mergeCells count="14">
    <mergeCell ref="A11:C11"/>
    <mergeCell ref="D11:F11"/>
    <mergeCell ref="K6:P8"/>
    <mergeCell ref="A18:E18"/>
    <mergeCell ref="A19:E20"/>
    <mergeCell ref="A6:A7"/>
    <mergeCell ref="B6:B7"/>
    <mergeCell ref="C6:C7"/>
    <mergeCell ref="A10:F10"/>
    <mergeCell ref="A2:A4"/>
    <mergeCell ref="B2:B4"/>
    <mergeCell ref="D2:G2"/>
    <mergeCell ref="D3:D4"/>
    <mergeCell ref="E3:E4"/>
  </mergeCells>
  <pageMargins left="0.7" right="0.7" top="0.75" bottom="0.75" header="0.3" footer="0.3"/>
  <pageSetup paperSize="9" orientation="landscape" horizontalDpi="4294967292"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EAD04-8454-46B3-84F0-CB7AC25BC0EF}">
  <sheetPr>
    <tabColor theme="9" tint="0.59999389629810485"/>
    <pageSetUpPr fitToPage="1"/>
  </sheetPr>
  <dimension ref="A1:R15"/>
  <sheetViews>
    <sheetView topLeftCell="A4" zoomScale="115" zoomScaleNormal="115" workbookViewId="0">
      <selection activeCell="E12" sqref="E12"/>
    </sheetView>
  </sheetViews>
  <sheetFormatPr defaultRowHeight="15" outlineLevelRow="1" x14ac:dyDescent="0.25"/>
  <cols>
    <col min="1" max="1" width="9.28515625" style="89" customWidth="1"/>
    <col min="2" max="2" width="31.140625" style="89" customWidth="1"/>
    <col min="3" max="3" width="19.28515625" style="89" customWidth="1"/>
    <col min="4" max="4" width="19.42578125" style="89" customWidth="1"/>
    <col min="5" max="5" width="19.85546875" style="89" customWidth="1"/>
    <col min="6" max="6" width="0" style="89" hidden="1" customWidth="1"/>
    <col min="7" max="8" width="9.140625" style="89"/>
    <col min="9" max="9" width="12.140625" style="89" customWidth="1"/>
    <col min="10" max="16384" width="9.140625" style="89"/>
  </cols>
  <sheetData>
    <row r="1" spans="1:18" ht="49.5" customHeight="1" x14ac:dyDescent="0.25">
      <c r="A1" s="905" t="s">
        <v>93</v>
      </c>
      <c r="B1" s="906"/>
      <c r="C1" s="906"/>
      <c r="D1" s="906"/>
      <c r="E1" s="906"/>
      <c r="F1" s="906"/>
      <c r="G1" s="906"/>
      <c r="H1" s="906"/>
      <c r="I1" s="906"/>
    </row>
    <row r="2" spans="1:18" s="92" customFormat="1" ht="25.5" customHeight="1" x14ac:dyDescent="0.25">
      <c r="A2" s="907" t="s">
        <v>0</v>
      </c>
      <c r="B2" s="910" t="s">
        <v>1</v>
      </c>
      <c r="C2" s="90" t="s">
        <v>94</v>
      </c>
      <c r="D2" s="911" t="s">
        <v>95</v>
      </c>
      <c r="E2" s="911"/>
      <c r="F2" s="911"/>
      <c r="G2" s="911"/>
      <c r="H2" s="911"/>
      <c r="I2" s="91" t="s">
        <v>96</v>
      </c>
      <c r="K2" s="93"/>
    </row>
    <row r="3" spans="1:18" s="92" customFormat="1" ht="63.75" customHeight="1" x14ac:dyDescent="0.25">
      <c r="A3" s="908"/>
      <c r="B3" s="910"/>
      <c r="C3" s="912" t="s">
        <v>97</v>
      </c>
      <c r="D3" s="914">
        <v>2019</v>
      </c>
      <c r="E3" s="914">
        <v>2020</v>
      </c>
      <c r="F3" s="914"/>
      <c r="G3" s="94" t="s">
        <v>98</v>
      </c>
      <c r="H3" s="94" t="s">
        <v>99</v>
      </c>
      <c r="I3" s="91" t="s">
        <v>100</v>
      </c>
      <c r="K3" s="93"/>
    </row>
    <row r="4" spans="1:18" s="92" customFormat="1" ht="50.25" customHeight="1" x14ac:dyDescent="0.25">
      <c r="A4" s="909"/>
      <c r="B4" s="910"/>
      <c r="C4" s="913"/>
      <c r="D4" s="915"/>
      <c r="E4" s="915"/>
      <c r="F4" s="915"/>
      <c r="G4" s="95" t="s">
        <v>101</v>
      </c>
      <c r="H4" s="95" t="s">
        <v>102</v>
      </c>
      <c r="I4" s="91"/>
      <c r="K4" s="93"/>
      <c r="M4" s="92" t="s">
        <v>103</v>
      </c>
    </row>
    <row r="5" spans="1:18" s="92" customFormat="1" ht="67.5" customHeight="1" outlineLevel="1" x14ac:dyDescent="0.25">
      <c r="A5" s="96"/>
      <c r="B5" s="97" t="s">
        <v>35</v>
      </c>
      <c r="C5" s="98" t="s">
        <v>104</v>
      </c>
      <c r="D5" s="99"/>
      <c r="E5" s="806">
        <v>23183.46</v>
      </c>
      <c r="F5" s="806">
        <v>0</v>
      </c>
      <c r="G5" s="1112"/>
      <c r="H5" s="806">
        <v>23183</v>
      </c>
      <c r="I5" s="102"/>
      <c r="K5" s="103"/>
      <c r="L5" s="104"/>
      <c r="O5" s="105"/>
      <c r="P5" s="106"/>
      <c r="Q5" s="106"/>
      <c r="R5" s="106"/>
    </row>
    <row r="7" spans="1:18" ht="15" customHeight="1" x14ac:dyDescent="0.25">
      <c r="A7" s="901" t="s">
        <v>105</v>
      </c>
      <c r="B7" s="901"/>
      <c r="C7" s="901"/>
      <c r="D7" s="901"/>
      <c r="E7" s="901"/>
      <c r="F7" s="902"/>
      <c r="G7" s="902"/>
      <c r="H7" s="902"/>
      <c r="I7" s="902"/>
      <c r="J7" s="107"/>
    </row>
    <row r="8" spans="1:18" s="111" customFormat="1" ht="45.75" customHeight="1" x14ac:dyDescent="0.2">
      <c r="A8" s="108" t="s">
        <v>106</v>
      </c>
      <c r="B8" s="109" t="s">
        <v>107</v>
      </c>
      <c r="C8" s="109" t="s">
        <v>108</v>
      </c>
      <c r="D8" s="109" t="s">
        <v>109</v>
      </c>
      <c r="E8" s="109" t="s">
        <v>110</v>
      </c>
      <c r="F8" s="110"/>
      <c r="G8" s="110"/>
      <c r="H8" s="110"/>
      <c r="I8" s="110"/>
      <c r="J8" s="110"/>
    </row>
    <row r="9" spans="1:18" ht="56.25" customHeight="1" x14ac:dyDescent="0.25">
      <c r="A9" s="112">
        <v>1</v>
      </c>
      <c r="B9" s="113" t="s">
        <v>111</v>
      </c>
      <c r="C9" s="1113">
        <v>300</v>
      </c>
      <c r="D9" s="1113">
        <v>23.19</v>
      </c>
      <c r="E9" s="1114">
        <v>6957</v>
      </c>
      <c r="F9" s="115"/>
      <c r="G9" s="116"/>
      <c r="H9" s="117"/>
      <c r="I9" s="117"/>
      <c r="J9" s="117"/>
    </row>
    <row r="10" spans="1:18" ht="41.25" customHeight="1" x14ac:dyDescent="0.25">
      <c r="A10" s="112">
        <v>2</v>
      </c>
      <c r="B10" s="113" t="s">
        <v>112</v>
      </c>
      <c r="C10" s="1113">
        <v>500</v>
      </c>
      <c r="D10" s="1113">
        <v>28.54</v>
      </c>
      <c r="E10" s="1115">
        <v>14270</v>
      </c>
      <c r="F10" s="115"/>
      <c r="G10" s="116"/>
      <c r="H10" s="117"/>
      <c r="I10" s="117"/>
      <c r="J10" s="117"/>
    </row>
    <row r="11" spans="1:18" ht="33.75" customHeight="1" x14ac:dyDescent="0.25">
      <c r="A11" s="112">
        <v>3</v>
      </c>
      <c r="B11" s="113" t="s">
        <v>113</v>
      </c>
      <c r="C11" s="1113">
        <v>150</v>
      </c>
      <c r="D11" s="1113">
        <v>13.042999999999999</v>
      </c>
      <c r="E11" s="1115">
        <v>1956.45</v>
      </c>
      <c r="F11" s="115"/>
      <c r="G11" s="116"/>
      <c r="H11" s="117"/>
      <c r="I11" s="117"/>
      <c r="J11" s="117"/>
    </row>
    <row r="12" spans="1:18" ht="20.25" customHeight="1" x14ac:dyDescent="0.25">
      <c r="A12" s="903" t="s">
        <v>114</v>
      </c>
      <c r="B12" s="904"/>
      <c r="C12" s="904"/>
      <c r="D12" s="904"/>
      <c r="E12" s="1116">
        <f>SUM(E9:E11)</f>
        <v>23183.45</v>
      </c>
      <c r="F12" s="115"/>
      <c r="G12" s="116"/>
      <c r="H12" s="117"/>
      <c r="I12" s="117"/>
      <c r="J12" s="117"/>
    </row>
    <row r="13" spans="1:18" x14ac:dyDescent="0.25">
      <c r="A13" s="119"/>
      <c r="B13" s="120"/>
      <c r="C13" s="121"/>
      <c r="D13" s="121"/>
      <c r="E13" s="122"/>
    </row>
    <row r="14" spans="1:18" x14ac:dyDescent="0.25">
      <c r="A14" s="119"/>
      <c r="B14" s="120"/>
      <c r="C14" s="121"/>
      <c r="D14" s="121"/>
      <c r="E14" s="122"/>
      <c r="F14" s="115"/>
      <c r="G14" s="117"/>
      <c r="H14" s="117"/>
      <c r="I14" s="117"/>
      <c r="J14" s="117"/>
    </row>
    <row r="15" spans="1:18" x14ac:dyDescent="0.25">
      <c r="D15" s="123"/>
      <c r="E15" s="123"/>
    </row>
  </sheetData>
  <mergeCells count="10">
    <mergeCell ref="A7:I7"/>
    <mergeCell ref="A12:D12"/>
    <mergeCell ref="A1:I1"/>
    <mergeCell ref="A2:A4"/>
    <mergeCell ref="B2:B4"/>
    <mergeCell ref="D2:H2"/>
    <mergeCell ref="C3:C4"/>
    <mergeCell ref="D3:D4"/>
    <mergeCell ref="E3:E4"/>
    <mergeCell ref="F3:F4"/>
  </mergeCells>
  <pageMargins left="0.45" right="0.31496062992125984" top="0.39370078740157483" bottom="0.35" header="0.31496062992125984" footer="0.31496062992125984"/>
  <pageSetup paperSize="9" scale="99" orientation="landscape" horizont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74B60-44B5-40D0-8997-E0E7772E2D5D}">
  <sheetPr>
    <tabColor theme="9" tint="0.59999389629810485"/>
    <pageSetUpPr fitToPage="1"/>
  </sheetPr>
  <dimension ref="A1:K24"/>
  <sheetViews>
    <sheetView topLeftCell="A10" zoomScaleNormal="100" workbookViewId="0">
      <selection activeCell="H18" sqref="H18"/>
    </sheetView>
  </sheetViews>
  <sheetFormatPr defaultRowHeight="15" x14ac:dyDescent="0.25"/>
  <cols>
    <col min="1" max="1" width="17" style="124" customWidth="1"/>
    <col min="2" max="2" width="27.85546875" style="124" customWidth="1"/>
    <col min="3" max="3" width="20" style="124" customWidth="1"/>
    <col min="4" max="4" width="10.140625" style="124" customWidth="1"/>
    <col min="5" max="5" width="9.85546875" style="124" customWidth="1"/>
    <col min="6" max="6" width="10.7109375" style="124" customWidth="1"/>
    <col min="7" max="7" width="11.5703125" style="124" customWidth="1"/>
    <col min="8" max="8" width="11.28515625" style="124" customWidth="1"/>
    <col min="9" max="16384" width="9.140625" style="124"/>
  </cols>
  <sheetData>
    <row r="1" spans="1:11" ht="15.75" customHeight="1" x14ac:dyDescent="0.25">
      <c r="A1" s="919" t="s">
        <v>115</v>
      </c>
      <c r="B1" s="919"/>
      <c r="C1" s="919"/>
      <c r="D1" s="919"/>
      <c r="E1" s="919"/>
      <c r="F1" s="919"/>
      <c r="G1" s="919"/>
      <c r="H1" s="919"/>
      <c r="I1" s="920"/>
    </row>
    <row r="2" spans="1:11" ht="5.25" customHeight="1" x14ac:dyDescent="0.25">
      <c r="A2" s="921"/>
      <c r="B2" s="921"/>
      <c r="C2" s="921"/>
      <c r="D2" s="921"/>
      <c r="E2" s="921"/>
      <c r="F2" s="921"/>
      <c r="G2" s="921"/>
      <c r="H2" s="921"/>
      <c r="I2" s="922"/>
    </row>
    <row r="3" spans="1:11" ht="25.5" x14ac:dyDescent="0.25">
      <c r="A3" s="923" t="s">
        <v>0</v>
      </c>
      <c r="B3" s="923" t="s">
        <v>1</v>
      </c>
      <c r="C3" s="125" t="s">
        <v>94</v>
      </c>
      <c r="D3" s="924" t="s">
        <v>116</v>
      </c>
      <c r="E3" s="924"/>
      <c r="F3" s="924"/>
      <c r="G3" s="924"/>
      <c r="H3" s="126" t="s">
        <v>96</v>
      </c>
    </row>
    <row r="4" spans="1:11" ht="89.25" customHeight="1" x14ac:dyDescent="0.25">
      <c r="A4" s="923"/>
      <c r="B4" s="923"/>
      <c r="C4" s="925" t="s">
        <v>97</v>
      </c>
      <c r="D4" s="927">
        <v>2019</v>
      </c>
      <c r="E4" s="927">
        <v>2020</v>
      </c>
      <c r="F4" s="127" t="s">
        <v>98</v>
      </c>
      <c r="G4" s="127" t="s">
        <v>99</v>
      </c>
      <c r="H4" s="126" t="s">
        <v>100</v>
      </c>
    </row>
    <row r="5" spans="1:11" ht="44.25" customHeight="1" x14ac:dyDescent="0.25">
      <c r="A5" s="923"/>
      <c r="B5" s="923"/>
      <c r="C5" s="926"/>
      <c r="D5" s="927"/>
      <c r="E5" s="927"/>
      <c r="F5" s="127" t="s">
        <v>101</v>
      </c>
      <c r="G5" s="127" t="s">
        <v>102</v>
      </c>
      <c r="H5" s="126"/>
    </row>
    <row r="6" spans="1:11" ht="84" customHeight="1" x14ac:dyDescent="0.25">
      <c r="A6" s="128"/>
      <c r="B6" s="129" t="s">
        <v>45</v>
      </c>
      <c r="C6" s="130" t="s">
        <v>117</v>
      </c>
      <c r="D6" s="1117"/>
      <c r="E6" s="1118">
        <v>400000</v>
      </c>
      <c r="F6" s="1119"/>
      <c r="G6" s="1118"/>
      <c r="H6" s="128"/>
    </row>
    <row r="7" spans="1:11" ht="57" customHeight="1" x14ac:dyDescent="0.25">
      <c r="A7" s="128"/>
      <c r="B7" s="131" t="s">
        <v>46</v>
      </c>
      <c r="C7" s="130" t="s">
        <v>117</v>
      </c>
      <c r="D7" s="1120"/>
      <c r="E7" s="1117"/>
      <c r="F7" s="1118"/>
      <c r="G7" s="1118">
        <v>60000</v>
      </c>
      <c r="H7" s="128"/>
    </row>
    <row r="8" spans="1:11" ht="65.25" customHeight="1" x14ac:dyDescent="0.25">
      <c r="A8" s="128"/>
      <c r="B8" s="131" t="s">
        <v>47</v>
      </c>
      <c r="C8" s="130" t="s">
        <v>117</v>
      </c>
      <c r="D8" s="1117"/>
      <c r="E8" s="1121">
        <v>13716</v>
      </c>
      <c r="F8" s="1121"/>
      <c r="G8" s="1118">
        <v>13292.41</v>
      </c>
      <c r="H8" s="128"/>
      <c r="J8" s="132"/>
    </row>
    <row r="9" spans="1:11" x14ac:dyDescent="0.25">
      <c r="A9" s="128"/>
      <c r="B9" s="133" t="s">
        <v>118</v>
      </c>
      <c r="C9" s="128"/>
      <c r="D9" s="1122">
        <f>SUM(D6:D8)</f>
        <v>0</v>
      </c>
      <c r="E9" s="1122">
        <f>SUM(E7:E8)</f>
        <v>13716</v>
      </c>
      <c r="F9" s="805"/>
      <c r="G9" s="1122">
        <f>SUM(G7:G8)</f>
        <v>73292.41</v>
      </c>
      <c r="H9" s="128"/>
    </row>
    <row r="11" spans="1:11" ht="26.25" x14ac:dyDescent="0.25">
      <c r="A11" s="916" t="s">
        <v>105</v>
      </c>
      <c r="B11" s="916"/>
      <c r="C11" s="916"/>
      <c r="D11" s="916"/>
      <c r="E11" s="916"/>
      <c r="F11" s="916"/>
      <c r="G11" s="916"/>
      <c r="H11" s="134" t="s">
        <v>119</v>
      </c>
    </row>
    <row r="12" spans="1:11" x14ac:dyDescent="0.25">
      <c r="A12" s="917" t="s">
        <v>120</v>
      </c>
      <c r="B12" s="917"/>
      <c r="C12" s="917"/>
      <c r="D12" s="917"/>
      <c r="E12" s="918"/>
      <c r="F12" s="918"/>
      <c r="G12" s="918"/>
      <c r="H12" s="135">
        <f>SUM(D14:D17)</f>
        <v>11558.616365</v>
      </c>
    </row>
    <row r="13" spans="1:11" ht="42.75" x14ac:dyDescent="0.25">
      <c r="A13" s="136" t="s">
        <v>121</v>
      </c>
      <c r="B13" s="137" t="s">
        <v>122</v>
      </c>
      <c r="C13" s="137" t="s">
        <v>123</v>
      </c>
      <c r="D13" s="138" t="s">
        <v>124</v>
      </c>
      <c r="E13" s="139"/>
      <c r="F13" s="154"/>
      <c r="G13" s="154"/>
      <c r="H13" s="154"/>
      <c r="I13" s="154"/>
      <c r="J13" s="154"/>
      <c r="K13" s="154"/>
    </row>
    <row r="14" spans="1:11" x14ac:dyDescent="0.25">
      <c r="A14" s="137" t="s">
        <v>125</v>
      </c>
      <c r="B14" s="140">
        <v>1382</v>
      </c>
      <c r="C14" s="141">
        <f>B14*12</f>
        <v>16584</v>
      </c>
      <c r="D14" s="142">
        <f>C14*0.5</f>
        <v>8292</v>
      </c>
      <c r="E14" s="143"/>
      <c r="F14" s="154"/>
      <c r="G14" s="154"/>
      <c r="H14" s="154"/>
      <c r="I14" s="154"/>
      <c r="J14" s="154"/>
      <c r="K14" s="154"/>
    </row>
    <row r="15" spans="1:11" ht="90" x14ac:dyDescent="0.25">
      <c r="A15" s="137" t="s">
        <v>126</v>
      </c>
      <c r="B15" s="140"/>
      <c r="C15" s="141">
        <f>B14*50%+B14*65%+B14*20%</f>
        <v>1865.7000000000003</v>
      </c>
      <c r="D15" s="142">
        <f t="shared" ref="D15:D17" si="0">C15*0.5</f>
        <v>932.85000000000014</v>
      </c>
      <c r="E15" s="143"/>
      <c r="F15" s="154"/>
      <c r="G15" s="154"/>
      <c r="H15" s="154"/>
      <c r="I15" s="154"/>
      <c r="J15" s="154"/>
      <c r="K15" s="154"/>
    </row>
    <row r="16" spans="1:11" ht="45" x14ac:dyDescent="0.25">
      <c r="A16" s="137" t="s">
        <v>127</v>
      </c>
      <c r="B16" s="140">
        <f>B14*24.09%</f>
        <v>332.92380000000003</v>
      </c>
      <c r="C16" s="140">
        <f>SUM(C14:C15)*24.09%</f>
        <v>4444.5327299999999</v>
      </c>
      <c r="D16" s="142">
        <f t="shared" si="0"/>
        <v>2222.266365</v>
      </c>
      <c r="E16" s="143"/>
      <c r="F16" s="154"/>
      <c r="G16" s="154"/>
      <c r="H16" s="154"/>
      <c r="I16" s="154"/>
      <c r="J16" s="154"/>
      <c r="K16" s="154"/>
    </row>
    <row r="17" spans="1:11" ht="45" x14ac:dyDescent="0.25">
      <c r="A17" s="137" t="s">
        <v>128</v>
      </c>
      <c r="B17" s="140"/>
      <c r="C17" s="140">
        <v>223</v>
      </c>
      <c r="D17" s="142">
        <f t="shared" si="0"/>
        <v>111.5</v>
      </c>
      <c r="E17" s="143"/>
      <c r="F17" s="154"/>
      <c r="G17" s="154"/>
      <c r="H17" s="154"/>
      <c r="I17" s="154"/>
      <c r="J17" s="154"/>
      <c r="K17" s="154"/>
    </row>
    <row r="18" spans="1:11" x14ac:dyDescent="0.25">
      <c r="A18" s="144" t="s">
        <v>129</v>
      </c>
      <c r="B18" s="145"/>
      <c r="C18" s="145"/>
      <c r="D18" s="142">
        <f>SUM(D14:D17)</f>
        <v>11558.616365</v>
      </c>
      <c r="E18" s="146"/>
      <c r="F18" s="154"/>
      <c r="G18" s="154"/>
      <c r="H18" s="154"/>
      <c r="I18" s="154"/>
      <c r="J18" s="154"/>
      <c r="K18" s="154"/>
    </row>
    <row r="19" spans="1:11" x14ac:dyDescent="0.25">
      <c r="A19" s="147" t="s">
        <v>130</v>
      </c>
      <c r="B19" s="148"/>
      <c r="C19" s="148"/>
      <c r="D19" s="148"/>
      <c r="E19" s="149"/>
      <c r="F19" s="154"/>
      <c r="G19" s="154"/>
      <c r="H19" s="154"/>
      <c r="I19" s="154"/>
      <c r="J19" s="154"/>
      <c r="K19" s="154"/>
    </row>
    <row r="20" spans="1:11" x14ac:dyDescent="0.25">
      <c r="A20" s="128" t="s">
        <v>131</v>
      </c>
      <c r="B20" s="128" t="s">
        <v>132</v>
      </c>
      <c r="C20" s="1123">
        <f>SUM(C14:C17)*15%</f>
        <v>3467.5849094999999</v>
      </c>
      <c r="D20" s="1124">
        <f>SUM(D14:D17)*15%</f>
        <v>1733.7924547499999</v>
      </c>
      <c r="E20" s="149"/>
      <c r="F20" s="154"/>
      <c r="G20" s="154"/>
      <c r="H20" s="154"/>
      <c r="I20" s="154"/>
      <c r="J20" s="154"/>
      <c r="K20" s="154"/>
    </row>
    <row r="21" spans="1:11" x14ac:dyDescent="0.25">
      <c r="A21" s="128" t="s">
        <v>133</v>
      </c>
      <c r="B21" s="128"/>
      <c r="C21" s="1123">
        <v>847</v>
      </c>
      <c r="D21" s="1124">
        <f>C21*0.5</f>
        <v>423.5</v>
      </c>
      <c r="E21" s="149"/>
      <c r="F21" s="154"/>
      <c r="G21" s="154"/>
      <c r="H21" s="154"/>
      <c r="I21" s="154"/>
      <c r="J21" s="154"/>
      <c r="K21" s="154"/>
    </row>
    <row r="23" spans="1:11" x14ac:dyDescent="0.25">
      <c r="A23" s="150" t="s">
        <v>134</v>
      </c>
      <c r="B23" s="151" t="s">
        <v>135</v>
      </c>
      <c r="C23" s="152"/>
      <c r="D23" s="152"/>
      <c r="E23" s="153"/>
    </row>
    <row r="24" spans="1:11" x14ac:dyDescent="0.25">
      <c r="A24" s="150" t="s">
        <v>136</v>
      </c>
      <c r="B24" s="151" t="s">
        <v>137</v>
      </c>
      <c r="C24" s="152"/>
      <c r="D24" s="152"/>
      <c r="E24" s="153"/>
    </row>
  </sheetData>
  <mergeCells count="10">
    <mergeCell ref="A11:G11"/>
    <mergeCell ref="A12:D12"/>
    <mergeCell ref="E12:G12"/>
    <mergeCell ref="A1:I2"/>
    <mergeCell ref="A3:A5"/>
    <mergeCell ref="B3:B5"/>
    <mergeCell ref="D3:G3"/>
    <mergeCell ref="C4:C5"/>
    <mergeCell ref="D4:D5"/>
    <mergeCell ref="E4:E5"/>
  </mergeCells>
  <pageMargins left="0.2" right="0.2" top="0.74803149606299213" bottom="0.74803149606299213"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99DD2-938C-4F0D-9FDC-BFC96A01657B}">
  <sheetPr>
    <tabColor theme="9" tint="0.59999389629810485"/>
  </sheetPr>
  <dimension ref="A1:CJ77"/>
  <sheetViews>
    <sheetView topLeftCell="A51" workbookViewId="0">
      <selection activeCell="C55" sqref="C55:J77"/>
    </sheetView>
  </sheetViews>
  <sheetFormatPr defaultColWidth="13.42578125" defaultRowHeight="15" outlineLevelRow="1" x14ac:dyDescent="0.25"/>
  <cols>
    <col min="1" max="1" width="18.140625" style="89" customWidth="1"/>
    <col min="2" max="2" width="38.5703125" style="89" customWidth="1"/>
    <col min="3" max="3" width="18.42578125" style="89" customWidth="1"/>
    <col min="4" max="4" width="12.5703125" style="89" customWidth="1"/>
    <col min="5" max="6" width="11.28515625" style="89" customWidth="1"/>
    <col min="7" max="7" width="11.140625" style="89" customWidth="1"/>
    <col min="8" max="8" width="11.42578125" style="89" customWidth="1"/>
    <col min="9" max="9" width="13.42578125" style="89"/>
    <col min="10" max="10" width="40.28515625" style="89" customWidth="1"/>
    <col min="11" max="11" width="41" style="89" customWidth="1"/>
    <col min="12" max="16384" width="13.42578125" style="89"/>
  </cols>
  <sheetData>
    <row r="1" spans="1:88" s="155" customFormat="1" ht="23.25" customHeight="1" x14ac:dyDescent="0.25">
      <c r="A1" s="943" t="s">
        <v>452</v>
      </c>
      <c r="B1" s="944"/>
      <c r="C1" s="944"/>
      <c r="D1" s="944"/>
      <c r="E1" s="944"/>
      <c r="F1" s="944"/>
      <c r="G1" s="944"/>
      <c r="H1" s="944"/>
      <c r="I1" s="944"/>
    </row>
    <row r="2" spans="1:88" s="92" customFormat="1" ht="101.25" customHeight="1" x14ac:dyDescent="0.25">
      <c r="A2" s="907" t="s">
        <v>0</v>
      </c>
      <c r="B2" s="910" t="s">
        <v>1</v>
      </c>
      <c r="C2" s="156" t="s">
        <v>94</v>
      </c>
      <c r="D2" s="945" t="s">
        <v>95</v>
      </c>
      <c r="E2" s="945"/>
      <c r="F2" s="945"/>
      <c r="G2" s="945"/>
      <c r="H2" s="945"/>
      <c r="I2" s="157" t="s">
        <v>96</v>
      </c>
      <c r="J2" s="158" t="s">
        <v>139</v>
      </c>
      <c r="K2" s="93"/>
    </row>
    <row r="3" spans="1:88" s="92" customFormat="1" ht="63.75" customHeight="1" x14ac:dyDescent="0.25">
      <c r="A3" s="908"/>
      <c r="B3" s="910"/>
      <c r="C3" s="912" t="s">
        <v>97</v>
      </c>
      <c r="D3" s="946">
        <v>2019</v>
      </c>
      <c r="E3" s="946">
        <v>2020</v>
      </c>
      <c r="F3" s="946" t="s">
        <v>11</v>
      </c>
      <c r="G3" s="94" t="s">
        <v>98</v>
      </c>
      <c r="H3" s="94" t="s">
        <v>99</v>
      </c>
      <c r="I3" s="159" t="s">
        <v>100</v>
      </c>
      <c r="J3" s="160"/>
      <c r="K3" s="93"/>
    </row>
    <row r="4" spans="1:88" s="92" customFormat="1" ht="37.5" customHeight="1" x14ac:dyDescent="0.25">
      <c r="A4" s="908"/>
      <c r="B4" s="907"/>
      <c r="C4" s="913"/>
      <c r="D4" s="947"/>
      <c r="E4" s="947"/>
      <c r="F4" s="947"/>
      <c r="G4" s="95" t="s">
        <v>101</v>
      </c>
      <c r="H4" s="161" t="s">
        <v>102</v>
      </c>
      <c r="I4" s="162"/>
      <c r="J4" s="160"/>
      <c r="K4" s="93"/>
      <c r="M4" s="92" t="s">
        <v>103</v>
      </c>
    </row>
    <row r="5" spans="1:88" s="92" customFormat="1" ht="127.5" x14ac:dyDescent="0.25">
      <c r="A5" s="163"/>
      <c r="B5" s="164" t="s">
        <v>53</v>
      </c>
      <c r="C5" s="165" t="s">
        <v>63</v>
      </c>
      <c r="D5" s="166"/>
      <c r="E5" s="1125">
        <f>D24+D55</f>
        <v>43392.4208</v>
      </c>
      <c r="F5" s="1126"/>
      <c r="G5" s="1127"/>
      <c r="H5" s="1127"/>
      <c r="I5" s="162"/>
      <c r="J5" s="167"/>
      <c r="K5" s="93"/>
    </row>
    <row r="6" spans="1:88" s="92" customFormat="1" ht="63.75" x14ac:dyDescent="0.25">
      <c r="A6" s="163"/>
      <c r="B6" s="164" t="s">
        <v>54</v>
      </c>
      <c r="C6" s="165" t="s">
        <v>63</v>
      </c>
      <c r="D6" s="168"/>
      <c r="E6" s="1128">
        <f>D29+D57</f>
        <v>11281.148799999999</v>
      </c>
      <c r="F6" s="1129">
        <f>F29+F58</f>
        <v>11281.148799999999</v>
      </c>
      <c r="G6" s="1112"/>
      <c r="H6" s="1127"/>
      <c r="I6" s="162"/>
      <c r="J6" s="167"/>
      <c r="K6" s="93"/>
    </row>
    <row r="7" spans="1:88" s="92" customFormat="1" ht="76.5" x14ac:dyDescent="0.25">
      <c r="A7" s="163"/>
      <c r="B7" s="131" t="s">
        <v>64</v>
      </c>
      <c r="C7" s="169" t="s">
        <v>63</v>
      </c>
      <c r="D7" s="170"/>
      <c r="E7" s="1130">
        <f>D34+D60</f>
        <v>16025.309600000001</v>
      </c>
      <c r="F7" s="1128">
        <f>F34+F61</f>
        <v>75924.686128000001</v>
      </c>
      <c r="G7" s="1112"/>
      <c r="H7" s="1128">
        <f>J34+J62</f>
        <v>15984.964535999999</v>
      </c>
      <c r="I7" s="162"/>
      <c r="J7" s="167"/>
      <c r="K7" s="93"/>
    </row>
    <row r="8" spans="1:88" s="178" customFormat="1" ht="63.75" outlineLevel="1" x14ac:dyDescent="0.25">
      <c r="A8" s="171"/>
      <c r="B8" s="172" t="s">
        <v>55</v>
      </c>
      <c r="C8" s="173" t="s">
        <v>63</v>
      </c>
      <c r="D8" s="174"/>
      <c r="E8" s="1131">
        <f>D39+D64</f>
        <v>8559.148799999999</v>
      </c>
      <c r="F8" s="1131">
        <f>F39+F65</f>
        <v>13719.549815999999</v>
      </c>
      <c r="G8" s="1132"/>
      <c r="H8" s="1133">
        <f>J39+J66</f>
        <v>3773.3096</v>
      </c>
      <c r="I8" s="175"/>
      <c r="J8" s="167"/>
      <c r="K8" s="176"/>
      <c r="L8" s="177"/>
      <c r="O8" s="179"/>
      <c r="P8" s="180"/>
      <c r="Q8" s="180"/>
      <c r="R8" s="180"/>
    </row>
    <row r="9" spans="1:88" s="178" customFormat="1" ht="102" outlineLevel="1" x14ac:dyDescent="0.25">
      <c r="A9" s="181"/>
      <c r="B9" s="182" t="s">
        <v>56</v>
      </c>
      <c r="C9" s="169" t="s">
        <v>63</v>
      </c>
      <c r="D9" s="183"/>
      <c r="E9" s="1126">
        <f>D41+D68</f>
        <v>25336</v>
      </c>
      <c r="F9" s="1126">
        <f>F41</f>
        <v>22336</v>
      </c>
      <c r="G9" s="1132"/>
      <c r="H9" s="1134"/>
      <c r="I9" s="175"/>
      <c r="J9" s="184" t="s">
        <v>140</v>
      </c>
      <c r="K9" s="176"/>
      <c r="L9" s="177"/>
      <c r="O9" s="179"/>
      <c r="P9" s="180"/>
      <c r="Q9" s="180"/>
      <c r="R9" s="180"/>
    </row>
    <row r="10" spans="1:88" s="178" customFormat="1" ht="76.5" outlineLevel="1" x14ac:dyDescent="0.25">
      <c r="A10" s="181"/>
      <c r="B10" s="164" t="s">
        <v>57</v>
      </c>
      <c r="C10" s="165" t="s">
        <v>63</v>
      </c>
      <c r="D10" s="185"/>
      <c r="E10" s="1125">
        <f>D46+D70</f>
        <v>16029.686127999999</v>
      </c>
      <c r="F10" s="1125">
        <f>F46+F71</f>
        <v>32573.813599999998</v>
      </c>
      <c r="G10" s="1132"/>
      <c r="H10" s="1125">
        <f>J46+J72</f>
        <v>15984.964535999999</v>
      </c>
      <c r="I10" s="175"/>
      <c r="J10" s="186" t="s">
        <v>141</v>
      </c>
      <c r="K10" s="795"/>
      <c r="L10" s="177"/>
      <c r="O10" s="179"/>
      <c r="P10" s="180"/>
      <c r="Q10" s="180"/>
      <c r="R10" s="180"/>
    </row>
    <row r="11" spans="1:88" s="178" customFormat="1" ht="76.5" outlineLevel="1" x14ac:dyDescent="0.25">
      <c r="A11" s="181"/>
      <c r="B11" s="164" t="s">
        <v>58</v>
      </c>
      <c r="C11" s="165" t="s">
        <v>63</v>
      </c>
      <c r="D11" s="185"/>
      <c r="E11" s="1135"/>
      <c r="F11" s="1128">
        <f>F51+F74</f>
        <v>32573.813599999998</v>
      </c>
      <c r="G11" s="1132"/>
      <c r="H11" s="1128">
        <f>J51+J75</f>
        <v>15984.964535999999</v>
      </c>
      <c r="I11" s="175"/>
      <c r="J11" s="186" t="s">
        <v>141</v>
      </c>
      <c r="K11" s="795"/>
      <c r="L11" s="187"/>
      <c r="M11" s="188"/>
      <c r="N11" s="188"/>
      <c r="O11" s="189"/>
      <c r="P11" s="190"/>
      <c r="Q11" s="190"/>
      <c r="R11" s="190"/>
      <c r="S11" s="188"/>
      <c r="T11" s="188"/>
      <c r="U11" s="188"/>
      <c r="V11" s="188"/>
      <c r="W11" s="188"/>
      <c r="X11" s="188"/>
      <c r="Y11" s="188"/>
      <c r="Z11" s="188"/>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8"/>
      <c r="AW11" s="188"/>
      <c r="AX11" s="188"/>
      <c r="AY11" s="188"/>
      <c r="AZ11" s="188"/>
      <c r="BA11" s="188"/>
      <c r="BB11" s="188"/>
      <c r="BC11" s="188"/>
      <c r="BD11" s="188"/>
      <c r="BE11" s="188"/>
      <c r="BF11" s="188"/>
      <c r="BG11" s="188"/>
      <c r="BH11" s="188"/>
      <c r="BI11" s="188"/>
      <c r="BJ11" s="188"/>
      <c r="BK11" s="188"/>
      <c r="BL11" s="188"/>
      <c r="BM11" s="188"/>
      <c r="BN11" s="188"/>
      <c r="BO11" s="188"/>
      <c r="BP11" s="188"/>
      <c r="BQ11" s="188"/>
      <c r="BR11" s="188"/>
      <c r="BS11" s="188"/>
      <c r="BT11" s="188"/>
      <c r="BU11" s="188"/>
      <c r="BV11" s="188"/>
      <c r="BW11" s="188"/>
      <c r="BX11" s="188"/>
      <c r="BY11" s="188"/>
      <c r="BZ11" s="188"/>
      <c r="CA11" s="188"/>
      <c r="CB11" s="188"/>
      <c r="CC11" s="188"/>
      <c r="CD11" s="188"/>
      <c r="CE11" s="188"/>
      <c r="CF11" s="188"/>
      <c r="CG11" s="188"/>
      <c r="CH11" s="188"/>
      <c r="CI11" s="188"/>
      <c r="CJ11" s="188"/>
    </row>
    <row r="12" spans="1:88" s="197" customFormat="1" ht="31.5" customHeight="1" outlineLevel="1" x14ac:dyDescent="0.25">
      <c r="A12" s="191"/>
      <c r="B12" s="191"/>
      <c r="C12" s="192" t="s">
        <v>142</v>
      </c>
      <c r="D12" s="193">
        <f>SUM(D5:D11)</f>
        <v>0</v>
      </c>
      <c r="E12" s="194">
        <f>SUM(E5:E11)</f>
        <v>120623.71412799999</v>
      </c>
      <c r="F12" s="194">
        <f>SUM(F5:F11)</f>
        <v>188409.011944</v>
      </c>
      <c r="G12" s="194">
        <f>SUM(G6:G11)</f>
        <v>0</v>
      </c>
      <c r="H12" s="194">
        <f>SUM(H6:H11)</f>
        <v>51728.203207999999</v>
      </c>
      <c r="I12" s="193"/>
      <c r="J12" s="195" t="s">
        <v>143</v>
      </c>
      <c r="K12" s="196"/>
      <c r="L12" s="187"/>
      <c r="M12" s="190"/>
      <c r="N12" s="190"/>
      <c r="O12" s="189"/>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row>
    <row r="13" spans="1:88" ht="14.25" customHeight="1" x14ac:dyDescent="0.25">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198"/>
      <c r="BK13" s="198"/>
      <c r="BL13" s="198"/>
      <c r="BM13" s="198"/>
      <c r="BN13" s="198"/>
      <c r="BO13" s="198"/>
      <c r="BP13" s="198"/>
      <c r="BQ13" s="198"/>
      <c r="BR13" s="198"/>
      <c r="BS13" s="198"/>
      <c r="BT13" s="198"/>
      <c r="BU13" s="198"/>
      <c r="BV13" s="198"/>
      <c r="BW13" s="198"/>
      <c r="BX13" s="198"/>
      <c r="BY13" s="198"/>
      <c r="BZ13" s="198"/>
      <c r="CA13" s="198"/>
      <c r="CB13" s="198"/>
      <c r="CC13" s="198"/>
      <c r="CD13" s="198"/>
      <c r="CE13" s="198"/>
      <c r="CF13" s="198"/>
      <c r="CG13" s="198"/>
      <c r="CH13" s="198"/>
      <c r="CI13" s="198"/>
      <c r="CJ13" s="198"/>
    </row>
    <row r="14" spans="1:88" ht="15.75" x14ac:dyDescent="0.25">
      <c r="A14" s="199" t="s">
        <v>144</v>
      </c>
      <c r="B14" s="199"/>
      <c r="C14" s="199"/>
      <c r="D14" s="199"/>
      <c r="E14" s="199"/>
      <c r="F14" s="199"/>
      <c r="G14" s="199"/>
      <c r="H14" s="199"/>
      <c r="I14" s="199"/>
    </row>
    <row r="15" spans="1:88" ht="15.75" x14ac:dyDescent="0.25">
      <c r="A15" s="199" t="s">
        <v>145</v>
      </c>
      <c r="B15" s="199"/>
      <c r="C15" s="199"/>
      <c r="D15" s="199"/>
      <c r="E15" s="199"/>
      <c r="F15" s="199"/>
      <c r="G15" s="199"/>
      <c r="H15" s="199"/>
      <c r="I15" s="199"/>
    </row>
    <row r="16" spans="1:88" ht="15.75" x14ac:dyDescent="0.25">
      <c r="A16" s="199"/>
      <c r="B16" s="199"/>
      <c r="C16" s="199"/>
      <c r="D16" s="199"/>
      <c r="E16" s="199"/>
      <c r="F16" s="199"/>
      <c r="G16" s="199"/>
      <c r="H16" s="199"/>
      <c r="I16" s="199"/>
    </row>
    <row r="17" spans="1:11" ht="15.75" customHeight="1" x14ac:dyDescent="0.25">
      <c r="A17" s="948" t="s">
        <v>146</v>
      </c>
      <c r="B17" s="948" t="s">
        <v>147</v>
      </c>
      <c r="C17" s="950" t="s">
        <v>148</v>
      </c>
      <c r="D17" s="951"/>
      <c r="E17" s="952" t="s">
        <v>149</v>
      </c>
      <c r="F17" s="953"/>
      <c r="G17" s="941" t="s">
        <v>98</v>
      </c>
      <c r="H17" s="942"/>
      <c r="I17" s="941" t="s">
        <v>99</v>
      </c>
      <c r="J17" s="942"/>
    </row>
    <row r="18" spans="1:11" ht="110.25" x14ac:dyDescent="0.25">
      <c r="A18" s="949"/>
      <c r="B18" s="949"/>
      <c r="C18" s="200" t="s">
        <v>150</v>
      </c>
      <c r="D18" s="200" t="s">
        <v>151</v>
      </c>
      <c r="E18" s="200" t="s">
        <v>150</v>
      </c>
      <c r="F18" s="200" t="s">
        <v>152</v>
      </c>
      <c r="G18" s="200" t="s">
        <v>150</v>
      </c>
      <c r="H18" s="200" t="s">
        <v>152</v>
      </c>
      <c r="I18" s="200" t="s">
        <v>150</v>
      </c>
      <c r="J18" s="200" t="s">
        <v>152</v>
      </c>
    </row>
    <row r="19" spans="1:11" ht="15.75" x14ac:dyDescent="0.25">
      <c r="A19" s="928" t="s">
        <v>153</v>
      </c>
      <c r="B19" s="929"/>
      <c r="C19" s="929"/>
      <c r="D19" s="929"/>
      <c r="E19" s="929"/>
      <c r="F19" s="929"/>
      <c r="G19" s="929"/>
      <c r="H19" s="929"/>
      <c r="I19" s="929"/>
      <c r="J19" s="930"/>
    </row>
    <row r="20" spans="1:11" ht="54" customHeight="1" x14ac:dyDescent="0.25">
      <c r="A20" s="931" t="s">
        <v>154</v>
      </c>
      <c r="B20" s="200" t="s">
        <v>155</v>
      </c>
      <c r="C20" s="1136">
        <v>216</v>
      </c>
      <c r="D20" s="1137">
        <f>C20*12*1.2409</f>
        <v>3216.4127999999996</v>
      </c>
      <c r="E20" s="202"/>
      <c r="F20" s="202"/>
      <c r="G20" s="155"/>
      <c r="H20" s="155"/>
      <c r="I20" s="201"/>
      <c r="J20" s="201">
        <f>I20*12</f>
        <v>0</v>
      </c>
      <c r="K20" s="934"/>
    </row>
    <row r="21" spans="1:11" ht="63" x14ac:dyDescent="0.25">
      <c r="A21" s="932"/>
      <c r="B21" s="200" t="s">
        <v>156</v>
      </c>
      <c r="C21" s="1136">
        <v>248</v>
      </c>
      <c r="D21" s="1137">
        <f t="shared" ref="D21:F38" si="0">C21*12*1.2409</f>
        <v>3692.9183999999996</v>
      </c>
      <c r="E21" s="202"/>
      <c r="F21" s="202"/>
      <c r="G21" s="155"/>
      <c r="H21" s="155"/>
      <c r="I21" s="201"/>
      <c r="J21" s="201">
        <f>I21*12</f>
        <v>0</v>
      </c>
      <c r="K21" s="935"/>
    </row>
    <row r="22" spans="1:11" ht="63" x14ac:dyDescent="0.25">
      <c r="A22" s="932"/>
      <c r="B22" s="200" t="s">
        <v>157</v>
      </c>
      <c r="C22" s="1136">
        <v>296</v>
      </c>
      <c r="D22" s="1137">
        <f t="shared" si="0"/>
        <v>4407.6767999999993</v>
      </c>
      <c r="E22" s="202"/>
      <c r="F22" s="202"/>
      <c r="G22" s="155"/>
      <c r="H22" s="155"/>
      <c r="I22" s="201"/>
      <c r="J22" s="201">
        <f>I22*12</f>
        <v>0</v>
      </c>
      <c r="K22" s="935"/>
    </row>
    <row r="23" spans="1:11" ht="47.25" x14ac:dyDescent="0.25">
      <c r="A23" s="932"/>
      <c r="B23" s="200" t="s">
        <v>158</v>
      </c>
      <c r="C23" s="1136">
        <v>216</v>
      </c>
      <c r="D23" s="1137">
        <f t="shared" si="0"/>
        <v>3216.4127999999996</v>
      </c>
      <c r="E23" s="202"/>
      <c r="F23" s="202"/>
      <c r="G23" s="155"/>
      <c r="H23" s="155"/>
      <c r="I23" s="201"/>
      <c r="J23" s="201">
        <f>I23*12</f>
        <v>0</v>
      </c>
      <c r="K23" s="935"/>
    </row>
    <row r="24" spans="1:11" ht="15.75" x14ac:dyDescent="0.25">
      <c r="A24" s="933"/>
      <c r="B24" s="203" t="s">
        <v>159</v>
      </c>
      <c r="C24" s="1136"/>
      <c r="D24" s="1138">
        <f>D20+D21+D22+D23</f>
        <v>14533.420799999998</v>
      </c>
      <c r="E24" s="202"/>
      <c r="F24" s="202"/>
      <c r="G24" s="155"/>
      <c r="H24" s="155"/>
      <c r="I24" s="201"/>
      <c r="J24" s="201"/>
      <c r="K24" s="935"/>
    </row>
    <row r="25" spans="1:11" ht="54" customHeight="1" x14ac:dyDescent="0.25">
      <c r="A25" s="931" t="s">
        <v>160</v>
      </c>
      <c r="B25" s="200" t="s">
        <v>161</v>
      </c>
      <c r="C25" s="1136">
        <v>30</v>
      </c>
      <c r="D25" s="1137">
        <f t="shared" si="0"/>
        <v>446.72399999999993</v>
      </c>
      <c r="E25" s="1136">
        <v>30</v>
      </c>
      <c r="F25" s="1137">
        <f t="shared" si="0"/>
        <v>446.72399999999993</v>
      </c>
      <c r="G25" s="112"/>
      <c r="H25" s="112"/>
      <c r="I25" s="1136"/>
      <c r="J25" s="1136">
        <f>I25*12</f>
        <v>0</v>
      </c>
      <c r="K25" s="935"/>
    </row>
    <row r="26" spans="1:11" ht="63" x14ac:dyDescent="0.25">
      <c r="A26" s="932"/>
      <c r="B26" s="200" t="s">
        <v>162</v>
      </c>
      <c r="C26" s="1136">
        <v>35</v>
      </c>
      <c r="D26" s="1137">
        <f t="shared" si="0"/>
        <v>521.178</v>
      </c>
      <c r="E26" s="1136">
        <v>35</v>
      </c>
      <c r="F26" s="1137">
        <f t="shared" si="0"/>
        <v>521.178</v>
      </c>
      <c r="G26" s="112"/>
      <c r="H26" s="112"/>
      <c r="I26" s="1136"/>
      <c r="J26" s="1136">
        <f>I26*12</f>
        <v>0</v>
      </c>
      <c r="K26" s="935"/>
    </row>
    <row r="27" spans="1:11" ht="63" x14ac:dyDescent="0.25">
      <c r="A27" s="932"/>
      <c r="B27" s="200" t="s">
        <v>163</v>
      </c>
      <c r="C27" s="1136">
        <v>41</v>
      </c>
      <c r="D27" s="1137">
        <f t="shared" si="0"/>
        <v>610.52279999999996</v>
      </c>
      <c r="E27" s="1136">
        <v>41</v>
      </c>
      <c r="F27" s="1137">
        <f t="shared" si="0"/>
        <v>610.52279999999996</v>
      </c>
      <c r="G27" s="112"/>
      <c r="H27" s="112"/>
      <c r="I27" s="1136"/>
      <c r="J27" s="1136">
        <f>I27*12</f>
        <v>0</v>
      </c>
      <c r="K27" s="935"/>
    </row>
    <row r="28" spans="1:11" ht="47.25" x14ac:dyDescent="0.25">
      <c r="A28" s="932"/>
      <c r="B28" s="200" t="s">
        <v>164</v>
      </c>
      <c r="C28" s="1136">
        <v>30</v>
      </c>
      <c r="D28" s="1137">
        <f t="shared" si="0"/>
        <v>446.72399999999993</v>
      </c>
      <c r="E28" s="1136">
        <v>30</v>
      </c>
      <c r="F28" s="1137">
        <f t="shared" si="0"/>
        <v>446.72399999999993</v>
      </c>
      <c r="G28" s="112"/>
      <c r="H28" s="112"/>
      <c r="I28" s="1136"/>
      <c r="J28" s="1136">
        <f>I28*12</f>
        <v>0</v>
      </c>
      <c r="K28" s="935"/>
    </row>
    <row r="29" spans="1:11" ht="15.75" x14ac:dyDescent="0.25">
      <c r="A29" s="933"/>
      <c r="B29" s="203" t="s">
        <v>165</v>
      </c>
      <c r="C29" s="1136"/>
      <c r="D29" s="1138">
        <f>D25+D26+D27+D28</f>
        <v>2025.1487999999997</v>
      </c>
      <c r="E29" s="1136"/>
      <c r="F29" s="1138">
        <f>F25+F26+F27+F28</f>
        <v>2025.1487999999997</v>
      </c>
      <c r="G29" s="112"/>
      <c r="H29" s="112"/>
      <c r="I29" s="1136"/>
      <c r="J29" s="1136"/>
      <c r="K29" s="935"/>
    </row>
    <row r="30" spans="1:11" ht="100.5" customHeight="1" x14ac:dyDescent="0.25">
      <c r="A30" s="931" t="s">
        <v>166</v>
      </c>
      <c r="B30" s="200" t="s">
        <v>167</v>
      </c>
      <c r="C30" s="1136">
        <v>36</v>
      </c>
      <c r="D30" s="1137">
        <f t="shared" si="0"/>
        <v>536.06880000000001</v>
      </c>
      <c r="E30" s="1139">
        <v>48</v>
      </c>
      <c r="F30" s="1137">
        <f t="shared" ref="F30:F50" si="1">E30*12*1.2409</f>
        <v>714.75839999999994</v>
      </c>
      <c r="G30" s="112"/>
      <c r="H30" s="112"/>
      <c r="I30" s="1136">
        <v>108</v>
      </c>
      <c r="J30" s="1137">
        <f t="shared" ref="J30:J38" si="2">I30*12*1.2409</f>
        <v>1608.2063999999998</v>
      </c>
      <c r="K30" s="935"/>
    </row>
    <row r="31" spans="1:11" ht="110.25" x14ac:dyDescent="0.25">
      <c r="A31" s="932"/>
      <c r="B31" s="200" t="s">
        <v>168</v>
      </c>
      <c r="C31" s="1136">
        <v>41</v>
      </c>
      <c r="D31" s="1137">
        <f t="shared" si="0"/>
        <v>610.52279999999996</v>
      </c>
      <c r="E31" s="1139">
        <v>55.28</v>
      </c>
      <c r="F31" s="1137">
        <f t="shared" si="1"/>
        <v>823.16342399999996</v>
      </c>
      <c r="G31" s="112"/>
      <c r="H31" s="112"/>
      <c r="I31" s="1137">
        <v>124.25</v>
      </c>
      <c r="J31" s="1137">
        <f t="shared" si="2"/>
        <v>1850.1818999999998</v>
      </c>
      <c r="K31" s="935"/>
    </row>
    <row r="32" spans="1:11" ht="94.5" x14ac:dyDescent="0.25">
      <c r="A32" s="932"/>
      <c r="B32" s="200" t="s">
        <v>169</v>
      </c>
      <c r="C32" s="1136">
        <v>49</v>
      </c>
      <c r="D32" s="1137">
        <f t="shared" si="0"/>
        <v>729.64919999999995</v>
      </c>
      <c r="E32" s="1139">
        <v>65.88</v>
      </c>
      <c r="F32" s="1137">
        <f t="shared" si="1"/>
        <v>981.00590399999987</v>
      </c>
      <c r="G32" s="112"/>
      <c r="H32" s="112"/>
      <c r="I32" s="1137">
        <v>148.16999999999999</v>
      </c>
      <c r="J32" s="1137">
        <f t="shared" si="2"/>
        <v>2206.3698359999999</v>
      </c>
      <c r="K32" s="935"/>
    </row>
    <row r="33" spans="1:11" ht="92.25" customHeight="1" x14ac:dyDescent="0.25">
      <c r="A33" s="932"/>
      <c r="B33" s="200" t="s">
        <v>170</v>
      </c>
      <c r="C33" s="1136">
        <v>36</v>
      </c>
      <c r="D33" s="1137">
        <f t="shared" si="0"/>
        <v>536.06880000000001</v>
      </c>
      <c r="E33" s="1139">
        <v>48</v>
      </c>
      <c r="F33" s="1137">
        <f t="shared" si="1"/>
        <v>714.75839999999994</v>
      </c>
      <c r="G33" s="112"/>
      <c r="H33" s="112"/>
      <c r="I33" s="1136">
        <v>108</v>
      </c>
      <c r="J33" s="1137">
        <f t="shared" si="2"/>
        <v>1608.2063999999998</v>
      </c>
      <c r="K33" s="935"/>
    </row>
    <row r="34" spans="1:11" ht="15.75" x14ac:dyDescent="0.25">
      <c r="A34" s="933"/>
      <c r="B34" s="203" t="s">
        <v>171</v>
      </c>
      <c r="C34" s="1136"/>
      <c r="D34" s="1138">
        <f>D30+D31+D32+D33</f>
        <v>2412.3096</v>
      </c>
      <c r="E34" s="1139"/>
      <c r="F34" s="1138">
        <f>F30+F31+F32+F33</f>
        <v>3233.6861279999994</v>
      </c>
      <c r="G34" s="112"/>
      <c r="H34" s="112"/>
      <c r="I34" s="1136"/>
      <c r="J34" s="1138">
        <f>J30+J31+J32+J33</f>
        <v>7272.9645359999995</v>
      </c>
      <c r="K34" s="935"/>
    </row>
    <row r="35" spans="1:11" ht="81.75" customHeight="1" x14ac:dyDescent="0.25">
      <c r="A35" s="931" t="s">
        <v>172</v>
      </c>
      <c r="B35" s="200" t="s">
        <v>173</v>
      </c>
      <c r="C35" s="1136">
        <v>30</v>
      </c>
      <c r="D35" s="1137">
        <f t="shared" si="0"/>
        <v>446.72399999999993</v>
      </c>
      <c r="E35" s="1139">
        <v>42</v>
      </c>
      <c r="F35" s="1140">
        <f t="shared" si="1"/>
        <v>625.41359999999997</v>
      </c>
      <c r="G35" s="112"/>
      <c r="H35" s="112"/>
      <c r="I35" s="1136">
        <v>36</v>
      </c>
      <c r="J35" s="1137">
        <f t="shared" si="2"/>
        <v>536.06880000000001</v>
      </c>
      <c r="K35" s="935"/>
    </row>
    <row r="36" spans="1:11" ht="94.5" x14ac:dyDescent="0.25">
      <c r="A36" s="932"/>
      <c r="B36" s="200" t="s">
        <v>174</v>
      </c>
      <c r="C36" s="1136">
        <v>35</v>
      </c>
      <c r="D36" s="1137">
        <f t="shared" si="0"/>
        <v>521.178</v>
      </c>
      <c r="E36" s="1139">
        <v>48.37</v>
      </c>
      <c r="F36" s="1140">
        <f t="shared" si="1"/>
        <v>720.26799599999981</v>
      </c>
      <c r="G36" s="112"/>
      <c r="H36" s="112"/>
      <c r="I36" s="1136">
        <v>41</v>
      </c>
      <c r="J36" s="1137">
        <f t="shared" si="2"/>
        <v>610.52279999999996</v>
      </c>
      <c r="K36" s="935"/>
    </row>
    <row r="37" spans="1:11" ht="78.75" x14ac:dyDescent="0.25">
      <c r="A37" s="932"/>
      <c r="B37" s="200" t="s">
        <v>175</v>
      </c>
      <c r="C37" s="1136">
        <v>41</v>
      </c>
      <c r="D37" s="1137">
        <f t="shared" si="0"/>
        <v>610.52279999999996</v>
      </c>
      <c r="E37" s="1139">
        <v>57.65</v>
      </c>
      <c r="F37" s="1140">
        <f t="shared" si="1"/>
        <v>858.45461999999986</v>
      </c>
      <c r="G37" s="112"/>
      <c r="H37" s="112"/>
      <c r="I37" s="1136">
        <v>49</v>
      </c>
      <c r="J37" s="1137">
        <f t="shared" si="2"/>
        <v>729.64919999999995</v>
      </c>
      <c r="K37" s="935"/>
    </row>
    <row r="38" spans="1:11" ht="63.75" customHeight="1" x14ac:dyDescent="0.25">
      <c r="A38" s="932"/>
      <c r="B38" s="200" t="s">
        <v>176</v>
      </c>
      <c r="C38" s="1136">
        <v>30</v>
      </c>
      <c r="D38" s="1137">
        <f t="shared" si="0"/>
        <v>446.72399999999993</v>
      </c>
      <c r="E38" s="1139">
        <v>42</v>
      </c>
      <c r="F38" s="1140">
        <f t="shared" si="1"/>
        <v>625.41359999999997</v>
      </c>
      <c r="G38" s="112"/>
      <c r="H38" s="112"/>
      <c r="I38" s="1136">
        <v>36</v>
      </c>
      <c r="J38" s="1137">
        <f t="shared" si="2"/>
        <v>536.06880000000001</v>
      </c>
      <c r="K38" s="935"/>
    </row>
    <row r="39" spans="1:11" ht="15.75" x14ac:dyDescent="0.25">
      <c r="A39" s="933"/>
      <c r="B39" s="203" t="s">
        <v>177</v>
      </c>
      <c r="C39" s="1136"/>
      <c r="D39" s="1138">
        <f>D35+D36+D37+D38</f>
        <v>2025.1487999999997</v>
      </c>
      <c r="E39" s="1139"/>
      <c r="F39" s="1138">
        <f>F35+F36+F37+F38</f>
        <v>2829.5498159999997</v>
      </c>
      <c r="G39" s="112"/>
      <c r="H39" s="112"/>
      <c r="I39" s="1136"/>
      <c r="J39" s="1138">
        <f>J35+J36+J37+J38</f>
        <v>2412.3096</v>
      </c>
      <c r="K39" s="935"/>
    </row>
    <row r="40" spans="1:11" ht="47.25" x14ac:dyDescent="0.25">
      <c r="A40" s="936" t="s">
        <v>178</v>
      </c>
      <c r="B40" s="200" t="s">
        <v>179</v>
      </c>
      <c r="C40" s="1136">
        <v>1500</v>
      </c>
      <c r="D40" s="1136">
        <v>22336</v>
      </c>
      <c r="E40" s="1139">
        <v>1500</v>
      </c>
      <c r="F40" s="1136">
        <f t="shared" si="1"/>
        <v>22336.199999999997</v>
      </c>
      <c r="G40" s="112"/>
      <c r="H40" s="112"/>
      <c r="I40" s="1136"/>
      <c r="J40" s="1136"/>
      <c r="K40" s="935"/>
    </row>
    <row r="41" spans="1:11" ht="15.75" x14ac:dyDescent="0.25">
      <c r="A41" s="937"/>
      <c r="B41" s="203" t="s">
        <v>180</v>
      </c>
      <c r="C41" s="1136"/>
      <c r="D41" s="1141">
        <v>22336</v>
      </c>
      <c r="E41" s="1139"/>
      <c r="F41" s="1142">
        <v>22336</v>
      </c>
      <c r="G41" s="112"/>
      <c r="H41" s="112"/>
      <c r="I41" s="1136"/>
      <c r="J41" s="1136"/>
      <c r="K41" s="935"/>
    </row>
    <row r="42" spans="1:11" ht="100.5" customHeight="1" x14ac:dyDescent="0.25">
      <c r="A42" s="931" t="s">
        <v>181</v>
      </c>
      <c r="B42" s="200" t="s">
        <v>182</v>
      </c>
      <c r="C42" s="1136">
        <v>48</v>
      </c>
      <c r="D42" s="1137">
        <f t="shared" ref="D42:D45" si="3">C42*12*1.2409</f>
        <v>714.75839999999994</v>
      </c>
      <c r="E42" s="1139">
        <v>120</v>
      </c>
      <c r="F42" s="1137">
        <f t="shared" si="1"/>
        <v>1786.8959999999997</v>
      </c>
      <c r="G42" s="112"/>
      <c r="H42" s="112"/>
      <c r="I42" s="1136">
        <v>108</v>
      </c>
      <c r="J42" s="1137">
        <f t="shared" ref="J42:J50" si="4">I42*12*1.2409</f>
        <v>1608.2063999999998</v>
      </c>
      <c r="K42" s="935"/>
    </row>
    <row r="43" spans="1:11" ht="110.25" x14ac:dyDescent="0.25">
      <c r="A43" s="932"/>
      <c r="B43" s="200" t="s">
        <v>183</v>
      </c>
      <c r="C43" s="1137">
        <v>55.28</v>
      </c>
      <c r="D43" s="1137">
        <f t="shared" si="3"/>
        <v>823.16342399999996</v>
      </c>
      <c r="E43" s="1139">
        <v>138</v>
      </c>
      <c r="F43" s="1137">
        <f t="shared" si="1"/>
        <v>2054.9303999999997</v>
      </c>
      <c r="G43" s="112"/>
      <c r="H43" s="112"/>
      <c r="I43" s="1137">
        <v>124.25</v>
      </c>
      <c r="J43" s="1137">
        <f t="shared" si="4"/>
        <v>1850.1818999999998</v>
      </c>
      <c r="K43" s="935"/>
    </row>
    <row r="44" spans="1:11" ht="94.5" x14ac:dyDescent="0.25">
      <c r="A44" s="932"/>
      <c r="B44" s="200" t="s">
        <v>184</v>
      </c>
      <c r="C44" s="1137">
        <v>65.88</v>
      </c>
      <c r="D44" s="1137">
        <f t="shared" si="3"/>
        <v>981.00590399999987</v>
      </c>
      <c r="E44" s="1139">
        <v>164</v>
      </c>
      <c r="F44" s="1137">
        <f t="shared" si="1"/>
        <v>2442.0911999999998</v>
      </c>
      <c r="G44" s="112"/>
      <c r="H44" s="112"/>
      <c r="I44" s="1137">
        <v>148.16999999999999</v>
      </c>
      <c r="J44" s="1137">
        <f t="shared" si="4"/>
        <v>2206.3698359999999</v>
      </c>
      <c r="K44" s="935"/>
    </row>
    <row r="45" spans="1:11" ht="94.5" x14ac:dyDescent="0.25">
      <c r="A45" s="932"/>
      <c r="B45" s="200" t="s">
        <v>185</v>
      </c>
      <c r="C45" s="1136">
        <v>48</v>
      </c>
      <c r="D45" s="1137">
        <f t="shared" si="3"/>
        <v>714.75839999999994</v>
      </c>
      <c r="E45" s="1139">
        <v>120</v>
      </c>
      <c r="F45" s="1137">
        <f t="shared" si="1"/>
        <v>1786.8959999999997</v>
      </c>
      <c r="G45" s="112"/>
      <c r="H45" s="112"/>
      <c r="I45" s="1136">
        <v>108</v>
      </c>
      <c r="J45" s="1137">
        <f t="shared" si="4"/>
        <v>1608.2063999999998</v>
      </c>
      <c r="K45" s="935"/>
    </row>
    <row r="46" spans="1:11" ht="15.75" x14ac:dyDescent="0.25">
      <c r="A46" s="933"/>
      <c r="B46" s="203" t="s">
        <v>186</v>
      </c>
      <c r="C46" s="1136"/>
      <c r="D46" s="1138">
        <f>D42+D43+D44+D45</f>
        <v>3233.6861279999994</v>
      </c>
      <c r="E46" s="1139"/>
      <c r="F46" s="1138">
        <f>F42+F43+F44+F45</f>
        <v>8070.8135999999986</v>
      </c>
      <c r="G46" s="112"/>
      <c r="H46" s="112"/>
      <c r="I46" s="1136"/>
      <c r="J46" s="1138">
        <f>J42+J43+J44+J45</f>
        <v>7272.9645359999995</v>
      </c>
      <c r="K46" s="935"/>
    </row>
    <row r="47" spans="1:11" ht="79.5" customHeight="1" x14ac:dyDescent="0.25">
      <c r="A47" s="931" t="s">
        <v>187</v>
      </c>
      <c r="B47" s="200" t="s">
        <v>188</v>
      </c>
      <c r="C47" s="1136"/>
      <c r="D47" s="1136">
        <f>C47*12</f>
        <v>0</v>
      </c>
      <c r="E47" s="1139">
        <v>120</v>
      </c>
      <c r="F47" s="1137">
        <f t="shared" si="1"/>
        <v>1786.8959999999997</v>
      </c>
      <c r="G47" s="112"/>
      <c r="H47" s="112"/>
      <c r="I47" s="1136">
        <v>108</v>
      </c>
      <c r="J47" s="1137">
        <f t="shared" si="4"/>
        <v>1608.2063999999998</v>
      </c>
      <c r="K47" s="935"/>
    </row>
    <row r="48" spans="1:11" ht="94.5" x14ac:dyDescent="0.25">
      <c r="A48" s="932"/>
      <c r="B48" s="200" t="s">
        <v>189</v>
      </c>
      <c r="C48" s="1136"/>
      <c r="D48" s="1136">
        <f t="shared" ref="D48:D50" si="5">C48*12</f>
        <v>0</v>
      </c>
      <c r="E48" s="1139">
        <v>138</v>
      </c>
      <c r="F48" s="1137">
        <f t="shared" si="1"/>
        <v>2054.9303999999997</v>
      </c>
      <c r="G48" s="112"/>
      <c r="H48" s="112"/>
      <c r="I48" s="1137">
        <v>124.25</v>
      </c>
      <c r="J48" s="1137">
        <f t="shared" si="4"/>
        <v>1850.1818999999998</v>
      </c>
      <c r="K48" s="935"/>
    </row>
    <row r="49" spans="1:11" ht="78.75" x14ac:dyDescent="0.25">
      <c r="A49" s="932"/>
      <c r="B49" s="200" t="s">
        <v>190</v>
      </c>
      <c r="C49" s="1136"/>
      <c r="D49" s="1136">
        <f t="shared" si="5"/>
        <v>0</v>
      </c>
      <c r="E49" s="1139">
        <v>164</v>
      </c>
      <c r="F49" s="1137">
        <f t="shared" si="1"/>
        <v>2442.0911999999998</v>
      </c>
      <c r="G49" s="112"/>
      <c r="H49" s="112"/>
      <c r="I49" s="1137">
        <v>148.16999999999999</v>
      </c>
      <c r="J49" s="1137">
        <f t="shared" si="4"/>
        <v>2206.3698359999999</v>
      </c>
      <c r="K49" s="935"/>
    </row>
    <row r="50" spans="1:11" ht="78.75" x14ac:dyDescent="0.25">
      <c r="A50" s="932"/>
      <c r="B50" s="200" t="s">
        <v>191</v>
      </c>
      <c r="C50" s="1136"/>
      <c r="D50" s="1136">
        <f t="shared" si="5"/>
        <v>0</v>
      </c>
      <c r="E50" s="1139">
        <v>120</v>
      </c>
      <c r="F50" s="1137">
        <f t="shared" si="1"/>
        <v>1786.8959999999997</v>
      </c>
      <c r="G50" s="112"/>
      <c r="H50" s="112"/>
      <c r="I50" s="1136">
        <v>108</v>
      </c>
      <c r="J50" s="1137">
        <f t="shared" si="4"/>
        <v>1608.2063999999998</v>
      </c>
      <c r="K50" s="935"/>
    </row>
    <row r="51" spans="1:11" ht="15.75" x14ac:dyDescent="0.25">
      <c r="A51" s="933"/>
      <c r="B51" s="203" t="s">
        <v>192</v>
      </c>
      <c r="C51" s="1136"/>
      <c r="D51" s="1136"/>
      <c r="E51" s="1139"/>
      <c r="F51" s="1138">
        <f>F47+F48+F49+F50</f>
        <v>8070.8135999999986</v>
      </c>
      <c r="G51" s="112"/>
      <c r="H51" s="112"/>
      <c r="I51" s="1136"/>
      <c r="J51" s="1138">
        <f>J47+J48+J49+J50</f>
        <v>7272.9645359999995</v>
      </c>
      <c r="K51" s="935"/>
    </row>
    <row r="52" spans="1:11" ht="15.75" x14ac:dyDescent="0.25">
      <c r="A52" s="204"/>
      <c r="B52" s="205" t="s">
        <v>193</v>
      </c>
      <c r="C52" s="1143"/>
      <c r="D52" s="1144">
        <f>D24+D29+D34+D39+D41+D46+D51</f>
        <v>46565.714128</v>
      </c>
      <c r="E52" s="1143"/>
      <c r="F52" s="1144">
        <f>F24+F29+F34+F39+F41+F46+F51</f>
        <v>46566.011943999998</v>
      </c>
      <c r="G52" s="1143"/>
      <c r="H52" s="1144"/>
      <c r="I52" s="1143"/>
      <c r="J52" s="1144">
        <f>J24+J29+J34+J39+J41+J46+J51</f>
        <v>24231.203207999999</v>
      </c>
      <c r="K52" s="935"/>
    </row>
    <row r="53" spans="1:11" ht="15.75" x14ac:dyDescent="0.25">
      <c r="A53" s="206"/>
      <c r="B53" s="207"/>
      <c r="C53" s="208"/>
      <c r="D53" s="209"/>
      <c r="E53" s="208"/>
      <c r="F53" s="208"/>
      <c r="G53" s="209"/>
      <c r="H53" s="208"/>
      <c r="I53" s="210"/>
      <c r="K53" s="935"/>
    </row>
    <row r="54" spans="1:11" ht="15" customHeight="1" x14ac:dyDescent="0.25">
      <c r="A54" s="938" t="s">
        <v>194</v>
      </c>
      <c r="B54" s="939"/>
      <c r="C54" s="939"/>
      <c r="D54" s="939"/>
      <c r="E54" s="939"/>
      <c r="F54" s="939"/>
      <c r="G54" s="939"/>
      <c r="H54" s="939"/>
      <c r="I54" s="939"/>
      <c r="J54" s="940"/>
      <c r="K54" s="935"/>
    </row>
    <row r="55" spans="1:11" ht="15.75" x14ac:dyDescent="0.25">
      <c r="A55" s="211" t="s">
        <v>154</v>
      </c>
      <c r="B55" s="212" t="s">
        <v>195</v>
      </c>
      <c r="C55" s="1145">
        <v>54.45</v>
      </c>
      <c r="D55" s="1145">
        <v>28859</v>
      </c>
      <c r="E55" s="1146"/>
      <c r="F55" s="1146"/>
      <c r="G55" s="1145"/>
      <c r="H55" s="1145"/>
      <c r="I55" s="1145"/>
      <c r="J55" s="1145"/>
      <c r="K55" s="935"/>
    </row>
    <row r="56" spans="1:11" ht="15.75" x14ac:dyDescent="0.25">
      <c r="A56" s="202"/>
      <c r="B56" s="200"/>
      <c r="C56" s="1136"/>
      <c r="D56" s="1136"/>
      <c r="E56" s="1139"/>
      <c r="F56" s="1139"/>
      <c r="G56" s="1136"/>
      <c r="H56" s="1136"/>
      <c r="I56" s="1136"/>
      <c r="J56" s="1136"/>
      <c r="K56" s="935"/>
    </row>
    <row r="57" spans="1:11" ht="15.75" x14ac:dyDescent="0.25">
      <c r="A57" s="213" t="s">
        <v>160</v>
      </c>
      <c r="B57" s="200" t="s">
        <v>196</v>
      </c>
      <c r="C57" s="1136">
        <v>54.45</v>
      </c>
      <c r="D57" s="1136">
        <v>9256</v>
      </c>
      <c r="E57" s="1139"/>
      <c r="F57" s="1139"/>
      <c r="G57" s="1136"/>
      <c r="H57" s="1136"/>
      <c r="I57" s="1136"/>
      <c r="J57" s="1136"/>
      <c r="K57" s="935"/>
    </row>
    <row r="58" spans="1:11" ht="15.75" x14ac:dyDescent="0.25">
      <c r="A58" s="213" t="s">
        <v>160</v>
      </c>
      <c r="B58" s="200" t="s">
        <v>196</v>
      </c>
      <c r="C58" s="1136"/>
      <c r="D58" s="1136"/>
      <c r="E58" s="1139">
        <v>54.45</v>
      </c>
      <c r="F58" s="1139">
        <v>9256</v>
      </c>
      <c r="G58" s="1136"/>
      <c r="H58" s="1136"/>
      <c r="I58" s="1136"/>
      <c r="J58" s="1136"/>
      <c r="K58" s="935"/>
    </row>
    <row r="59" spans="1:11" ht="15.75" x14ac:dyDescent="0.25">
      <c r="A59" s="202"/>
      <c r="B59" s="200"/>
      <c r="C59" s="1136"/>
      <c r="D59" s="1136"/>
      <c r="E59" s="1139"/>
      <c r="F59" s="1139"/>
      <c r="G59" s="1136"/>
      <c r="H59" s="1136"/>
      <c r="I59" s="1136"/>
      <c r="J59" s="1136"/>
      <c r="K59" s="935"/>
    </row>
    <row r="60" spans="1:11" ht="15.75" x14ac:dyDescent="0.25">
      <c r="A60" s="213" t="s">
        <v>166</v>
      </c>
      <c r="B60" s="200" t="s">
        <v>197</v>
      </c>
      <c r="C60" s="1136">
        <v>54.45</v>
      </c>
      <c r="D60" s="1136">
        <v>13613</v>
      </c>
      <c r="E60" s="1139"/>
      <c r="F60" s="1139"/>
      <c r="G60" s="1136"/>
      <c r="H60" s="1136"/>
      <c r="I60" s="1136"/>
      <c r="J60" s="1136"/>
      <c r="K60" s="935"/>
    </row>
    <row r="61" spans="1:11" ht="15.75" x14ac:dyDescent="0.25">
      <c r="A61" s="213" t="s">
        <v>166</v>
      </c>
      <c r="B61" s="200" t="s">
        <v>198</v>
      </c>
      <c r="C61" s="1136"/>
      <c r="D61" s="1136"/>
      <c r="E61" s="1139">
        <v>54.45</v>
      </c>
      <c r="F61" s="1139">
        <v>72691</v>
      </c>
      <c r="G61" s="1136"/>
      <c r="H61" s="1136"/>
      <c r="I61" s="1136"/>
      <c r="J61" s="1136"/>
      <c r="K61" s="935"/>
    </row>
    <row r="62" spans="1:11" ht="15.75" x14ac:dyDescent="0.25">
      <c r="A62" s="213" t="s">
        <v>166</v>
      </c>
      <c r="B62" s="200" t="s">
        <v>199</v>
      </c>
      <c r="C62" s="1136"/>
      <c r="D62" s="1136"/>
      <c r="E62" s="1139"/>
      <c r="F62" s="1139"/>
      <c r="G62" s="1136"/>
      <c r="H62" s="1136"/>
      <c r="I62" s="1136">
        <v>54.45</v>
      </c>
      <c r="J62" s="1136">
        <v>8712</v>
      </c>
      <c r="K62" s="935"/>
    </row>
    <row r="63" spans="1:11" ht="15.75" x14ac:dyDescent="0.25">
      <c r="A63" s="202"/>
      <c r="B63" s="200"/>
      <c r="C63" s="1136"/>
      <c r="D63" s="1136"/>
      <c r="E63" s="1139"/>
      <c r="F63" s="1139"/>
      <c r="G63" s="1136"/>
      <c r="H63" s="1136"/>
      <c r="I63" s="1136"/>
      <c r="J63" s="1136"/>
      <c r="K63" s="935"/>
    </row>
    <row r="64" spans="1:11" ht="15.75" x14ac:dyDescent="0.25">
      <c r="A64" s="213" t="s">
        <v>172</v>
      </c>
      <c r="B64" s="200" t="s">
        <v>200</v>
      </c>
      <c r="C64" s="1136">
        <v>54.45</v>
      </c>
      <c r="D64" s="1136">
        <v>6534</v>
      </c>
      <c r="E64" s="1139"/>
      <c r="F64" s="1139"/>
      <c r="G64" s="1136"/>
      <c r="H64" s="1136"/>
      <c r="I64" s="1136"/>
      <c r="J64" s="1136"/>
      <c r="K64" s="935"/>
    </row>
    <row r="65" spans="1:11" ht="15.75" x14ac:dyDescent="0.25">
      <c r="A65" s="213" t="s">
        <v>172</v>
      </c>
      <c r="B65" s="200" t="s">
        <v>201</v>
      </c>
      <c r="C65" s="1136"/>
      <c r="D65" s="1136"/>
      <c r="E65" s="1139">
        <v>54.45</v>
      </c>
      <c r="F65" s="1139">
        <v>10890</v>
      </c>
      <c r="G65" s="1136"/>
      <c r="H65" s="1136"/>
      <c r="I65" s="1136"/>
      <c r="J65" s="1136"/>
      <c r="K65" s="935"/>
    </row>
    <row r="66" spans="1:11" ht="15.75" x14ac:dyDescent="0.25">
      <c r="A66" s="213" t="s">
        <v>172</v>
      </c>
      <c r="B66" s="200" t="s">
        <v>202</v>
      </c>
      <c r="C66" s="1136"/>
      <c r="D66" s="1136"/>
      <c r="E66" s="1139"/>
      <c r="F66" s="1139"/>
      <c r="G66" s="1136"/>
      <c r="H66" s="1136"/>
      <c r="I66" s="1136">
        <v>54.45</v>
      </c>
      <c r="J66" s="1136">
        <v>1361</v>
      </c>
    </row>
    <row r="67" spans="1:11" ht="15.75" x14ac:dyDescent="0.25">
      <c r="A67" s="202"/>
      <c r="B67" s="200"/>
      <c r="C67" s="1136"/>
      <c r="D67" s="1136"/>
      <c r="E67" s="1139"/>
      <c r="F67" s="1139"/>
      <c r="G67" s="1136"/>
      <c r="H67" s="1136"/>
      <c r="I67" s="1136"/>
      <c r="J67" s="1136"/>
    </row>
    <row r="68" spans="1:11" ht="15.75" x14ac:dyDescent="0.25">
      <c r="A68" s="213" t="s">
        <v>178</v>
      </c>
      <c r="B68" s="200" t="s">
        <v>203</v>
      </c>
      <c r="C68" s="1136">
        <v>300</v>
      </c>
      <c r="D68" s="1136">
        <v>3000</v>
      </c>
      <c r="E68" s="1139"/>
      <c r="F68" s="1139"/>
      <c r="G68" s="1136"/>
      <c r="H68" s="1136"/>
      <c r="I68" s="1136"/>
      <c r="J68" s="1136"/>
    </row>
    <row r="69" spans="1:11" ht="15.75" x14ac:dyDescent="0.25">
      <c r="A69" s="202"/>
      <c r="B69" s="200"/>
      <c r="C69" s="1136"/>
      <c r="D69" s="1136"/>
      <c r="E69" s="1139"/>
      <c r="F69" s="1139"/>
      <c r="G69" s="1136"/>
      <c r="H69" s="1136"/>
      <c r="I69" s="1136"/>
      <c r="J69" s="1136"/>
    </row>
    <row r="70" spans="1:11" ht="15.75" x14ac:dyDescent="0.25">
      <c r="A70" s="213" t="s">
        <v>181</v>
      </c>
      <c r="B70" s="200" t="s">
        <v>204</v>
      </c>
      <c r="C70" s="1136">
        <v>54.45</v>
      </c>
      <c r="D70" s="1136">
        <v>12796</v>
      </c>
      <c r="E70" s="1139"/>
      <c r="F70" s="1139"/>
      <c r="G70" s="1136"/>
      <c r="H70" s="1136"/>
      <c r="I70" s="1136"/>
      <c r="J70" s="1136"/>
    </row>
    <row r="71" spans="1:11" ht="15.75" x14ac:dyDescent="0.25">
      <c r="A71" s="213" t="s">
        <v>181</v>
      </c>
      <c r="B71" s="200" t="s">
        <v>205</v>
      </c>
      <c r="C71" s="1136"/>
      <c r="D71" s="1136"/>
      <c r="E71" s="1139">
        <v>54.45</v>
      </c>
      <c r="F71" s="1139">
        <v>24503</v>
      </c>
      <c r="G71" s="1136"/>
      <c r="H71" s="1136"/>
      <c r="I71" s="1136"/>
      <c r="J71" s="1136"/>
    </row>
    <row r="72" spans="1:11" ht="15.75" x14ac:dyDescent="0.25">
      <c r="A72" s="213" t="s">
        <v>181</v>
      </c>
      <c r="B72" s="200" t="s">
        <v>199</v>
      </c>
      <c r="C72" s="1136"/>
      <c r="D72" s="1136"/>
      <c r="E72" s="1139"/>
      <c r="F72" s="1139"/>
      <c r="G72" s="1136"/>
      <c r="H72" s="1136"/>
      <c r="I72" s="1136">
        <v>54.45</v>
      </c>
      <c r="J72" s="1136">
        <v>8712</v>
      </c>
    </row>
    <row r="73" spans="1:11" ht="15.75" x14ac:dyDescent="0.25">
      <c r="A73" s="202"/>
      <c r="B73" s="200"/>
      <c r="C73" s="1136"/>
      <c r="D73" s="1136"/>
      <c r="E73" s="1139"/>
      <c r="F73" s="1139"/>
      <c r="G73" s="1136"/>
      <c r="H73" s="1136"/>
      <c r="I73" s="1136"/>
      <c r="J73" s="1136"/>
    </row>
    <row r="74" spans="1:11" ht="15.75" x14ac:dyDescent="0.25">
      <c r="A74" s="213" t="s">
        <v>187</v>
      </c>
      <c r="B74" s="200" t="s">
        <v>205</v>
      </c>
      <c r="C74" s="1136"/>
      <c r="D74" s="1136"/>
      <c r="E74" s="1139">
        <v>54.45</v>
      </c>
      <c r="F74" s="1139">
        <v>24503</v>
      </c>
      <c r="G74" s="1136"/>
      <c r="H74" s="1136"/>
      <c r="I74" s="1136"/>
      <c r="J74" s="1136"/>
    </row>
    <row r="75" spans="1:11" ht="15.75" x14ac:dyDescent="0.25">
      <c r="A75" s="213" t="s">
        <v>187</v>
      </c>
      <c r="B75" s="200" t="s">
        <v>199</v>
      </c>
      <c r="C75" s="1136"/>
      <c r="D75" s="1136"/>
      <c r="E75" s="1139"/>
      <c r="F75" s="1139"/>
      <c r="G75" s="1136"/>
      <c r="H75" s="1136"/>
      <c r="I75" s="1136">
        <v>54.45</v>
      </c>
      <c r="J75" s="1136">
        <v>8712</v>
      </c>
    </row>
    <row r="76" spans="1:11" ht="15.75" x14ac:dyDescent="0.25">
      <c r="A76" s="204"/>
      <c r="B76" s="205" t="s">
        <v>206</v>
      </c>
      <c r="C76" s="1147"/>
      <c r="D76" s="1147">
        <f>SUM(D55:D75)</f>
        <v>74058</v>
      </c>
      <c r="E76" s="1147"/>
      <c r="F76" s="1147">
        <f>SUM(F55:F75)</f>
        <v>141843</v>
      </c>
      <c r="G76" s="1147"/>
      <c r="H76" s="1147">
        <f>SUM(H55:H75)</f>
        <v>0</v>
      </c>
      <c r="I76" s="1147"/>
      <c r="J76" s="1147">
        <f>SUM(J55:J75)</f>
        <v>27497</v>
      </c>
    </row>
    <row r="77" spans="1:11" ht="15.75" x14ac:dyDescent="0.25">
      <c r="A77" s="214"/>
      <c r="B77" s="215" t="s">
        <v>207</v>
      </c>
      <c r="C77" s="1148"/>
      <c r="D77" s="1149">
        <f>D52+D76</f>
        <v>120623.71412799999</v>
      </c>
      <c r="E77" s="1148"/>
      <c r="F77" s="1149">
        <f>F52+F76</f>
        <v>188409.011944</v>
      </c>
      <c r="G77" s="1148"/>
      <c r="H77" s="1149">
        <f>H52+H76</f>
        <v>0</v>
      </c>
      <c r="I77" s="1148"/>
      <c r="J77" s="1149">
        <f>J52+J76</f>
        <v>51728.203207999999</v>
      </c>
    </row>
  </sheetData>
  <mergeCells count="24">
    <mergeCell ref="I17:J17"/>
    <mergeCell ref="A1:I1"/>
    <mergeCell ref="A2:A4"/>
    <mergeCell ref="B2:B4"/>
    <mergeCell ref="D2:H2"/>
    <mergeCell ref="C3:C4"/>
    <mergeCell ref="D3:D4"/>
    <mergeCell ref="E3:E4"/>
    <mergeCell ref="F3:F4"/>
    <mergeCell ref="A17:A18"/>
    <mergeCell ref="B17:B18"/>
    <mergeCell ref="C17:D17"/>
    <mergeCell ref="E17:F17"/>
    <mergeCell ref="G17:H17"/>
    <mergeCell ref="A19:J19"/>
    <mergeCell ref="A20:A24"/>
    <mergeCell ref="K20:K65"/>
    <mergeCell ref="A25:A29"/>
    <mergeCell ref="A30:A34"/>
    <mergeCell ref="A35:A39"/>
    <mergeCell ref="A40:A41"/>
    <mergeCell ref="A42:A46"/>
    <mergeCell ref="A47:A51"/>
    <mergeCell ref="A54:J54"/>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7BD44-8FE7-48C2-ACCA-11C7B2EADE46}">
  <sheetPr>
    <tabColor theme="9" tint="0.59999389629810485"/>
  </sheetPr>
  <dimension ref="A1:R17"/>
  <sheetViews>
    <sheetView topLeftCell="A7" zoomScaleNormal="100" workbookViewId="0">
      <selection activeCell="J14" sqref="J14"/>
    </sheetView>
  </sheetViews>
  <sheetFormatPr defaultColWidth="13.42578125" defaultRowHeight="15" outlineLevelRow="1" x14ac:dyDescent="0.25"/>
  <cols>
    <col min="1" max="1" width="20" style="89" customWidth="1"/>
    <col min="2" max="3" width="13.42578125" style="89"/>
    <col min="4" max="4" width="10.5703125" style="89" customWidth="1"/>
    <col min="5" max="5" width="11.28515625" style="89" customWidth="1"/>
    <col min="6" max="6" width="11.140625" style="89" hidden="1" customWidth="1"/>
    <col min="7" max="7" width="11.140625" style="89" customWidth="1"/>
    <col min="8" max="8" width="11.42578125" style="89" customWidth="1"/>
    <col min="9" max="9" width="13.42578125" style="89"/>
    <col min="10" max="10" width="40.28515625" style="89" customWidth="1"/>
    <col min="11" max="16384" width="13.42578125" style="89"/>
  </cols>
  <sheetData>
    <row r="1" spans="1:18" s="155" customFormat="1" ht="23.25" customHeight="1" x14ac:dyDescent="0.25">
      <c r="A1" s="943" t="s">
        <v>138</v>
      </c>
      <c r="B1" s="975"/>
      <c r="C1" s="975"/>
      <c r="D1" s="975"/>
      <c r="E1" s="975"/>
      <c r="F1" s="975"/>
      <c r="G1" s="975"/>
      <c r="H1" s="975"/>
      <c r="I1" s="975"/>
    </row>
    <row r="2" spans="1:18" s="92" customFormat="1" ht="25.5" customHeight="1" x14ac:dyDescent="0.25">
      <c r="A2" s="907" t="s">
        <v>0</v>
      </c>
      <c r="B2" s="910" t="s">
        <v>1</v>
      </c>
      <c r="C2" s="156" t="s">
        <v>94</v>
      </c>
      <c r="D2" s="945" t="s">
        <v>95</v>
      </c>
      <c r="E2" s="945"/>
      <c r="F2" s="945"/>
      <c r="G2" s="945"/>
      <c r="H2" s="945"/>
      <c r="I2" s="216" t="s">
        <v>96</v>
      </c>
      <c r="K2" s="93"/>
    </row>
    <row r="3" spans="1:18" s="92" customFormat="1" ht="63.75" customHeight="1" x14ac:dyDescent="0.25">
      <c r="A3" s="908"/>
      <c r="B3" s="910"/>
      <c r="C3" s="90" t="s">
        <v>97</v>
      </c>
      <c r="D3" s="914">
        <v>2019</v>
      </c>
      <c r="E3" s="914">
        <v>2020</v>
      </c>
      <c r="F3" s="914"/>
      <c r="G3" s="94" t="s">
        <v>98</v>
      </c>
      <c r="H3" s="94" t="s">
        <v>99</v>
      </c>
      <c r="I3" s="217" t="s">
        <v>100</v>
      </c>
      <c r="K3" s="93"/>
    </row>
    <row r="4" spans="1:18" s="92" customFormat="1" ht="50.25" customHeight="1" x14ac:dyDescent="0.25">
      <c r="A4" s="909"/>
      <c r="B4" s="910"/>
      <c r="C4" s="90"/>
      <c r="D4" s="915"/>
      <c r="E4" s="915"/>
      <c r="F4" s="915"/>
      <c r="G4" s="95" t="s">
        <v>101</v>
      </c>
      <c r="H4" s="161" t="s">
        <v>102</v>
      </c>
      <c r="I4" s="218"/>
      <c r="K4" s="93"/>
      <c r="M4" s="92" t="s">
        <v>103</v>
      </c>
    </row>
    <row r="5" spans="1:18" s="92" customFormat="1" ht="148.5" customHeight="1" outlineLevel="1" x14ac:dyDescent="0.25">
      <c r="A5" s="958"/>
      <c r="B5" s="960" t="s">
        <v>61</v>
      </c>
      <c r="C5" s="962" t="s">
        <v>117</v>
      </c>
      <c r="D5" s="964"/>
      <c r="E5" s="966">
        <v>5000</v>
      </c>
      <c r="F5" s="183">
        <v>8934.5</v>
      </c>
      <c r="G5" s="968"/>
      <c r="H5" s="970">
        <v>1500</v>
      </c>
      <c r="I5" s="972"/>
      <c r="J5" s="220"/>
      <c r="K5" s="103"/>
      <c r="L5" s="104"/>
      <c r="O5" s="105"/>
      <c r="P5" s="106"/>
      <c r="Q5" s="106"/>
      <c r="R5" s="106"/>
    </row>
    <row r="6" spans="1:18" s="92" customFormat="1" ht="26.25" customHeight="1" outlineLevel="1" x14ac:dyDescent="0.25">
      <c r="A6" s="959"/>
      <c r="B6" s="961"/>
      <c r="C6" s="963"/>
      <c r="D6" s="965"/>
      <c r="E6" s="967"/>
      <c r="F6" s="174">
        <v>10000</v>
      </c>
      <c r="G6" s="969"/>
      <c r="H6" s="971"/>
      <c r="I6" s="964"/>
      <c r="J6" s="220"/>
      <c r="K6" s="103"/>
      <c r="L6" s="104"/>
      <c r="O6" s="105"/>
      <c r="P6" s="106"/>
      <c r="Q6" s="106"/>
      <c r="R6" s="106"/>
    </row>
    <row r="7" spans="1:18" s="106" customFormat="1" ht="14.25" customHeight="1" outlineLevel="1" x14ac:dyDescent="0.25">
      <c r="A7" s="191"/>
      <c r="B7" s="191"/>
      <c r="C7" s="192" t="s">
        <v>142</v>
      </c>
      <c r="D7" s="221">
        <f>D5</f>
        <v>0</v>
      </c>
      <c r="E7" s="221">
        <f t="shared" ref="E7:H7" si="0">E5</f>
        <v>5000</v>
      </c>
      <c r="F7" s="221">
        <f t="shared" si="0"/>
        <v>8934.5</v>
      </c>
      <c r="G7" s="221">
        <f t="shared" si="0"/>
        <v>0</v>
      </c>
      <c r="H7" s="221">
        <f t="shared" si="0"/>
        <v>1500</v>
      </c>
      <c r="I7" s="221"/>
      <c r="J7" s="105"/>
      <c r="K7" s="222"/>
      <c r="L7" s="104"/>
      <c r="O7" s="105"/>
    </row>
    <row r="8" spans="1:18" ht="14.25" customHeight="1" x14ac:dyDescent="0.25"/>
    <row r="9" spans="1:18" ht="25.5" customHeight="1" x14ac:dyDescent="0.25">
      <c r="A9" s="973" t="s">
        <v>105</v>
      </c>
      <c r="B9" s="973"/>
      <c r="C9" s="973"/>
      <c r="D9" s="973"/>
      <c r="E9" s="973"/>
      <c r="F9" s="973"/>
      <c r="G9" s="973"/>
      <c r="H9" s="223" t="s">
        <v>119</v>
      </c>
    </row>
    <row r="10" spans="1:18" s="124" customFormat="1" x14ac:dyDescent="0.25">
      <c r="A10" s="917" t="s">
        <v>120</v>
      </c>
      <c r="B10" s="917"/>
      <c r="C10" s="917"/>
      <c r="D10" s="917"/>
      <c r="E10" s="974"/>
      <c r="F10" s="974"/>
      <c r="G10" s="974"/>
      <c r="H10" s="224"/>
    </row>
    <row r="11" spans="1:18" x14ac:dyDescent="0.25">
      <c r="H11" s="225"/>
    </row>
    <row r="12" spans="1:18" s="121" customFormat="1" ht="30" x14ac:dyDescent="0.25">
      <c r="A12" s="226"/>
      <c r="B12" s="226" t="s">
        <v>122</v>
      </c>
      <c r="C12" s="226" t="s">
        <v>123</v>
      </c>
      <c r="D12" s="226" t="s">
        <v>208</v>
      </c>
      <c r="E12" s="226"/>
      <c r="F12" s="227" t="s">
        <v>209</v>
      </c>
      <c r="G12" s="228"/>
      <c r="H12" s="229"/>
      <c r="I12" s="230"/>
    </row>
    <row r="13" spans="1:18" s="121" customFormat="1" ht="44.25" customHeight="1" x14ac:dyDescent="0.25">
      <c r="A13" s="226" t="s">
        <v>210</v>
      </c>
      <c r="B13" s="231"/>
      <c r="C13" s="232"/>
      <c r="D13" s="137"/>
      <c r="E13" s="137"/>
      <c r="F13" s="233"/>
      <c r="G13" s="234"/>
      <c r="H13" s="229"/>
      <c r="I13" s="235"/>
    </row>
    <row r="14" spans="1:18" s="121" customFormat="1" ht="45" x14ac:dyDescent="0.25">
      <c r="A14" s="226" t="s">
        <v>211</v>
      </c>
      <c r="B14" s="231"/>
      <c r="C14" s="232"/>
      <c r="D14" s="137"/>
      <c r="E14" s="137"/>
      <c r="F14" s="233"/>
      <c r="G14" s="234"/>
      <c r="H14" s="229"/>
      <c r="I14" s="235"/>
    </row>
    <row r="15" spans="1:18" s="121" customFormat="1" x14ac:dyDescent="0.25">
      <c r="A15" s="236" t="s">
        <v>129</v>
      </c>
      <c r="B15" s="237"/>
      <c r="C15" s="237"/>
      <c r="D15" s="238"/>
      <c r="E15" s="238"/>
      <c r="F15" s="239">
        <f>E15*2</f>
        <v>0</v>
      </c>
      <c r="G15" s="240"/>
      <c r="H15" s="229"/>
      <c r="I15" s="240"/>
    </row>
    <row r="16" spans="1:18" s="121" customFormat="1" x14ac:dyDescent="0.25">
      <c r="A16" s="954" t="s">
        <v>130</v>
      </c>
      <c r="B16" s="955"/>
      <c r="C16" s="955"/>
      <c r="D16" s="955"/>
      <c r="E16" s="955"/>
      <c r="F16" s="955"/>
      <c r="G16" s="956"/>
      <c r="H16" s="956"/>
      <c r="I16" s="957"/>
    </row>
    <row r="17" spans="1:9" s="243" customFormat="1" ht="14.25" x14ac:dyDescent="0.2">
      <c r="A17" s="241" t="s">
        <v>212</v>
      </c>
      <c r="B17" s="151" t="s">
        <v>213</v>
      </c>
      <c r="C17" s="152"/>
      <c r="D17" s="152"/>
      <c r="E17" s="152"/>
      <c r="F17" s="152"/>
      <c r="G17" s="152"/>
      <c r="H17" s="152"/>
      <c r="I17" s="242"/>
    </row>
  </sheetData>
  <mergeCells count="19">
    <mergeCell ref="A1:I1"/>
    <mergeCell ref="A2:A4"/>
    <mergeCell ref="B2:B4"/>
    <mergeCell ref="D2:H2"/>
    <mergeCell ref="D3:D4"/>
    <mergeCell ref="E3:E4"/>
    <mergeCell ref="F3:F4"/>
    <mergeCell ref="A16:I16"/>
    <mergeCell ref="A5:A6"/>
    <mergeCell ref="B5:B6"/>
    <mergeCell ref="C5:C6"/>
    <mergeCell ref="D5:D6"/>
    <mergeCell ref="E5:E6"/>
    <mergeCell ref="G5:G6"/>
    <mergeCell ref="H5:H6"/>
    <mergeCell ref="I5:I6"/>
    <mergeCell ref="A9:G9"/>
    <mergeCell ref="A10:D10"/>
    <mergeCell ref="E10:G10"/>
  </mergeCells>
  <pageMargins left="0.7" right="0.7" top="0.75" bottom="0.25" header="0.3" footer="0.3"/>
  <pageSetup paperSize="9" scale="86" orientation="landscape" horizontalDpi="4294967292"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AD68B-D08F-46CC-B2AB-FA56CBF3EBDD}">
  <sheetPr>
    <tabColor theme="9" tint="0.59999389629810485"/>
    <pageSetUpPr fitToPage="1"/>
  </sheetPr>
  <dimension ref="A1:R39"/>
  <sheetViews>
    <sheetView zoomScale="115" zoomScaleNormal="115" workbookViewId="0">
      <selection activeCell="C19" sqref="C19:D20"/>
    </sheetView>
  </sheetViews>
  <sheetFormatPr defaultRowHeight="15" outlineLevelRow="1" x14ac:dyDescent="0.25"/>
  <cols>
    <col min="1" max="1" width="25.7109375" style="89" customWidth="1"/>
    <col min="2" max="2" width="23" style="89" customWidth="1"/>
    <col min="3" max="3" width="12" style="89" customWidth="1"/>
    <col min="4" max="5" width="11.85546875" style="89" customWidth="1"/>
    <col min="6" max="6" width="10" style="89" customWidth="1"/>
    <col min="7" max="7" width="11" style="89" customWidth="1"/>
    <col min="8" max="8" width="9.5703125" style="89" bestFit="1" customWidth="1"/>
    <col min="9" max="9" width="12.140625" style="89" customWidth="1"/>
    <col min="10" max="10" width="10.7109375" style="89" bestFit="1" customWidth="1"/>
    <col min="11" max="12" width="10.5703125" style="89" bestFit="1" customWidth="1"/>
    <col min="13" max="16384" width="9.140625" style="89"/>
  </cols>
  <sheetData>
    <row r="1" spans="1:18" ht="30" customHeight="1" x14ac:dyDescent="0.25">
      <c r="A1" s="982" t="s">
        <v>214</v>
      </c>
      <c r="B1" s="983"/>
      <c r="C1" s="983"/>
      <c r="D1" s="983"/>
      <c r="E1" s="983"/>
      <c r="F1" s="983"/>
      <c r="G1" s="983"/>
      <c r="H1" s="983"/>
      <c r="I1" s="983"/>
    </row>
    <row r="2" spans="1:18" s="92" customFormat="1" ht="25.5" customHeight="1" x14ac:dyDescent="0.25">
      <c r="A2" s="907" t="s">
        <v>0</v>
      </c>
      <c r="B2" s="910" t="s">
        <v>1</v>
      </c>
      <c r="C2" s="90" t="s">
        <v>94</v>
      </c>
      <c r="D2" s="911" t="s">
        <v>95</v>
      </c>
      <c r="E2" s="911"/>
      <c r="F2" s="911"/>
      <c r="G2" s="911"/>
      <c r="H2" s="911"/>
      <c r="I2" s="91" t="s">
        <v>96</v>
      </c>
      <c r="K2" s="93"/>
    </row>
    <row r="3" spans="1:18" s="92" customFormat="1" ht="63.75" customHeight="1" x14ac:dyDescent="0.25">
      <c r="A3" s="908"/>
      <c r="B3" s="910"/>
      <c r="C3" s="90" t="s">
        <v>97</v>
      </c>
      <c r="D3" s="914">
        <v>2019</v>
      </c>
      <c r="E3" s="914">
        <v>2020</v>
      </c>
      <c r="F3" s="984" t="s">
        <v>11</v>
      </c>
      <c r="G3" s="94" t="s">
        <v>98</v>
      </c>
      <c r="H3" s="94" t="s">
        <v>99</v>
      </c>
      <c r="I3" s="91" t="s">
        <v>100</v>
      </c>
      <c r="K3" s="93"/>
    </row>
    <row r="4" spans="1:18" s="92" customFormat="1" ht="50.25" customHeight="1" x14ac:dyDescent="0.25">
      <c r="A4" s="908"/>
      <c r="B4" s="907"/>
      <c r="C4" s="244"/>
      <c r="D4" s="915"/>
      <c r="E4" s="915"/>
      <c r="F4" s="985"/>
      <c r="G4" s="95" t="s">
        <v>101</v>
      </c>
      <c r="H4" s="95" t="s">
        <v>102</v>
      </c>
      <c r="I4" s="217"/>
      <c r="K4" s="93"/>
      <c r="M4" s="92" t="s">
        <v>103</v>
      </c>
    </row>
    <row r="5" spans="1:18" s="92" customFormat="1" ht="79.5" customHeight="1" x14ac:dyDescent="0.25">
      <c r="A5" s="163"/>
      <c r="B5" s="131" t="s">
        <v>48</v>
      </c>
      <c r="C5" s="245" t="s">
        <v>117</v>
      </c>
      <c r="D5" s="1153"/>
      <c r="E5" s="1150">
        <v>3429</v>
      </c>
      <c r="F5" s="1151"/>
      <c r="G5" s="1152"/>
      <c r="H5" s="1152">
        <v>3323</v>
      </c>
      <c r="I5" s="218"/>
      <c r="J5" s="246"/>
      <c r="K5" s="93"/>
    </row>
    <row r="6" spans="1:18" s="92" customFormat="1" ht="91.5" customHeight="1" outlineLevel="1" x14ac:dyDescent="0.25">
      <c r="A6" s="247"/>
      <c r="B6" s="172" t="s">
        <v>49</v>
      </c>
      <c r="C6" s="248" t="s">
        <v>104</v>
      </c>
      <c r="D6" s="1113"/>
      <c r="E6" s="1152">
        <v>36868</v>
      </c>
      <c r="F6" s="1152">
        <v>114804</v>
      </c>
      <c r="G6" s="1154"/>
      <c r="H6" s="1155">
        <v>110604</v>
      </c>
      <c r="I6" s="249"/>
      <c r="K6" s="103"/>
      <c r="L6" s="104"/>
      <c r="O6" s="105"/>
      <c r="P6" s="106"/>
      <c r="Q6" s="106"/>
      <c r="R6" s="106"/>
    </row>
    <row r="7" spans="1:18" x14ac:dyDescent="0.25">
      <c r="C7" s="133" t="s">
        <v>118</v>
      </c>
      <c r="D7" s="1156">
        <f>SUM(D5:D6)</f>
        <v>0</v>
      </c>
      <c r="E7" s="1156">
        <f>SUM(E5:E6)</f>
        <v>40297</v>
      </c>
      <c r="F7" s="1156">
        <f>SUM(F5:F6)</f>
        <v>114804</v>
      </c>
      <c r="G7" s="1156">
        <f t="shared" ref="G7:H7" si="0">SUM(G5:G6)</f>
        <v>0</v>
      </c>
      <c r="H7" s="1156">
        <f t="shared" si="0"/>
        <v>113927</v>
      </c>
    </row>
    <row r="8" spans="1:18" x14ac:dyDescent="0.25">
      <c r="C8" s="152"/>
      <c r="D8" s="251"/>
      <c r="E8" s="251"/>
      <c r="F8" s="251"/>
      <c r="G8" s="251"/>
      <c r="H8" s="251"/>
    </row>
    <row r="9" spans="1:18" ht="26.25" x14ac:dyDescent="0.25">
      <c r="A9" s="973" t="s">
        <v>215</v>
      </c>
      <c r="B9" s="973"/>
      <c r="C9" s="973"/>
      <c r="D9" s="973"/>
      <c r="E9" s="973"/>
      <c r="F9" s="973"/>
      <c r="G9" s="973"/>
      <c r="H9" s="223" t="s">
        <v>119</v>
      </c>
    </row>
    <row r="10" spans="1:18" x14ac:dyDescent="0.25">
      <c r="A10" s="980" t="s">
        <v>216</v>
      </c>
      <c r="B10" s="980"/>
      <c r="C10" s="980"/>
      <c r="D10" s="980"/>
      <c r="E10" s="981"/>
      <c r="F10" s="981"/>
      <c r="G10" s="981"/>
      <c r="H10" s="252">
        <f>SUM(D13:D16)</f>
        <v>2889.65409125</v>
      </c>
    </row>
    <row r="12" spans="1:18" s="121" customFormat="1" ht="42.75" customHeight="1" x14ac:dyDescent="0.25">
      <c r="A12" s="136" t="s">
        <v>217</v>
      </c>
      <c r="B12" s="226" t="s">
        <v>122</v>
      </c>
      <c r="C12" s="226" t="s">
        <v>123</v>
      </c>
      <c r="D12" s="144" t="s">
        <v>218</v>
      </c>
      <c r="E12" s="143"/>
      <c r="F12" s="268"/>
      <c r="G12" s="268"/>
      <c r="H12" s="268"/>
      <c r="I12" s="268"/>
      <c r="J12" s="268"/>
      <c r="K12" s="268"/>
    </row>
    <row r="13" spans="1:18" s="253" customFormat="1" x14ac:dyDescent="0.25">
      <c r="A13" s="226" t="s">
        <v>125</v>
      </c>
      <c r="B13" s="231">
        <v>1382</v>
      </c>
      <c r="C13" s="232">
        <f>B13*12</f>
        <v>16584</v>
      </c>
      <c r="D13" s="145">
        <f>C13*0.125</f>
        <v>2073</v>
      </c>
      <c r="E13" s="143"/>
      <c r="F13" s="268"/>
      <c r="G13" s="268"/>
      <c r="H13" s="268"/>
      <c r="I13" s="268"/>
      <c r="J13" s="268"/>
      <c r="K13" s="268"/>
    </row>
    <row r="14" spans="1:18" s="253" customFormat="1" ht="60" x14ac:dyDescent="0.25">
      <c r="A14" s="226" t="s">
        <v>126</v>
      </c>
      <c r="B14" s="231"/>
      <c r="C14" s="232">
        <f>B13*50%+B13*65%+B13*20%</f>
        <v>1865.7000000000003</v>
      </c>
      <c r="D14" s="145">
        <f>C14*0.125</f>
        <v>233.21250000000003</v>
      </c>
      <c r="E14" s="143"/>
      <c r="F14" s="268"/>
      <c r="G14" s="268"/>
      <c r="H14" s="268"/>
      <c r="I14" s="268"/>
      <c r="J14" s="268"/>
      <c r="K14" s="268"/>
    </row>
    <row r="15" spans="1:18" s="253" customFormat="1" ht="30" x14ac:dyDescent="0.25">
      <c r="A15" s="226" t="s">
        <v>127</v>
      </c>
      <c r="B15" s="231">
        <f>B13*24.09%</f>
        <v>332.92380000000003</v>
      </c>
      <c r="C15" s="231">
        <f>SUM(C13:C14)*24.09%</f>
        <v>4444.5327299999999</v>
      </c>
      <c r="D15" s="145">
        <f>C15*0.125</f>
        <v>555.56659124999999</v>
      </c>
      <c r="E15" s="143"/>
      <c r="F15" s="268"/>
      <c r="G15" s="268"/>
      <c r="H15" s="268"/>
      <c r="I15" s="268"/>
      <c r="J15" s="268"/>
      <c r="K15" s="268"/>
    </row>
    <row r="16" spans="1:18" s="253" customFormat="1" ht="30" x14ac:dyDescent="0.25">
      <c r="A16" s="226" t="s">
        <v>128</v>
      </c>
      <c r="B16" s="231"/>
      <c r="C16" s="231">
        <v>223</v>
      </c>
      <c r="D16" s="145">
        <f>C16*0.125</f>
        <v>27.875</v>
      </c>
      <c r="E16" s="143"/>
      <c r="F16" s="268"/>
      <c r="G16" s="268"/>
      <c r="H16" s="268"/>
      <c r="I16" s="268"/>
      <c r="J16" s="268"/>
      <c r="K16" s="268"/>
    </row>
    <row r="17" spans="1:11" s="253" customFormat="1" x14ac:dyDescent="0.25">
      <c r="A17" s="236" t="s">
        <v>129</v>
      </c>
      <c r="B17" s="237"/>
      <c r="C17" s="237"/>
      <c r="D17" s="145">
        <f>SUM(D13:D16)</f>
        <v>2889.65409125</v>
      </c>
      <c r="E17" s="146"/>
      <c r="F17" s="268"/>
      <c r="G17" s="268"/>
      <c r="H17" s="268"/>
      <c r="I17" s="268"/>
      <c r="J17" s="268"/>
      <c r="K17" s="268"/>
    </row>
    <row r="18" spans="1:11" s="253" customFormat="1" x14ac:dyDescent="0.25">
      <c r="A18" s="147" t="s">
        <v>130</v>
      </c>
      <c r="B18" s="254"/>
      <c r="C18" s="254"/>
      <c r="D18" s="254"/>
      <c r="F18" s="268"/>
      <c r="G18" s="268"/>
      <c r="H18" s="268"/>
      <c r="I18" s="268"/>
      <c r="J18" s="268"/>
      <c r="K18" s="268"/>
    </row>
    <row r="19" spans="1:11" s="253" customFormat="1" x14ac:dyDescent="0.25">
      <c r="A19" s="155" t="s">
        <v>131</v>
      </c>
      <c r="B19" s="155" t="s">
        <v>132</v>
      </c>
      <c r="C19" s="1115">
        <f>SUM(C13:C16)*15%</f>
        <v>3467.5849094999999</v>
      </c>
      <c r="D19" s="1115">
        <f>SUM(D13:D16)*15%</f>
        <v>433.44811368749998</v>
      </c>
      <c r="E19" s="255"/>
      <c r="F19" s="268"/>
      <c r="G19" s="268"/>
      <c r="H19" s="268"/>
      <c r="I19" s="268"/>
      <c r="J19" s="268"/>
      <c r="K19" s="268"/>
    </row>
    <row r="20" spans="1:11" s="253" customFormat="1" x14ac:dyDescent="0.25">
      <c r="A20" s="155" t="s">
        <v>133</v>
      </c>
      <c r="B20" s="155"/>
      <c r="C20" s="1115">
        <v>847</v>
      </c>
      <c r="D20" s="1115">
        <f>C20*0.125</f>
        <v>105.875</v>
      </c>
      <c r="E20" s="255"/>
      <c r="F20" s="268"/>
      <c r="G20" s="268"/>
      <c r="H20" s="268"/>
      <c r="I20" s="268"/>
      <c r="J20" s="268"/>
      <c r="K20" s="268"/>
    </row>
    <row r="21" spans="1:11" s="253" customFormat="1" x14ac:dyDescent="0.25">
      <c r="A21" s="256"/>
      <c r="B21" s="256"/>
      <c r="C21" s="256"/>
      <c r="D21" s="256"/>
      <c r="E21" s="89"/>
      <c r="F21" s="268"/>
      <c r="G21" s="268"/>
      <c r="H21" s="268"/>
      <c r="I21" s="268"/>
      <c r="J21" s="268"/>
      <c r="K21" s="268"/>
    </row>
    <row r="22" spans="1:11" ht="15.75" x14ac:dyDescent="0.25">
      <c r="A22" s="257" t="s">
        <v>219</v>
      </c>
      <c r="B22" s="199"/>
      <c r="C22" s="199"/>
      <c r="D22" s="199"/>
      <c r="E22" s="199"/>
      <c r="F22" s="268"/>
      <c r="G22" s="268"/>
      <c r="H22" s="268"/>
      <c r="I22" s="268"/>
      <c r="J22" s="268"/>
      <c r="K22" s="268"/>
    </row>
    <row r="23" spans="1:11" ht="15.75" x14ac:dyDescent="0.25">
      <c r="A23" s="199"/>
      <c r="B23" s="199"/>
      <c r="C23" s="199"/>
      <c r="D23" s="199"/>
      <c r="E23" s="199"/>
      <c r="F23" s="268"/>
      <c r="G23" s="268"/>
      <c r="H23" s="268"/>
      <c r="I23" s="268"/>
      <c r="J23" s="268"/>
      <c r="K23" s="268"/>
    </row>
    <row r="24" spans="1:11" ht="15.75" x14ac:dyDescent="0.25">
      <c r="A24" s="199"/>
      <c r="B24" s="258" t="s">
        <v>220</v>
      </c>
      <c r="C24" s="199"/>
      <c r="D24" s="199"/>
      <c r="E24" s="199"/>
      <c r="F24" s="199"/>
      <c r="G24" s="199"/>
      <c r="H24" s="199"/>
      <c r="I24" s="199"/>
      <c r="J24" s="199"/>
    </row>
    <row r="25" spans="1:11" ht="15.75" x14ac:dyDescent="0.25">
      <c r="A25" s="199"/>
      <c r="B25" s="257"/>
      <c r="C25" s="199"/>
      <c r="D25" s="199"/>
      <c r="E25" s="199"/>
      <c r="F25" s="199"/>
      <c r="G25" s="199"/>
      <c r="H25" s="199"/>
      <c r="I25" s="199"/>
      <c r="J25" s="199"/>
    </row>
    <row r="26" spans="1:11" ht="15.75" x14ac:dyDescent="0.25">
      <c r="A26" s="976" t="s">
        <v>221</v>
      </c>
      <c r="B26" s="976"/>
      <c r="C26" s="976" t="s">
        <v>222</v>
      </c>
      <c r="D26" s="976"/>
      <c r="E26" s="976"/>
      <c r="F26" s="976"/>
      <c r="G26" s="976"/>
      <c r="H26" s="199"/>
      <c r="I26" s="199"/>
      <c r="J26" s="199"/>
    </row>
    <row r="27" spans="1:11" ht="63" x14ac:dyDescent="0.25">
      <c r="A27" s="259" t="s">
        <v>223</v>
      </c>
      <c r="B27" s="259" t="s">
        <v>224</v>
      </c>
      <c r="C27" s="259" t="s">
        <v>225</v>
      </c>
      <c r="D27" s="259" t="s">
        <v>226</v>
      </c>
      <c r="E27" s="259" t="s">
        <v>227</v>
      </c>
      <c r="F27" s="259" t="s">
        <v>228</v>
      </c>
      <c r="G27" s="259" t="s">
        <v>229</v>
      </c>
      <c r="H27" s="199"/>
      <c r="I27" s="199"/>
      <c r="J27" s="199"/>
    </row>
    <row r="28" spans="1:11" ht="15.75" x14ac:dyDescent="0.25">
      <c r="A28" s="260">
        <v>1000</v>
      </c>
      <c r="B28" s="260">
        <v>275</v>
      </c>
      <c r="C28" s="261">
        <v>4</v>
      </c>
      <c r="D28" s="261">
        <v>119.52</v>
      </c>
      <c r="E28" s="261">
        <f>A28*C28</f>
        <v>4000</v>
      </c>
      <c r="F28" s="261">
        <f>B28*D28</f>
        <v>32868</v>
      </c>
      <c r="G28" s="262">
        <v>32868</v>
      </c>
      <c r="H28" s="263">
        <f>SUM(E28,F28)</f>
        <v>36868</v>
      </c>
      <c r="I28" s="199"/>
      <c r="J28" s="199"/>
    </row>
    <row r="29" spans="1:11" ht="15.75" x14ac:dyDescent="0.25">
      <c r="A29" s="199"/>
      <c r="B29" s="199"/>
      <c r="C29" s="199"/>
      <c r="D29" s="199"/>
      <c r="E29" s="199"/>
      <c r="F29" s="199"/>
      <c r="G29" s="199"/>
      <c r="H29" s="199"/>
      <c r="I29" s="199"/>
      <c r="J29" s="199"/>
    </row>
    <row r="30" spans="1:11" ht="15.75" x14ac:dyDescent="0.25">
      <c r="A30" s="199"/>
      <c r="B30" s="199"/>
      <c r="C30" s="199"/>
      <c r="D30" s="199"/>
      <c r="E30" s="199"/>
      <c r="F30" s="199"/>
      <c r="G30" s="199"/>
      <c r="H30" s="199"/>
      <c r="I30" s="199"/>
      <c r="J30" s="199"/>
    </row>
    <row r="31" spans="1:11" ht="15.75" x14ac:dyDescent="0.25">
      <c r="A31" s="199"/>
      <c r="B31" s="258" t="s">
        <v>230</v>
      </c>
      <c r="C31" s="199"/>
      <c r="D31" s="199"/>
      <c r="E31" s="199"/>
      <c r="F31" s="199"/>
      <c r="G31" s="199"/>
      <c r="H31" s="199"/>
      <c r="I31" s="199"/>
      <c r="J31" s="199"/>
    </row>
    <row r="32" spans="1:11" ht="15.75" x14ac:dyDescent="0.25">
      <c r="A32" s="199"/>
      <c r="B32" s="199"/>
      <c r="C32" s="199"/>
      <c r="D32" s="199"/>
      <c r="E32" s="199"/>
      <c r="F32" s="199"/>
      <c r="G32" s="199"/>
      <c r="H32" s="199"/>
      <c r="I32" s="199"/>
      <c r="J32" s="199"/>
    </row>
    <row r="33" spans="1:12" ht="15.75" x14ac:dyDescent="0.25">
      <c r="A33" s="976" t="s">
        <v>221</v>
      </c>
      <c r="B33" s="976"/>
      <c r="C33" s="977" t="s">
        <v>222</v>
      </c>
      <c r="D33" s="978"/>
      <c r="E33" s="978"/>
      <c r="F33" s="978"/>
      <c r="G33" s="978"/>
      <c r="H33" s="978"/>
      <c r="I33" s="978"/>
      <c r="J33" s="979"/>
    </row>
    <row r="34" spans="1:12" ht="63" x14ac:dyDescent="0.25">
      <c r="A34" s="259" t="s">
        <v>223</v>
      </c>
      <c r="B34" s="259" t="s">
        <v>224</v>
      </c>
      <c r="C34" s="259" t="s">
        <v>225</v>
      </c>
      <c r="D34" s="259" t="s">
        <v>226</v>
      </c>
      <c r="E34" s="259" t="s">
        <v>227</v>
      </c>
      <c r="F34" s="259" t="s">
        <v>228</v>
      </c>
      <c r="G34" s="259" t="s">
        <v>231</v>
      </c>
      <c r="H34" s="259" t="s">
        <v>232</v>
      </c>
      <c r="I34" s="264" t="s">
        <v>233</v>
      </c>
      <c r="J34" s="259" t="s">
        <v>229</v>
      </c>
    </row>
    <row r="35" spans="1:12" ht="15.75" x14ac:dyDescent="0.25">
      <c r="A35" s="260">
        <v>3000</v>
      </c>
      <c r="B35" s="260">
        <v>825</v>
      </c>
      <c r="C35" s="261">
        <v>4</v>
      </c>
      <c r="D35" s="261">
        <v>119.52</v>
      </c>
      <c r="E35" s="261">
        <f>A35*C35</f>
        <v>12000</v>
      </c>
      <c r="F35" s="261">
        <f>B35*D35</f>
        <v>98604</v>
      </c>
      <c r="G35" s="261">
        <v>700</v>
      </c>
      <c r="H35" s="260">
        <v>6</v>
      </c>
      <c r="I35" s="261">
        <f>G35*H35</f>
        <v>4200</v>
      </c>
      <c r="J35" s="262">
        <v>114804</v>
      </c>
      <c r="K35" s="265">
        <f>SUM(E35,F35,I35)</f>
        <v>114804</v>
      </c>
      <c r="L35" s="265">
        <f>E35+F35</f>
        <v>110604</v>
      </c>
    </row>
    <row r="36" spans="1:12" ht="15.75" x14ac:dyDescent="0.25">
      <c r="A36" s="199"/>
      <c r="B36" s="199"/>
      <c r="C36" s="199"/>
      <c r="D36" s="199"/>
      <c r="E36" s="199"/>
      <c r="F36" s="199"/>
      <c r="G36" s="199"/>
      <c r="H36" s="199"/>
      <c r="I36" s="199"/>
      <c r="J36" s="199"/>
    </row>
    <row r="37" spans="1:12" ht="15.75" x14ac:dyDescent="0.25">
      <c r="A37" s="199"/>
      <c r="B37" s="199"/>
      <c r="C37" s="199"/>
      <c r="D37" s="199"/>
      <c r="E37" s="199"/>
      <c r="F37" s="266" t="s">
        <v>234</v>
      </c>
      <c r="G37" s="267"/>
      <c r="H37" s="266"/>
      <c r="I37" s="266"/>
      <c r="J37" s="266"/>
      <c r="K37" s="121"/>
    </row>
    <row r="38" spans="1:12" ht="15.75" x14ac:dyDescent="0.25">
      <c r="A38" s="199" t="s">
        <v>235</v>
      </c>
      <c r="B38" s="199"/>
      <c r="C38" s="199"/>
      <c r="D38" s="199"/>
      <c r="E38" s="199"/>
      <c r="F38" s="199"/>
      <c r="G38" s="199"/>
      <c r="H38" s="199"/>
      <c r="I38" s="199"/>
      <c r="J38" s="199"/>
    </row>
    <row r="39" spans="1:12" ht="15.75" x14ac:dyDescent="0.25">
      <c r="A39" s="199"/>
      <c r="B39" s="199"/>
      <c r="C39" s="199"/>
      <c r="D39" s="199"/>
      <c r="E39" s="199"/>
      <c r="F39" s="199"/>
      <c r="G39" s="199"/>
      <c r="H39" s="199"/>
      <c r="I39" s="199"/>
      <c r="J39" s="199"/>
    </row>
  </sheetData>
  <mergeCells count="14">
    <mergeCell ref="A1:I1"/>
    <mergeCell ref="A2:A4"/>
    <mergeCell ref="B2:B4"/>
    <mergeCell ref="D2:H2"/>
    <mergeCell ref="D3:D4"/>
    <mergeCell ref="E3:E4"/>
    <mergeCell ref="F3:F4"/>
    <mergeCell ref="A33:B33"/>
    <mergeCell ref="C33:J33"/>
    <mergeCell ref="A9:G9"/>
    <mergeCell ref="A10:D10"/>
    <mergeCell ref="E10:G10"/>
    <mergeCell ref="A26:B26"/>
    <mergeCell ref="C26:G26"/>
  </mergeCells>
  <pageMargins left="0.28999999999999998" right="0.2" top="0.74803149606299213" bottom="0.74803149606299213" header="0.31496062992125984" footer="0.31496062992125984"/>
  <pageSetup paperSize="9" scale="64" orientation="portrait" horizontalDpi="4294967292" r:id="rId1"/>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70E14-36A1-4509-8984-FAA5043EA10D}">
  <sheetPr>
    <tabColor theme="9" tint="0.59999389629810485"/>
    <pageSetUpPr fitToPage="1"/>
  </sheetPr>
  <dimension ref="A1:N19"/>
  <sheetViews>
    <sheetView showZeros="0" zoomScaleNormal="100" workbookViewId="0">
      <pane ySplit="5" topLeftCell="A12" activePane="bottomLeft" state="frozen"/>
      <selection activeCell="I44" sqref="I44"/>
      <selection pane="bottomLeft" activeCell="B21" sqref="B21"/>
    </sheetView>
  </sheetViews>
  <sheetFormatPr defaultRowHeight="15" outlineLevelRow="1" x14ac:dyDescent="0.25"/>
  <cols>
    <col min="1" max="1" width="33.85546875" style="269" customWidth="1"/>
    <col min="2" max="2" width="25.28515625" style="269" customWidth="1"/>
    <col min="3" max="3" width="18.5703125" style="269" customWidth="1"/>
    <col min="4" max="4" width="10.28515625" style="270" customWidth="1"/>
    <col min="5" max="5" width="11" style="270" customWidth="1"/>
    <col min="6" max="6" width="10.85546875" style="270" customWidth="1"/>
    <col min="7" max="7" width="11.28515625" style="270" customWidth="1"/>
    <col min="8" max="8" width="6.140625" style="269" customWidth="1"/>
    <col min="9" max="9" width="15" style="269" customWidth="1"/>
    <col min="10" max="10" width="10.28515625" style="269" customWidth="1"/>
    <col min="11" max="16384" width="9.140625" style="269"/>
  </cols>
  <sheetData>
    <row r="1" spans="1:14" ht="60.75" customHeight="1" x14ac:dyDescent="0.25">
      <c r="E1" s="989" t="s">
        <v>236</v>
      </c>
      <c r="F1" s="989"/>
      <c r="G1" s="989"/>
    </row>
    <row r="3" spans="1:14" ht="25.5" customHeight="1" x14ac:dyDescent="0.25">
      <c r="A3" s="990" t="s">
        <v>0</v>
      </c>
      <c r="B3" s="993" t="s">
        <v>1</v>
      </c>
      <c r="C3" s="271" t="s">
        <v>94</v>
      </c>
      <c r="D3" s="994" t="s">
        <v>2</v>
      </c>
      <c r="E3" s="994"/>
      <c r="F3" s="994"/>
      <c r="G3" s="994"/>
    </row>
    <row r="4" spans="1:14" ht="63.75" x14ac:dyDescent="0.25">
      <c r="A4" s="991"/>
      <c r="B4" s="993"/>
      <c r="C4" s="271" t="s">
        <v>97</v>
      </c>
      <c r="D4" s="995">
        <v>2019</v>
      </c>
      <c r="E4" s="995">
        <v>2020</v>
      </c>
      <c r="F4" s="272" t="s">
        <v>98</v>
      </c>
      <c r="G4" s="272" t="s">
        <v>99</v>
      </c>
    </row>
    <row r="5" spans="1:14" ht="50.25" customHeight="1" x14ac:dyDescent="0.25">
      <c r="A5" s="992"/>
      <c r="B5" s="993"/>
      <c r="C5" s="271"/>
      <c r="D5" s="995"/>
      <c r="E5" s="995"/>
      <c r="F5" s="272" t="s">
        <v>101</v>
      </c>
      <c r="G5" s="272" t="s">
        <v>102</v>
      </c>
      <c r="K5" s="269" t="s">
        <v>103</v>
      </c>
    </row>
    <row r="6" spans="1:14" x14ac:dyDescent="0.25">
      <c r="A6" s="273"/>
      <c r="B6" s="274"/>
      <c r="C6" s="273"/>
      <c r="D6" s="275">
        <f>SUMIF($C$3:$C$10,"33.03.00*",D$3:D$10)</f>
        <v>0</v>
      </c>
      <c r="E6" s="275"/>
      <c r="F6" s="275">
        <f>SUMIF($C$3:$C$10,"33.03.00*",F$3:F$10)</f>
        <v>0</v>
      </c>
      <c r="G6" s="275"/>
    </row>
    <row r="7" spans="1:14" hidden="1" x14ac:dyDescent="0.25">
      <c r="A7" s="273" t="s">
        <v>237</v>
      </c>
      <c r="B7" s="273"/>
      <c r="C7" s="273"/>
      <c r="D7" s="275">
        <f>SUMIF($C$3:$C$10,"NVO*",D$3:D$10)</f>
        <v>0</v>
      </c>
      <c r="E7" s="275">
        <f>SUMIF($C$3:$C$10,"NVO*",E$3:E$10)</f>
        <v>0</v>
      </c>
      <c r="F7" s="275">
        <f>SUMIF($C$3:$C$10,"NVO*",F$3:F$10)</f>
        <v>0</v>
      </c>
      <c r="G7" s="275">
        <f>SUMIF($C$3:$C$10,"NVO*",G$3:G$10)</f>
        <v>0</v>
      </c>
    </row>
    <row r="8" spans="1:14" hidden="1" x14ac:dyDescent="0.25">
      <c r="A8" s="273" t="s">
        <v>238</v>
      </c>
      <c r="B8" s="273"/>
      <c r="C8" s="273"/>
      <c r="D8" s="275">
        <f>SUMIF($C$3:$C$10,"Pašvaldību*",D$3:D$10)</f>
        <v>0</v>
      </c>
      <c r="E8" s="275">
        <f>SUMIF($C$3:$C$10,"Pašvaldību*",E$3:E$10)</f>
        <v>0</v>
      </c>
      <c r="F8" s="275">
        <f>SUMIF($C$3:$C$10,"Pašvaldību*",F$3:F$10)</f>
        <v>0</v>
      </c>
      <c r="G8" s="275">
        <f>SUMIF($C$3:$C$10,"Pašvaldību*",G$3:G$10)</f>
        <v>0</v>
      </c>
    </row>
    <row r="9" spans="1:14" ht="45" customHeight="1" x14ac:dyDescent="0.25">
      <c r="A9" s="276" t="s">
        <v>239</v>
      </c>
      <c r="B9" s="986" t="s">
        <v>240</v>
      </c>
      <c r="C9" s="986"/>
      <c r="D9" s="277"/>
      <c r="E9" s="277"/>
      <c r="F9" s="277"/>
      <c r="G9" s="277"/>
      <c r="K9" s="269" t="s">
        <v>103</v>
      </c>
    </row>
    <row r="10" spans="1:14" ht="76.5" customHeight="1" outlineLevel="1" x14ac:dyDescent="0.25">
      <c r="A10" s="278" t="s">
        <v>22</v>
      </c>
      <c r="B10" s="279" t="s">
        <v>36</v>
      </c>
      <c r="C10" s="280" t="s">
        <v>44</v>
      </c>
      <c r="D10" s="1157"/>
      <c r="E10" s="1157">
        <v>2500</v>
      </c>
      <c r="F10" s="1157"/>
      <c r="G10" s="1157"/>
      <c r="H10" s="282"/>
      <c r="I10" s="299"/>
      <c r="J10" s="299"/>
      <c r="K10" s="299"/>
      <c r="L10" s="299"/>
      <c r="M10" s="299"/>
      <c r="N10" s="299"/>
    </row>
    <row r="11" spans="1:14" ht="28.5" customHeight="1" x14ac:dyDescent="0.25">
      <c r="A11" s="283"/>
      <c r="B11" s="284"/>
      <c r="C11" s="284"/>
      <c r="D11" s="285"/>
      <c r="E11" s="285"/>
      <c r="F11" s="285"/>
      <c r="G11" s="285"/>
      <c r="H11" s="286"/>
      <c r="I11" s="299"/>
      <c r="J11" s="299"/>
      <c r="K11" s="299"/>
      <c r="L11" s="299"/>
      <c r="M11" s="299"/>
      <c r="N11" s="299"/>
    </row>
    <row r="12" spans="1:14" ht="11.25" customHeight="1" x14ac:dyDescent="0.25">
      <c r="A12" s="287" t="s">
        <v>241</v>
      </c>
      <c r="B12" s="288"/>
      <c r="C12" s="288"/>
      <c r="D12" s="288"/>
      <c r="E12" s="288"/>
      <c r="F12" s="289"/>
      <c r="G12" s="288"/>
      <c r="H12" s="290"/>
      <c r="I12" s="299"/>
      <c r="J12" s="299"/>
      <c r="K12" s="299"/>
      <c r="L12" s="299"/>
      <c r="M12" s="299"/>
      <c r="N12" s="299"/>
    </row>
    <row r="13" spans="1:14" x14ac:dyDescent="0.25">
      <c r="A13" s="288" t="s">
        <v>120</v>
      </c>
      <c r="B13" s="288"/>
      <c r="C13" s="288"/>
      <c r="D13" s="288"/>
      <c r="E13" s="288"/>
      <c r="F13" s="289"/>
      <c r="G13" s="288"/>
      <c r="H13" s="290"/>
      <c r="I13" s="299"/>
      <c r="J13" s="299"/>
      <c r="K13" s="299"/>
      <c r="L13" s="299"/>
      <c r="M13" s="299"/>
      <c r="N13" s="299"/>
    </row>
    <row r="14" spans="1:14" x14ac:dyDescent="0.2">
      <c r="A14" s="987" t="s">
        <v>215</v>
      </c>
      <c r="B14" s="987"/>
      <c r="I14" s="299"/>
      <c r="J14" s="299"/>
      <c r="K14" s="299"/>
      <c r="L14" s="299"/>
      <c r="M14" s="299"/>
      <c r="N14" s="299"/>
    </row>
    <row r="15" spans="1:14" x14ac:dyDescent="0.25">
      <c r="A15" s="988" t="s">
        <v>242</v>
      </c>
      <c r="B15" s="988"/>
      <c r="I15" s="299"/>
      <c r="J15" s="299"/>
      <c r="K15" s="299"/>
      <c r="L15" s="299"/>
      <c r="M15" s="299"/>
      <c r="N15" s="299"/>
    </row>
    <row r="16" spans="1:14" ht="90" x14ac:dyDescent="0.25">
      <c r="A16" s="291"/>
      <c r="B16" s="291" t="s">
        <v>122</v>
      </c>
      <c r="C16" s="291" t="s">
        <v>123</v>
      </c>
      <c r="D16" s="292" t="s">
        <v>243</v>
      </c>
      <c r="E16" s="292" t="s">
        <v>244</v>
      </c>
      <c r="F16" s="292" t="s">
        <v>245</v>
      </c>
      <c r="G16" s="293" t="s">
        <v>246</v>
      </c>
      <c r="I16" s="299"/>
      <c r="J16" s="299"/>
      <c r="K16" s="299"/>
      <c r="L16" s="299"/>
      <c r="M16" s="299"/>
      <c r="N16" s="299"/>
    </row>
    <row r="17" spans="1:7" x14ac:dyDescent="0.25">
      <c r="A17" s="294" t="s">
        <v>247</v>
      </c>
      <c r="B17" s="1158">
        <v>1119.26</v>
      </c>
      <c r="C17" s="1158">
        <f>B17*12</f>
        <v>13431.119999999999</v>
      </c>
      <c r="D17" s="1158">
        <f>B17*0.15</f>
        <v>167.88899999999998</v>
      </c>
      <c r="E17" s="1158">
        <f>D17*12</f>
        <v>2014.6679999999997</v>
      </c>
      <c r="F17" s="1158">
        <f>B17*0.3</f>
        <v>335.77799999999996</v>
      </c>
      <c r="G17" s="1158">
        <f>F17*6</f>
        <v>2014.6679999999997</v>
      </c>
    </row>
    <row r="18" spans="1:7" ht="30" x14ac:dyDescent="0.25">
      <c r="A18" s="296" t="s">
        <v>127</v>
      </c>
      <c r="B18" s="1158">
        <f>B17*24.09%</f>
        <v>269.62973399999998</v>
      </c>
      <c r="C18" s="1158">
        <f>B18*12</f>
        <v>3235.5568079999998</v>
      </c>
      <c r="D18" s="1158">
        <f>B18*0.15</f>
        <v>40.444460099999993</v>
      </c>
      <c r="E18" s="1158">
        <f>D18*12</f>
        <v>485.33352119999995</v>
      </c>
      <c r="F18" s="1158">
        <f>B18*0.3</f>
        <v>80.888920199999987</v>
      </c>
      <c r="G18" s="1158">
        <f>F18*6</f>
        <v>485.33352119999995</v>
      </c>
    </row>
    <row r="19" spans="1:7" x14ac:dyDescent="0.25">
      <c r="A19" s="297" t="s">
        <v>248</v>
      </c>
      <c r="B19" s="1159">
        <f>SUM(B17:B18)</f>
        <v>1388.8897339999999</v>
      </c>
      <c r="C19" s="1159">
        <f>SUM(C17:C18)</f>
        <v>16666.676808</v>
      </c>
      <c r="D19" s="1159">
        <f>SUM(D17:D18)</f>
        <v>208.33346009999997</v>
      </c>
      <c r="E19" s="1159">
        <f>SUM(E17:E18)</f>
        <v>2500.0015211999998</v>
      </c>
      <c r="F19" s="1159">
        <f t="shared" ref="F19:G19" si="0">SUM(F17:F18)</f>
        <v>416.66692019999994</v>
      </c>
      <c r="G19" s="1159">
        <f t="shared" si="0"/>
        <v>2500.0015211999998</v>
      </c>
    </row>
  </sheetData>
  <sheetProtection formatCells="0" formatColumns="0" formatRows="0" insertColumns="0" insertRows="0" deleteColumns="0" deleteRows="0" selectLockedCells="1" selectUnlockedCells="1"/>
  <autoFilter ref="A3:G10" xr:uid="{00000000-0009-0000-0000-000009000000}">
    <filterColumn colId="3" showButton="0"/>
    <filterColumn colId="4" showButton="0"/>
    <filterColumn colId="5" showButton="0"/>
  </autoFilter>
  <mergeCells count="9">
    <mergeCell ref="B9:C9"/>
    <mergeCell ref="A14:B14"/>
    <mergeCell ref="A15:B15"/>
    <mergeCell ref="E1:G1"/>
    <mergeCell ref="A3:A5"/>
    <mergeCell ref="B3:B5"/>
    <mergeCell ref="D3:G3"/>
    <mergeCell ref="D4:D5"/>
    <mergeCell ref="E4:E5"/>
  </mergeCells>
  <pageMargins left="0.23622047244094491" right="0.23622047244094491" top="0.74803149606299213" bottom="0.74803149606299213" header="0.31496062992125984" footer="0.31496062992125984"/>
  <pageSetup paperSize="9" scale="75" fitToHeight="0" orientation="landscape" r:id="rId1"/>
  <headerFooter>
    <oddFooter>&amp;LVMplp_110717_HIVplans&amp;C&amp;P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25</vt:i4>
      </vt:variant>
    </vt:vector>
  </HeadingPairs>
  <TitlesOfParts>
    <vt:vector size="64" baseType="lpstr">
      <vt:lpstr>040419_Kopā</vt:lpstr>
      <vt:lpstr>1.1.1.-1.1.SPKC</vt:lpstr>
      <vt:lpstr>1.1.3.SPKC</vt:lpstr>
      <vt:lpstr>1.2.1.-2.1.PVD</vt:lpstr>
      <vt:lpstr>2.2.1.-1.3.-1.5.PVD</vt:lpstr>
      <vt:lpstr>2.2.1.-2.1.,2.2,2.4.-2.8.LDC</vt:lpstr>
      <vt:lpstr>2.2.1.-2.5.PVD</vt:lpstr>
      <vt:lpstr>2.2.1.-3.1.,3.2.PVD</vt:lpstr>
      <vt:lpstr>2.2.2.-1.1.LLU</vt:lpstr>
      <vt:lpstr>2.2.2.-1.2.LLU</vt:lpstr>
      <vt:lpstr>2.2.2.-1.3.PVD</vt:lpstr>
      <vt:lpstr> 2.2.2.-2.7.LVB</vt:lpstr>
      <vt:lpstr>2.2.2.-3.1.-3.4.PVD</vt:lpstr>
      <vt:lpstr>3.1.4.SPKC</vt:lpstr>
      <vt:lpstr>3.1.5.-1.1.SPKC</vt:lpstr>
      <vt:lpstr>3.2.1.-1.1.LLU</vt:lpstr>
      <vt:lpstr>6.2.1.-1.1.BIOR</vt:lpstr>
      <vt:lpstr>6.2.1.-1.2.BIOR</vt:lpstr>
      <vt:lpstr>6.2.1.-2.1.LLU</vt:lpstr>
      <vt:lpstr> 6.2.2.-1.1.LLU</vt:lpstr>
      <vt:lpstr>6.2.2.-1.4.LLU</vt:lpstr>
      <vt:lpstr>7.2.1.-1.1.BIOR</vt:lpstr>
      <vt:lpstr>7.2.1.-1.2.BIOR</vt:lpstr>
      <vt:lpstr>7.2.1.-1.4.BIOR</vt:lpstr>
      <vt:lpstr>7.2.1.-1.7.BIOR</vt:lpstr>
      <vt:lpstr>7.2.1.-2.1.BIOR</vt:lpstr>
      <vt:lpstr>7.2.1.-2.2.BIOR</vt:lpstr>
      <vt:lpstr>7.2.1.-3.1.BIOR</vt:lpstr>
      <vt:lpstr>7.2.1.-4.1.BIOR</vt:lpstr>
      <vt:lpstr>7.2.1.-5.BIOR</vt:lpstr>
      <vt:lpstr>7.2.2.-1.1.BIOR</vt:lpstr>
      <vt:lpstr>7.2.2.-2.1.BIOR</vt:lpstr>
      <vt:lpstr>7.2.2.-3.1.BIOR</vt:lpstr>
      <vt:lpstr>7.2.2.-3.2.BIOR</vt:lpstr>
      <vt:lpstr>7.2.2.-4.1.BIOR</vt:lpstr>
      <vt:lpstr>9.1.-1.1.LLU</vt:lpstr>
      <vt:lpstr>9.1.-2.1.,2.2.LLU</vt:lpstr>
      <vt:lpstr>9.1.-3.1.BIOR</vt:lpstr>
      <vt:lpstr>9.1.-3.2.BIOR</vt:lpstr>
      <vt:lpstr>' 2.2.2.-2.7.LVB'!Print_Area</vt:lpstr>
      <vt:lpstr>' 6.2.2.-1.1.LLU'!Print_Area</vt:lpstr>
      <vt:lpstr>'040419_Kopā'!Print_Area</vt:lpstr>
      <vt:lpstr>'1.2.1.-2.1.PVD'!Print_Area</vt:lpstr>
      <vt:lpstr>'2.2.1.-1.3.-1.5.PVD'!Print_Area</vt:lpstr>
      <vt:lpstr>'2.2.1.-2.5.PVD'!Print_Area</vt:lpstr>
      <vt:lpstr>'2.2.1.-3.1.,3.2.PVD'!Print_Area</vt:lpstr>
      <vt:lpstr>'2.2.2.-1.1.LLU'!Print_Area</vt:lpstr>
      <vt:lpstr>'2.2.2.-1.2.LLU'!Print_Area</vt:lpstr>
      <vt:lpstr>'2.2.2.-1.3.PVD'!Print_Area</vt:lpstr>
      <vt:lpstr>'2.2.2.-3.1.-3.4.PVD'!Print_Area</vt:lpstr>
      <vt:lpstr>'3.2.1.-1.1.LLU'!Print_Area</vt:lpstr>
      <vt:lpstr>'6.2.1.-2.1.LLU'!Print_Area</vt:lpstr>
      <vt:lpstr>'6.2.2.-1.4.LLU'!Print_Area</vt:lpstr>
      <vt:lpstr>'9.1.-1.1.LLU'!Print_Area</vt:lpstr>
      <vt:lpstr>'9.1.-2.1.,2.2.LLU'!Print_Area</vt:lpstr>
      <vt:lpstr>' 2.2.2.-2.7.LVB'!Print_Titles</vt:lpstr>
      <vt:lpstr>' 6.2.2.-1.1.LLU'!Print_Titles</vt:lpstr>
      <vt:lpstr>'2.2.2.-1.1.LLU'!Print_Titles</vt:lpstr>
      <vt:lpstr>'2.2.2.-1.2.LLU'!Print_Titles</vt:lpstr>
      <vt:lpstr>'3.2.1.-1.1.LLU'!Print_Titles</vt:lpstr>
      <vt:lpstr>'6.2.1.-2.1.LLU'!Print_Titles</vt:lpstr>
      <vt:lpstr>'6.2.2.-1.4.LLU'!Print_Titles</vt:lpstr>
      <vt:lpstr>'9.1.-1.1.LLU'!Print_Titles</vt:lpstr>
      <vt:lpstr>'9.1.-2.1.,2.2.LLU'!Print_Titles</vt:lpstr>
    </vt:vector>
  </TitlesOfParts>
  <Company>Veselības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Antimikrobiālās rezistences ierobežošanas un piesardzīgas antibiotiku lietošanas plāna “Viena veselība” 2019.-2020. gadam pielikums</dc:title>
  <dc:subject>Politikas plānošanas dokuments</dc:subject>
  <dc:creator>Gints Rudzītis</dc:creator>
  <dc:description>Gints Rudzītis_x000d_
gints.rudzitis@vm.gov.lv_x000d_
T.: 67876005</dc:description>
  <cp:lastModifiedBy>Inga Liepiņa</cp:lastModifiedBy>
  <cp:lastPrinted>2019-04-03T12:56:14Z</cp:lastPrinted>
  <dcterms:created xsi:type="dcterms:W3CDTF">2019-03-19T11:20:22Z</dcterms:created>
  <dcterms:modified xsi:type="dcterms:W3CDTF">2019-04-05T12:37:43Z</dcterms:modified>
</cp:coreProperties>
</file>