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100" activeTab="4"/>
  </bookViews>
  <sheets>
    <sheet name="1.pielikums" sheetId="1" r:id="rId1"/>
    <sheet name="2.pielikums" sheetId="2" r:id="rId2"/>
    <sheet name="3.pielikums" sheetId="3" r:id="rId3"/>
    <sheet name="4.pielikums" sheetId="4" r:id="rId4"/>
    <sheet name="5.pielikums" sheetId="5" r:id="rId5"/>
    <sheet name="Kopā" sheetId="6" r:id="rId6"/>
  </sheets>
  <definedNames>
    <definedName name="_xlnm.Print_Area" localSheetId="0">'1.pielikums'!$A$1:$J$12</definedName>
    <definedName name="_xlnm.Print_Area" localSheetId="2">'3.pielikums'!$A$1:$M$20</definedName>
    <definedName name="_xlnm.Print_Area" localSheetId="3">'4.pielikums'!$A$1:$P$22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6" l="1"/>
  <c r="P15" i="4" l="1"/>
  <c r="O15" i="4"/>
  <c r="N15" i="4"/>
  <c r="M15" i="4"/>
  <c r="L15" i="4"/>
  <c r="K15" i="4"/>
  <c r="J15" i="4"/>
  <c r="F6" i="5" l="1"/>
  <c r="E6" i="5"/>
  <c r="D6" i="5"/>
  <c r="F5" i="5"/>
  <c r="E5" i="5"/>
  <c r="D5" i="5"/>
  <c r="D13" i="4"/>
  <c r="P12" i="4" s="1"/>
  <c r="E10" i="4"/>
  <c r="E9" i="4"/>
  <c r="C10" i="4"/>
  <c r="C9" i="4"/>
  <c r="B13" i="4"/>
  <c r="G8" i="3"/>
  <c r="C11" i="3"/>
  <c r="M12" i="3" s="1"/>
  <c r="B11" i="3"/>
  <c r="M10" i="3" s="1"/>
  <c r="M14" i="3" l="1"/>
  <c r="G12" i="3"/>
  <c r="G14" i="3" s="1"/>
  <c r="H9" i="3"/>
  <c r="H12" i="3" s="1"/>
  <c r="G10" i="3"/>
  <c r="P10" i="4"/>
  <c r="O10" i="4"/>
  <c r="C13" i="4"/>
  <c r="H10" i="4" s="1"/>
  <c r="H15" i="4" s="1"/>
  <c r="G5" i="5"/>
  <c r="H5" i="5" s="1"/>
  <c r="B11" i="5" s="1"/>
  <c r="G6" i="5"/>
  <c r="H6" i="5" s="1"/>
  <c r="C16" i="5" s="1"/>
  <c r="E13" i="4"/>
  <c r="H8" i="3" l="1"/>
  <c r="H10" i="3" s="1"/>
  <c r="H14" i="3" s="1"/>
  <c r="I12" i="4"/>
  <c r="O12" i="4"/>
  <c r="L12" i="4"/>
  <c r="E16" i="5"/>
  <c r="G16" i="5"/>
  <c r="K16" i="5"/>
  <c r="I16" i="5"/>
  <c r="D11" i="5"/>
  <c r="L11" i="5"/>
  <c r="J11" i="5"/>
  <c r="H11" i="5"/>
  <c r="I12" i="5" s="1"/>
  <c r="F11" i="5"/>
  <c r="G12" i="5" s="1"/>
  <c r="K10" i="4"/>
  <c r="J10" i="4"/>
  <c r="L10" i="4"/>
  <c r="I10" i="4"/>
  <c r="N10" i="4"/>
  <c r="M10" i="4"/>
  <c r="K12" i="4"/>
  <c r="N12" i="4"/>
  <c r="J12" i="4"/>
  <c r="M12" i="4"/>
  <c r="I9" i="3" l="1"/>
  <c r="I8" i="3" s="1"/>
  <c r="I15" i="4"/>
  <c r="C17" i="5"/>
  <c r="B3" i="6" s="1"/>
  <c r="D17" i="5"/>
  <c r="M16" i="5"/>
  <c r="K17" i="5"/>
  <c r="L17" i="5"/>
  <c r="G17" i="5"/>
  <c r="H17" i="5"/>
  <c r="J17" i="5"/>
  <c r="J3" i="6" s="1"/>
  <c r="I17" i="5"/>
  <c r="F17" i="5"/>
  <c r="F3" i="6" s="1"/>
  <c r="E17" i="5"/>
  <c r="M12" i="5"/>
  <c r="L12" i="5"/>
  <c r="F12" i="5"/>
  <c r="C12" i="5"/>
  <c r="B12" i="5"/>
  <c r="B21" i="5" s="1"/>
  <c r="B5" i="6" s="1"/>
  <c r="H12" i="5"/>
  <c r="G21" i="5" s="1"/>
  <c r="G5" i="6" s="1"/>
  <c r="E12" i="5"/>
  <c r="D12" i="5"/>
  <c r="K12" i="5"/>
  <c r="J12" i="5"/>
  <c r="I12" i="3" l="1"/>
  <c r="D3" i="6"/>
  <c r="L3" i="6"/>
  <c r="N3" i="6"/>
  <c r="P3" i="6" s="1"/>
  <c r="H3" i="6"/>
  <c r="C21" i="5"/>
  <c r="C5" i="6" s="1"/>
  <c r="E21" i="5"/>
  <c r="E5" i="6" s="1"/>
  <c r="K21" i="5"/>
  <c r="K5" i="6" s="1"/>
  <c r="M21" i="5"/>
  <c r="M5" i="6" s="1"/>
  <c r="O5" i="6" s="1"/>
  <c r="Q5" i="6" s="1"/>
  <c r="I21" i="5"/>
  <c r="I5" i="6" s="1"/>
  <c r="I10" i="3"/>
  <c r="J9" i="3"/>
  <c r="I14" i="3" l="1"/>
  <c r="J12" i="3"/>
  <c r="J8" i="3"/>
  <c r="K9" i="3" l="1"/>
  <c r="J10" i="3"/>
  <c r="J14" i="3" s="1"/>
  <c r="K8" i="3" l="1"/>
  <c r="K12" i="3"/>
  <c r="K10" i="3" l="1"/>
  <c r="K14" i="3" s="1"/>
  <c r="L9" i="3"/>
  <c r="L12" i="3" s="1"/>
  <c r="L8" i="3" l="1"/>
  <c r="L10" i="3" s="1"/>
  <c r="L14" i="3" l="1"/>
  <c r="R19" i="2"/>
  <c r="P19" i="2"/>
  <c r="O6" i="6" s="1"/>
  <c r="N19" i="2"/>
  <c r="M6" i="6" s="1"/>
  <c r="M7" i="6" s="1"/>
  <c r="L19" i="2"/>
  <c r="K6" i="6" s="1"/>
  <c r="K7" i="6" s="1"/>
  <c r="J19" i="2"/>
  <c r="I6" i="6" s="1"/>
  <c r="I7" i="6" s="1"/>
  <c r="H19" i="2"/>
  <c r="G6" i="6" s="1"/>
  <c r="G7" i="6" s="1"/>
  <c r="F19" i="2"/>
  <c r="E6" i="6" s="1"/>
  <c r="E7" i="6" s="1"/>
  <c r="D19" i="2"/>
  <c r="C7" i="6" s="1"/>
  <c r="S18" i="2"/>
  <c r="Q18" i="2"/>
  <c r="O18" i="2"/>
  <c r="M18" i="2"/>
  <c r="K18" i="2"/>
  <c r="I18" i="2"/>
  <c r="G18" i="2"/>
  <c r="E18" i="2"/>
  <c r="C18" i="2"/>
  <c r="B19" i="2"/>
  <c r="B6" i="6" s="1"/>
  <c r="B7" i="6" s="1"/>
  <c r="B18" i="2"/>
  <c r="Q6" i="6" l="1"/>
  <c r="Q7" i="6" s="1"/>
  <c r="O7" i="6"/>
</calcChain>
</file>

<file path=xl/sharedStrings.xml><?xml version="1.0" encoding="utf-8"?>
<sst xmlns="http://schemas.openxmlformats.org/spreadsheetml/2006/main" count="249" uniqueCount="160">
  <si>
    <t>Uzdevums</t>
  </si>
  <si>
    <t>Mērķis</t>
  </si>
  <si>
    <t>2019/2020</t>
  </si>
  <si>
    <t>2020/2021</t>
  </si>
  <si>
    <t>2021/2022</t>
  </si>
  <si>
    <t>2022/2023</t>
  </si>
  <si>
    <t>Rezultāti</t>
  </si>
  <si>
    <t>2023/2024</t>
  </si>
  <si>
    <t xml:space="preserve">Uzlabot izglītības kvalitāti Jaunsardzē </t>
  </si>
  <si>
    <t>2024/2025</t>
  </si>
  <si>
    <t xml:space="preserve">Veicināt jauniešu līderības prasmju attīstīšanu </t>
  </si>
  <si>
    <t>Nodrošināt pilnvērtīgu Jaunsardzes sasaiti ar VAM (instruktoru palīgi)</t>
  </si>
  <si>
    <t>Veikt mācību kvalitātes vadības sistēmas izvērtējumu, t.sk. vērtējot 3.līmeņa beidzēju iesaisti VAM īstenošanā (jaunsargu instruktoru palīgi)</t>
  </si>
  <si>
    <t xml:space="preserve">Aktīvo jaunsargu skaits </t>
  </si>
  <si>
    <t>Jaunsargi, kuri turpina apmācību 2.līmenī 
(% no 1.līmeni apguvušajiem)</t>
  </si>
  <si>
    <t>Jaunsargi, kuri turpina apmācību 3.līmenī
 (% no 2.līmeni apguvušajiem)</t>
  </si>
  <si>
    <t xml:space="preserve"> - </t>
  </si>
  <si>
    <t xml:space="preserve"> -  </t>
  </si>
  <si>
    <t>Novadi, kuros darbojas Jaunsardze</t>
  </si>
  <si>
    <t xml:space="preserve">Sadarbībā ar citām ministrijām noteikt jaunās jaunsargu interešu izglītības programmas ietvaru </t>
  </si>
  <si>
    <t>Nodrošināt  apmācības iekļaušanos kopējā izglītības sistēmā</t>
  </si>
  <si>
    <t>Noslēgta izglītības kvalitātes vadības sistēmas ieviešana Jaunsardzē</t>
  </si>
  <si>
    <t>Nodrošināta jaunsargu instruktoru palīgu iesaite VAM pasniegšanā</t>
  </si>
  <si>
    <t xml:space="preserve">Palielināt jaunsargu interešu izglītības programmas 3.līmeni beigušo iesaisti VAM īstenošanā </t>
  </si>
  <si>
    <t>1.pielikums</t>
  </si>
  <si>
    <t xml:space="preserve">Jaunsardzes kustības attīstības uzdevumi 2019.-2027.gadam </t>
  </si>
  <si>
    <t xml:space="preserve">Mācību gads </t>
  </si>
  <si>
    <r>
      <t xml:space="preserve">Katram jaunās programmas līmenim noteikti </t>
    </r>
    <r>
      <rPr>
        <b/>
        <sz val="10"/>
        <rFont val="Times New Roman"/>
        <family val="1"/>
        <charset val="186"/>
      </rPr>
      <t>sasniedzmie rezultāti</t>
    </r>
    <r>
      <rPr>
        <sz val="10"/>
        <rFont val="Times New Roman"/>
        <family val="1"/>
        <charset val="186"/>
      </rPr>
      <t xml:space="preserve">, kā arī izstrādāti tiem atbilstoši </t>
    </r>
    <r>
      <rPr>
        <b/>
        <sz val="10"/>
        <rFont val="Times New Roman"/>
        <family val="1"/>
        <charset val="186"/>
      </rPr>
      <t>testi</t>
    </r>
  </si>
  <si>
    <r>
      <t xml:space="preserve">Uzsākta jaunās  programmas īstenošana </t>
    </r>
    <r>
      <rPr>
        <b/>
        <sz val="8"/>
        <rFont val="Times New Roman"/>
        <family val="1"/>
        <charset val="186"/>
      </rPr>
      <t>1.līmenī</t>
    </r>
    <r>
      <rPr>
        <sz val="8"/>
        <rFont val="Times New Roman"/>
        <family val="1"/>
        <charset val="186"/>
      </rPr>
      <t xml:space="preserve"> </t>
    </r>
  </si>
  <si>
    <r>
      <t>Uzsākta jaunās  programmas īstenošana 2</t>
    </r>
    <r>
      <rPr>
        <b/>
        <sz val="8"/>
        <rFont val="Times New Roman"/>
        <family val="1"/>
        <charset val="186"/>
      </rPr>
      <t>.līmenī</t>
    </r>
    <r>
      <rPr>
        <sz val="8"/>
        <rFont val="Times New Roman"/>
        <family val="1"/>
        <charset val="186"/>
      </rPr>
      <t xml:space="preserve"> </t>
    </r>
  </si>
  <si>
    <r>
      <t>Uzsākta jaunās  programmas īstenošana 3</t>
    </r>
    <r>
      <rPr>
        <b/>
        <sz val="8"/>
        <rFont val="Times New Roman"/>
        <family val="1"/>
        <charset val="186"/>
      </rPr>
      <t>.līmenī</t>
    </r>
    <r>
      <rPr>
        <sz val="8"/>
        <rFont val="Times New Roman"/>
        <family val="1"/>
        <charset val="186"/>
      </rPr>
      <t xml:space="preserve"> </t>
    </r>
  </si>
  <si>
    <t xml:space="preserve">Veikts jaunās programmas visaptverošs izvērtējums </t>
  </si>
  <si>
    <t>2025/2026</t>
  </si>
  <si>
    <t>2026/2027</t>
  </si>
  <si>
    <t>2027/2028</t>
  </si>
  <si>
    <t>Uzsākt ieviest jaunu jaunsargu interešu izglītības programmu un nodrošināt tās kvalitātes uzraudzību</t>
  </si>
  <si>
    <t>Turpināt  jaunās jaunsargu interešu izglītības programmas ieviešanu un nodrošināt tās kvalitātes uzraudzību</t>
  </si>
  <si>
    <t>Nodrošināt pilnīgui pāreju uz jauno programmu un veikt tās izvērtējumu</t>
  </si>
  <si>
    <t>Gads</t>
  </si>
  <si>
    <t>2019.</t>
  </si>
  <si>
    <t>2020.</t>
  </si>
  <si>
    <t>2021.</t>
  </si>
  <si>
    <t>2022</t>
  </si>
  <si>
    <t>2022.</t>
  </si>
  <si>
    <t>2023.</t>
  </si>
  <si>
    <t>2024.</t>
  </si>
  <si>
    <t>2025.</t>
  </si>
  <si>
    <t>2026.</t>
  </si>
  <si>
    <t>2027.</t>
  </si>
  <si>
    <t>Mācību gads</t>
  </si>
  <si>
    <t>2019./2020.</t>
  </si>
  <si>
    <t>2020./2021.</t>
  </si>
  <si>
    <t>2021./2022.</t>
  </si>
  <si>
    <t>2022./2023.</t>
  </si>
  <si>
    <t>2023./2024.</t>
  </si>
  <si>
    <t>2024./2025.</t>
  </si>
  <si>
    <t>2025./2026.</t>
  </si>
  <si>
    <r>
      <t xml:space="preserve">è </t>
    </r>
    <r>
      <rPr>
        <sz val="10"/>
        <color theme="1"/>
        <rFont val="Times New Roman"/>
        <family val="1"/>
        <charset val="186"/>
      </rPr>
      <t xml:space="preserve"> VAM - obligāts mācību priekšmets</t>
    </r>
  </si>
  <si>
    <t>Jaunsargu instruktori, kuri iegūst pedagoģisko izglītību augstskolā neklātienē</t>
  </si>
  <si>
    <t>Kopā, EUR</t>
  </si>
  <si>
    <t>2026./2027.</t>
  </si>
  <si>
    <t>2.pielikums</t>
  </si>
  <si>
    <t>Jaunsargu instruktoru pedagoģiskās izglītības ieguve</t>
  </si>
  <si>
    <t>25*</t>
  </si>
  <si>
    <t>Ar pedagoģiskās izglītības ieguvi saistītās izmaksas
(1.sem. un reģistrācijas maksa - 645 EUR, 2., 3., 4. sem -  620 EUR, 5., 6., 7. sem -  640 EUR, 9.sem - 570 EUR)</t>
  </si>
  <si>
    <t>Grupu skaits vienam VAM skolotājam</t>
  </si>
  <si>
    <t xml:space="preserve">Kopējais VAM grupu skaits </t>
  </si>
  <si>
    <t>&lt;1</t>
  </si>
  <si>
    <t>1-2</t>
  </si>
  <si>
    <t>Kopējais izglītojamo skaits (~12 skolēni grupā)</t>
  </si>
  <si>
    <t>VAM izglītojamo skaita prognoze</t>
  </si>
  <si>
    <t>Izmaksu pozīcija</t>
  </si>
  <si>
    <t>Izmaksas vienam izglītojamajam 10.klasē</t>
  </si>
  <si>
    <t>Izmaksas vienam izglītojamajam 11.klasē</t>
  </si>
  <si>
    <t xml:space="preserve">Viena VAM izglītojamā izmaksas mācību gada laikā  </t>
  </si>
  <si>
    <t>3.pielikums</t>
  </si>
  <si>
    <t>2018./
2019.</t>
  </si>
  <si>
    <t>2019./
2020.</t>
  </si>
  <si>
    <t>2020./
2021.</t>
  </si>
  <si>
    <t>2021./
2022.</t>
  </si>
  <si>
    <t>2022./
2023.</t>
  </si>
  <si>
    <t>2023./
2024.</t>
  </si>
  <si>
    <t>2024./
2025.</t>
  </si>
  <si>
    <t xml:space="preserve"> – t.sk.10.klasē</t>
  </si>
  <si>
    <t xml:space="preserve"> – t.sk.11.klasē</t>
  </si>
  <si>
    <t>Izglītojamie kopā, skaits</t>
  </si>
  <si>
    <t>Izmaksas apmācībai 10. klasē, EUR</t>
  </si>
  <si>
    <t>Izmaksas apmācībai 11. klasē, EUR</t>
  </si>
  <si>
    <t>–</t>
  </si>
  <si>
    <t>4.pielikums</t>
  </si>
  <si>
    <t>Viena  izglītojamā izmaksas nometnē</t>
  </si>
  <si>
    <t>VAM nometņu izmaksas</t>
  </si>
  <si>
    <t>Nometne pēc 10.klases</t>
  </si>
  <si>
    <t>Izmaksas vienam dalībniekam</t>
  </si>
  <si>
    <t>Izmaksas 100 dalībniekiem</t>
  </si>
  <si>
    <t>Nometne pēc 11.klases</t>
  </si>
  <si>
    <t>MTL un ēdināšana*</t>
  </si>
  <si>
    <t xml:space="preserve">Nometnes organizēšanas izmaksas** </t>
  </si>
  <si>
    <t>2025./
2026.</t>
  </si>
  <si>
    <t xml:space="preserve">Mācību gads
</t>
  </si>
  <si>
    <t>Nometnes pēc 10.klases, skaits</t>
  </si>
  <si>
    <t>Nometnes pēc 11.klases, skaits</t>
  </si>
  <si>
    <t>Izmaksas 10.klašu nometnēm, EUR</t>
  </si>
  <si>
    <t>Izmaksas 11.klašu nometnēm, EUR</t>
  </si>
  <si>
    <t>*Tā kā mācību proggramma vēl tiek gatavota, provizoriskiem aprēķiniem  izmantotas NBS Kājnieku skolas īstenotās militārās pamatapmācības iegāžu izmaksas uz vienu apmācāmo, kas sastāda  435 EUR</t>
  </si>
  <si>
    <t>**izmaksu prognozē izmantoas  līdzīga apmēra līdz šim organizētu nometņu, piemēram, ˝Baltic Guards˝, izmaksas  par medicīnisko palīdzību,  WC un mazgātuvēm u.c.</t>
  </si>
  <si>
    <t xml:space="preserve">Personāla izmaskas </t>
  </si>
  <si>
    <t xml:space="preserve">Jaunsargu instruktors </t>
  </si>
  <si>
    <t xml:space="preserve">Mēnešalgu grupa </t>
  </si>
  <si>
    <t xml:space="preserve">Mēnešalga  </t>
  </si>
  <si>
    <t xml:space="preserve">Gada
mēnešalga </t>
  </si>
  <si>
    <t>VSAOI (23%)</t>
  </si>
  <si>
    <t>Aizvietošana 1 mēnesi (30% no  mēnešalgas)</t>
  </si>
  <si>
    <t>Atvaļinājuma pabalsts
(50% no  mēnešalgas)</t>
  </si>
  <si>
    <t xml:space="preserve">* amata pozīcijas precizējamas </t>
  </si>
  <si>
    <t xml:space="preserve">Gads </t>
  </si>
  <si>
    <t>5.pielikums</t>
  </si>
  <si>
    <t>Personāla izmaksu aprēķins</t>
  </si>
  <si>
    <t>Personāla atalgojums mācību gadā</t>
  </si>
  <si>
    <t>Personāla atalgojums gadā</t>
  </si>
  <si>
    <t xml:space="preserve">Kopā: </t>
  </si>
  <si>
    <t xml:space="preserve">VAM izmaksas mācību gada laikā </t>
  </si>
  <si>
    <t>Prognoze*</t>
  </si>
  <si>
    <t xml:space="preserve">*ja izglītojamo skaits 10. un 11.klasē sadalīts vienādi </t>
  </si>
  <si>
    <t>10*</t>
  </si>
  <si>
    <t>Jaunās jaunsargu instruktoru štata vietas VAM pasniegšanai</t>
  </si>
  <si>
    <t>VAM ieviešanai nepieciešamais atbalsta personāls*</t>
  </si>
  <si>
    <t>* izglītojamo skaitu vienā nometnē plānots pakāpeniski palielināt no 100 līdz 150 un vairāk</t>
  </si>
  <si>
    <t>Kopējā aprēķinā  2019./2020. m.g. izmaksas iekļautas pie 2019.gada, 2020./2021. m.g. -  pie 2020. gada u.c.</t>
  </si>
  <si>
    <t xml:space="preserve">VAM īstenošanā iesaistītie jaunsargi -  jaunsargu instruktoru palīgi (sagatavoti pēc jaunās programmas) </t>
  </si>
  <si>
    <t>*10 .klasē viena diena, 11.klasē četras dienas ārpus skolas
**mācību programma vēl tiek izstrādāta, attiecīgi inventāra izmaksas vēl tiks precizētas. Šobrīd aprēķins balstīts uz pieņēmumu, ka uz apmācāmo grupu nepieciešams nodrošināt vismaz 3 pneimatiskos ieročus (200 EUR x 3), munīciju (100 EUR),  maskēšanās krēmus (12 x 5 EUR), paklājiņus (12 x 8 EUR), orienēšanās kompasus (6 x 50 EUR), kas kopumā šobrīd sastāda 1156 EUR (vienam apmācāmajam nedaudz vairāk kā 96 EUR)</t>
  </si>
  <si>
    <t xml:space="preserve">75%
</t>
  </si>
  <si>
    <t xml:space="preserve">35%
</t>
  </si>
  <si>
    <t>*plānots paredzēt iespēju uz jauno programmu pāriet arī jau esošiem studentiem</t>
  </si>
  <si>
    <t>2-5</t>
  </si>
  <si>
    <t>3-6</t>
  </si>
  <si>
    <t xml:space="preserve">7-9 </t>
  </si>
  <si>
    <t xml:space="preserve">Prognoze -  jaunās studiju programmas absolventi 
Programmu LSPA plāno uzsākt īstenot ar 2020./2021.mācību gadu </t>
  </si>
  <si>
    <t>Ēdināšana* (9 EUR dienā)</t>
  </si>
  <si>
    <t xml:space="preserve">Kopējā aprēķinā  2019./2020. m.g. izmaksas iekļautas pie 2020.gada, 2020./2021. m.g. -  pie 2021. gada u.c., </t>
  </si>
  <si>
    <t xml:space="preserve">jo nometnes notiek vasarā, mācību gada noslēgumā  </t>
  </si>
  <si>
    <t xml:space="preserve">Jaunas štata vietas kopā </t>
  </si>
  <si>
    <t>0</t>
  </si>
  <si>
    <t>Formas tērpi nometņu dalībniekiem (100 jauni formas tērpi, viena formas tērpa izmaksas 612 EUR)</t>
  </si>
  <si>
    <r>
      <t>Kopā kvalificēti VAM skolotāji</t>
    </r>
    <r>
      <rPr>
        <sz val="10"/>
        <color theme="1"/>
        <rFont val="Times New Roman"/>
        <family val="1"/>
        <charset val="186"/>
      </rPr>
      <t xml:space="preserve"> (šobrīd ~55 jaunsargu instruktori, kas var pasniegt VAM)</t>
    </r>
  </si>
  <si>
    <t>Atlīdzība  gadā</t>
  </si>
  <si>
    <t>Atlīdzība pusgadā</t>
  </si>
  <si>
    <t>Atlīdzība  gadā, EUR</t>
  </si>
  <si>
    <t>Atlīdzība VAM nometņu personālam  mācību gadā, EUR</t>
  </si>
  <si>
    <t>Atlīdzība gadā kopā, EUR</t>
  </si>
  <si>
    <t>24*</t>
  </si>
  <si>
    <t>44*</t>
  </si>
  <si>
    <t>92*</t>
  </si>
  <si>
    <t>137*</t>
  </si>
  <si>
    <t>182*</t>
  </si>
  <si>
    <t>* jaunajām jaunsargu instruktoru amatu vietām finansējums atlīdzībai no 2.pusgada</t>
  </si>
  <si>
    <t>Jauno  darba vietu aprīkojums* (1000 EUR)</t>
  </si>
  <si>
    <t>Inventārs mācību procesa nodrošināšanai**, EUR</t>
  </si>
  <si>
    <t>MTL un pakalpojumi mācību procesa nodrošināšanai</t>
  </si>
  <si>
    <t>*minimāli nepieciešamais aprīkojums jaunsargu instruktoriem -  portatīvais dators (500 EUR) un projektors (400 EUR), lai nodrošinātu darbinieku mobilitāti,  kā arī printeris (100 EUR).  Šāds aprīkojums plānots  arī tam administratīvajam personālam, kas nodrošinās sabiedrisko attiecību funkcijas un nodrošinās izglītību atbalstošas vides izveidi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</si>
</sst>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Times New Roman"/>
      <family val="1"/>
      <charset val="186"/>
    </font>
    <font>
      <b/>
      <sz val="11"/>
      <color theme="1"/>
      <name val="Times New Roman"/>
      <family val="1"/>
      <charset val="186"/>
    </font>
    <font>
      <sz val="11"/>
      <color rgb="FFFF0000"/>
      <name val="Times New Roman"/>
      <family val="1"/>
      <charset val="186"/>
    </font>
    <font>
      <sz val="10"/>
      <color rgb="FFFF0000"/>
      <name val="Times New Roman"/>
      <family val="1"/>
      <charset val="186"/>
    </font>
    <font>
      <b/>
      <sz val="12"/>
      <color theme="1"/>
      <name val="Times New Roman"/>
      <family val="1"/>
      <charset val="186"/>
    </font>
    <font>
      <b/>
      <sz val="10"/>
      <name val="Times New Roman"/>
      <family val="1"/>
      <charset val="186"/>
    </font>
    <font>
      <sz val="10"/>
      <name val="Times New Roman"/>
      <family val="1"/>
      <charset val="186"/>
    </font>
    <font>
      <sz val="8"/>
      <name val="Times New Roman"/>
      <family val="1"/>
      <charset val="186"/>
    </font>
    <font>
      <b/>
      <sz val="8"/>
      <name val="Times New Roman"/>
      <family val="1"/>
      <charset val="186"/>
    </font>
    <font>
      <sz val="10"/>
      <color theme="1"/>
      <name val="Times New Roman"/>
      <family val="1"/>
      <charset val="186"/>
    </font>
    <font>
      <sz val="10"/>
      <color theme="1"/>
      <name val="Wingdings"/>
      <charset val="2"/>
    </font>
    <font>
      <b/>
      <sz val="10"/>
      <color theme="1"/>
      <name val="Times New Roman"/>
      <family val="1"/>
      <charset val="186"/>
    </font>
    <font>
      <i/>
      <sz val="10"/>
      <color theme="1"/>
      <name val="Times New Roman"/>
      <family val="1"/>
      <charset val="186"/>
    </font>
    <font>
      <i/>
      <sz val="10"/>
      <color rgb="FFFF0000"/>
      <name val="Times New Roman"/>
      <family val="1"/>
      <charset val="186"/>
    </font>
    <font>
      <b/>
      <i/>
      <sz val="10"/>
      <color theme="1"/>
      <name val="Times New Roman"/>
      <family val="1"/>
      <charset val="186"/>
    </font>
    <font>
      <sz val="10"/>
      <color theme="9"/>
      <name val="Times New Roman"/>
      <family val="1"/>
      <charset val="186"/>
    </font>
    <font>
      <sz val="10"/>
      <color rgb="FF7030A0"/>
      <name val="Times New Roman"/>
      <family val="1"/>
      <charset val="186"/>
    </font>
    <font>
      <sz val="10"/>
      <color rgb="FFFF00FF"/>
      <name val="Times New Roman"/>
      <family val="1"/>
      <charset val="186"/>
    </font>
    <font>
      <sz val="10"/>
      <color rgb="FF00B0F0"/>
      <name val="Times New Roman"/>
      <family val="1"/>
      <charset val="186"/>
    </font>
    <font>
      <i/>
      <sz val="10"/>
      <name val="Times New Roman"/>
      <family val="1"/>
      <charset val="186"/>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gradientFill>
        <stop position="0">
          <color theme="0" tint="-0.25098422193060094"/>
        </stop>
        <stop position="1">
          <color theme="0" tint="-0.1490218817712943"/>
        </stop>
      </gradientFill>
    </fill>
    <fill>
      <patternFill patternType="solid">
        <fgColor theme="0"/>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indexed="64"/>
      </left>
      <right/>
      <top/>
      <bottom style="thin">
        <color auto="1"/>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diagonal/>
    </border>
  </borders>
  <cellStyleXfs count="1">
    <xf numFmtId="0" fontId="0" fillId="0" borderId="0"/>
  </cellStyleXfs>
  <cellXfs count="229">
    <xf numFmtId="0" fontId="0" fillId="0" borderId="0" xfId="0"/>
    <xf numFmtId="0" fontId="1" fillId="0" borderId="0" xfId="0" applyFont="1"/>
    <xf numFmtId="0" fontId="1" fillId="0" borderId="0" xfId="0" applyFont="1" applyAlignment="1">
      <alignment wrapText="1"/>
    </xf>
    <xf numFmtId="0" fontId="2" fillId="0" borderId="0" xfId="0" applyFont="1"/>
    <xf numFmtId="0" fontId="4" fillId="0" borderId="0" xfId="0" applyFont="1"/>
    <xf numFmtId="0" fontId="3" fillId="0" borderId="0" xfId="0" applyFont="1"/>
    <xf numFmtId="0" fontId="3" fillId="0" borderId="0" xfId="0" applyFont="1" applyAlignment="1">
      <alignment wrapText="1"/>
    </xf>
    <xf numFmtId="0" fontId="3" fillId="0" borderId="0" xfId="0" applyFont="1" applyFill="1"/>
    <xf numFmtId="0" fontId="6" fillId="2" borderId="1" xfId="0" applyFont="1" applyFill="1" applyBorder="1" applyAlignment="1">
      <alignment horizont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2" xfId="0" applyFont="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10" fillId="0" borderId="0" xfId="0" applyNumberFormat="1" applyFont="1"/>
    <xf numFmtId="49" fontId="10" fillId="0" borderId="1" xfId="0" applyNumberFormat="1" applyFont="1" applyBorder="1"/>
    <xf numFmtId="0" fontId="10" fillId="0" borderId="0" xfId="0" applyFont="1"/>
    <xf numFmtId="0" fontId="10" fillId="0" borderId="1" xfId="0" applyFont="1" applyBorder="1"/>
    <xf numFmtId="0" fontId="10" fillId="0" borderId="0" xfId="0" applyFont="1" applyAlignment="1">
      <alignment horizontal="center"/>
    </xf>
    <xf numFmtId="0" fontId="10" fillId="0" borderId="0" xfId="0" applyFont="1" applyFill="1"/>
    <xf numFmtId="0" fontId="10" fillId="0" borderId="0" xfId="0" applyFont="1" applyFill="1" applyAlignment="1"/>
    <xf numFmtId="3" fontId="10" fillId="0" borderId="0" xfId="0" applyNumberFormat="1" applyFont="1"/>
    <xf numFmtId="0" fontId="10" fillId="0" borderId="0" xfId="0" applyFont="1" applyAlignment="1">
      <alignment horizontal="right"/>
    </xf>
    <xf numFmtId="0" fontId="10" fillId="0" borderId="1" xfId="0" applyFont="1" applyBorder="1" applyAlignment="1">
      <alignment horizontal="center"/>
    </xf>
    <xf numFmtId="3" fontId="10" fillId="0" borderId="1" xfId="0" applyNumberFormat="1" applyFont="1" applyBorder="1" applyAlignment="1">
      <alignment horizontal="center"/>
    </xf>
    <xf numFmtId="3" fontId="10" fillId="0" borderId="1" xfId="0" applyNumberFormat="1" applyFont="1" applyFill="1" applyBorder="1" applyAlignment="1">
      <alignment horizontal="left"/>
    </xf>
    <xf numFmtId="3" fontId="10" fillId="0" borderId="1" xfId="0" applyNumberFormat="1" applyFont="1" applyFill="1" applyBorder="1"/>
    <xf numFmtId="3" fontId="10" fillId="0" borderId="1" xfId="0" applyNumberFormat="1" applyFont="1" applyBorder="1"/>
    <xf numFmtId="0" fontId="10" fillId="0" borderId="0" xfId="0" applyFont="1" applyBorder="1"/>
    <xf numFmtId="0" fontId="10" fillId="0" borderId="10" xfId="0" applyFont="1" applyBorder="1"/>
    <xf numFmtId="0" fontId="10" fillId="0" borderId="0" xfId="0" applyFont="1" applyFill="1" applyBorder="1"/>
    <xf numFmtId="0" fontId="10" fillId="0" borderId="0" xfId="0" applyFont="1" applyFill="1" applyBorder="1" applyAlignment="1">
      <alignment horizontal="left"/>
    </xf>
    <xf numFmtId="0" fontId="10" fillId="0" borderId="10" xfId="0" applyFont="1" applyFill="1" applyBorder="1"/>
    <xf numFmtId="0" fontId="13" fillId="0" borderId="0" xfId="0" applyFont="1" applyFill="1" applyAlignment="1"/>
    <xf numFmtId="0" fontId="10" fillId="0" borderId="3" xfId="0" applyFont="1" applyBorder="1"/>
    <xf numFmtId="0" fontId="10" fillId="0" borderId="4" xfId="0" applyFont="1" applyBorder="1"/>
    <xf numFmtId="0" fontId="10" fillId="0" borderId="8" xfId="0" applyFont="1" applyBorder="1"/>
    <xf numFmtId="0" fontId="10" fillId="0" borderId="0" xfId="0" applyFont="1" applyAlignment="1">
      <alignment horizontal="center" vertical="center"/>
    </xf>
    <xf numFmtId="0" fontId="10" fillId="0" borderId="1" xfId="0" applyFont="1" applyBorder="1" applyAlignment="1">
      <alignment wrapText="1"/>
    </xf>
    <xf numFmtId="0" fontId="10" fillId="0" borderId="1" xfId="0" applyFont="1" applyBorder="1" applyAlignment="1">
      <alignment horizontal="center" vertical="center"/>
    </xf>
    <xf numFmtId="0" fontId="10" fillId="2" borderId="1" xfId="0" applyFont="1" applyFill="1" applyBorder="1" applyAlignment="1">
      <alignment horizontal="right"/>
    </xf>
    <xf numFmtId="0" fontId="10" fillId="2" borderId="5" xfId="0" applyFont="1" applyFill="1" applyBorder="1" applyAlignment="1"/>
    <xf numFmtId="0" fontId="12" fillId="3" borderId="1" xfId="0" applyFont="1" applyFill="1" applyBorder="1" applyAlignment="1">
      <alignment wrapText="1"/>
    </xf>
    <xf numFmtId="0" fontId="10" fillId="2" borderId="1" xfId="0" applyFont="1" applyFill="1" applyBorder="1" applyAlignment="1">
      <alignment horizontal="center" vertical="center" wrapText="1"/>
    </xf>
    <xf numFmtId="3" fontId="10" fillId="0" borderId="1" xfId="0" applyNumberFormat="1" applyFont="1" applyBorder="1" applyAlignment="1">
      <alignment horizontal="center" vertical="center"/>
    </xf>
    <xf numFmtId="0" fontId="10" fillId="2" borderId="1" xfId="0" applyFont="1" applyFill="1" applyBorder="1" applyAlignment="1">
      <alignment horizontal="left" vertical="center"/>
    </xf>
    <xf numFmtId="3" fontId="12" fillId="0" borderId="1" xfId="0" applyNumberFormat="1" applyFont="1" applyBorder="1" applyAlignment="1">
      <alignment horizontal="center"/>
    </xf>
    <xf numFmtId="0" fontId="10" fillId="2" borderId="1"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0" xfId="0" applyFont="1" applyBorder="1" applyAlignment="1">
      <alignment vertical="top" wrapText="1"/>
    </xf>
    <xf numFmtId="0" fontId="14" fillId="0" borderId="0" xfId="0" applyFont="1" applyAlignment="1">
      <alignment horizontal="justify" vertical="center"/>
    </xf>
    <xf numFmtId="0" fontId="12" fillId="0" borderId="1" xfId="0" applyFont="1" applyBorder="1" applyAlignment="1">
      <alignment horizontal="center" vertical="center" wrapText="1"/>
    </xf>
    <xf numFmtId="0" fontId="10" fillId="0" borderId="1" xfId="0" applyFont="1" applyBorder="1" applyAlignment="1">
      <alignment horizontal="left"/>
    </xf>
    <xf numFmtId="0" fontId="10" fillId="0" borderId="1" xfId="0" applyFont="1" applyBorder="1" applyAlignment="1">
      <alignment horizontal="left" vertical="center"/>
    </xf>
    <xf numFmtId="0" fontId="10" fillId="0" borderId="1" xfId="0" applyFont="1" applyFill="1" applyBorder="1" applyAlignment="1">
      <alignment horizontal="right" wrapText="1"/>
    </xf>
    <xf numFmtId="0" fontId="10" fillId="5" borderId="1" xfId="0" applyFont="1" applyFill="1" applyBorder="1" applyAlignment="1">
      <alignment horizontal="right"/>
    </xf>
    <xf numFmtId="0" fontId="10" fillId="5" borderId="0" xfId="0" applyFont="1" applyFill="1"/>
    <xf numFmtId="0" fontId="10" fillId="5" borderId="7" xfId="0" applyFont="1" applyFill="1" applyBorder="1" applyAlignment="1">
      <alignment horizontal="right" wrapText="1"/>
    </xf>
    <xf numFmtId="3" fontId="10" fillId="5" borderId="0" xfId="0" applyNumberFormat="1" applyFont="1" applyFill="1"/>
    <xf numFmtId="0" fontId="10" fillId="2" borderId="1" xfId="0" applyFont="1" applyFill="1" applyBorder="1" applyAlignment="1">
      <alignment horizontal="left" vertical="center" wrapText="1"/>
    </xf>
    <xf numFmtId="3" fontId="10" fillId="5" borderId="1" xfId="0" applyNumberFormat="1" applyFont="1" applyFill="1" applyBorder="1" applyAlignment="1">
      <alignment horizontal="center"/>
    </xf>
    <xf numFmtId="0" fontId="10" fillId="0" borderId="1" xfId="0" applyFont="1" applyBorder="1" applyAlignment="1">
      <alignment horizontal="center"/>
    </xf>
    <xf numFmtId="3" fontId="12" fillId="5" borderId="1" xfId="0" applyNumberFormat="1" applyFont="1" applyFill="1" applyBorder="1" applyAlignment="1">
      <alignment horizontal="center"/>
    </xf>
    <xf numFmtId="3" fontId="10" fillId="5" borderId="1" xfId="0" applyNumberFormat="1" applyFont="1" applyFill="1" applyBorder="1" applyAlignment="1">
      <alignment horizontal="center"/>
    </xf>
    <xf numFmtId="49" fontId="12" fillId="2" borderId="1" xfId="0" applyNumberFormat="1" applyFont="1" applyFill="1" applyBorder="1" applyAlignment="1">
      <alignment horizontal="center"/>
    </xf>
    <xf numFmtId="3" fontId="10" fillId="5" borderId="2" xfId="0" applyNumberFormat="1" applyFont="1" applyFill="1" applyBorder="1" applyAlignment="1">
      <alignment horizontal="center" vertical="center"/>
    </xf>
    <xf numFmtId="0" fontId="16" fillId="0" borderId="0" xfId="0" applyFont="1"/>
    <xf numFmtId="0" fontId="17" fillId="0" borderId="0" xfId="0" applyFont="1"/>
    <xf numFmtId="0" fontId="18" fillId="0" borderId="0" xfId="0" applyFont="1"/>
    <xf numFmtId="0" fontId="19" fillId="0" borderId="0" xfId="0" applyFont="1"/>
    <xf numFmtId="0" fontId="8" fillId="5" borderId="1" xfId="0" applyFont="1" applyFill="1" applyBorder="1" applyAlignment="1">
      <alignment horizontal="center" vertical="center" wrapText="1"/>
    </xf>
    <xf numFmtId="0" fontId="12" fillId="5" borderId="1" xfId="0" applyFont="1" applyFill="1" applyBorder="1"/>
    <xf numFmtId="49" fontId="12" fillId="5" borderId="1" xfId="0" applyNumberFormat="1" applyFont="1" applyFill="1" applyBorder="1" applyAlignment="1">
      <alignment horizontal="left" vertical="center"/>
    </xf>
    <xf numFmtId="0" fontId="12" fillId="5" borderId="1" xfId="0" applyFont="1" applyFill="1" applyBorder="1" applyAlignment="1">
      <alignment horizontal="center" vertical="center"/>
    </xf>
    <xf numFmtId="3" fontId="12" fillId="5" borderId="1" xfId="0" applyNumberFormat="1" applyFont="1" applyFill="1" applyBorder="1" applyAlignment="1">
      <alignment horizontal="center" vertical="center"/>
    </xf>
    <xf numFmtId="0" fontId="13" fillId="2" borderId="1" xfId="0" applyFont="1" applyFill="1" applyBorder="1" applyAlignment="1">
      <alignment horizontal="center" vertical="center" textRotation="90"/>
    </xf>
    <xf numFmtId="3" fontId="13" fillId="5" borderId="1" xfId="0" applyNumberFormat="1" applyFont="1" applyFill="1" applyBorder="1" applyAlignment="1">
      <alignment horizontal="center" vertical="center"/>
    </xf>
    <xf numFmtId="3" fontId="15" fillId="5" borderId="1" xfId="0" applyNumberFormat="1" applyFont="1" applyFill="1" applyBorder="1" applyAlignment="1">
      <alignment horizontal="center" vertical="center"/>
    </xf>
    <xf numFmtId="0" fontId="12" fillId="5" borderId="1" xfId="0" applyFont="1" applyFill="1" applyBorder="1" applyAlignment="1">
      <alignment vertical="center"/>
    </xf>
    <xf numFmtId="3" fontId="10" fillId="5" borderId="1" xfId="0" applyNumberFormat="1" applyFont="1" applyFill="1" applyBorder="1" applyAlignment="1">
      <alignment horizontal="center" vertical="center"/>
    </xf>
    <xf numFmtId="0" fontId="10" fillId="5" borderId="1" xfId="0" applyFont="1" applyFill="1" applyBorder="1" applyAlignment="1">
      <alignment horizontal="center"/>
    </xf>
    <xf numFmtId="49" fontId="10" fillId="0" borderId="0" xfId="0" applyNumberFormat="1" applyFont="1" applyFill="1"/>
    <xf numFmtId="3" fontId="10" fillId="5" borderId="14" xfId="0" applyNumberFormat="1" applyFont="1" applyFill="1" applyBorder="1" applyAlignment="1">
      <alignment horizontal="center"/>
    </xf>
    <xf numFmtId="0" fontId="10" fillId="5" borderId="14" xfId="0" applyFont="1" applyFill="1" applyBorder="1" applyAlignment="1">
      <alignment horizontal="right"/>
    </xf>
    <xf numFmtId="3" fontId="10" fillId="5" borderId="7" xfId="0" applyNumberFormat="1" applyFont="1" applyFill="1" applyBorder="1" applyAlignment="1">
      <alignment horizontal="center" vertical="center"/>
    </xf>
    <xf numFmtId="3" fontId="10" fillId="5" borderId="4" xfId="0" applyNumberFormat="1" applyFont="1" applyFill="1" applyBorder="1" applyAlignment="1">
      <alignment horizontal="center" vertical="center"/>
    </xf>
    <xf numFmtId="3" fontId="10" fillId="5" borderId="1" xfId="0" applyNumberFormat="1" applyFont="1" applyFill="1" applyBorder="1" applyAlignment="1">
      <alignment horizontal="center" vertical="center" wrapText="1"/>
    </xf>
    <xf numFmtId="0" fontId="10" fillId="5" borderId="1" xfId="0" applyFont="1" applyFill="1" applyBorder="1" applyAlignment="1">
      <alignment wrapText="1"/>
    </xf>
    <xf numFmtId="3" fontId="10" fillId="2" borderId="1" xfId="0" applyNumberFormat="1" applyFont="1" applyFill="1" applyBorder="1" applyAlignment="1">
      <alignment horizontal="center" vertical="center"/>
    </xf>
    <xf numFmtId="0" fontId="12" fillId="2" borderId="1" xfId="0" applyFont="1" applyFill="1" applyBorder="1"/>
    <xf numFmtId="3" fontId="12" fillId="2" borderId="1" xfId="0" applyNumberFormat="1" applyFont="1" applyFill="1" applyBorder="1"/>
    <xf numFmtId="0" fontId="12" fillId="2" borderId="1" xfId="0" applyFont="1" applyFill="1" applyBorder="1" applyAlignment="1">
      <alignment horizontal="left" vertical="center" wrapText="1"/>
    </xf>
    <xf numFmtId="49" fontId="12" fillId="2" borderId="1" xfId="0" applyNumberFormat="1" applyFont="1" applyFill="1" applyBorder="1" applyAlignment="1">
      <alignment horizontal="center" vertical="center"/>
    </xf>
    <xf numFmtId="3" fontId="10" fillId="0" borderId="2" xfId="0" applyNumberFormat="1" applyFont="1" applyFill="1" applyBorder="1" applyAlignment="1">
      <alignment horizontal="center" vertical="center"/>
    </xf>
    <xf numFmtId="3" fontId="12" fillId="5" borderId="2"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49" fontId="10" fillId="0" borderId="0" xfId="0" applyNumberFormat="1" applyFont="1" applyAlignment="1"/>
    <xf numFmtId="0" fontId="10" fillId="5" borderId="1" xfId="0" applyFont="1" applyFill="1" applyBorder="1" applyAlignment="1">
      <alignment horizontal="right" wrapText="1"/>
    </xf>
    <xf numFmtId="0" fontId="10" fillId="5" borderId="2" xfId="0" applyFont="1" applyFill="1" applyBorder="1" applyAlignment="1">
      <alignment horizontal="center" vertical="center"/>
    </xf>
    <xf numFmtId="0" fontId="10" fillId="5" borderId="7" xfId="0" applyFont="1" applyFill="1" applyBorder="1" applyAlignment="1">
      <alignment horizontal="right" vertical="center" wrapText="1"/>
    </xf>
    <xf numFmtId="0" fontId="10" fillId="0" borderId="1" xfId="0" applyFont="1" applyFill="1" applyBorder="1" applyAlignment="1">
      <alignment horizontal="right"/>
    </xf>
    <xf numFmtId="3" fontId="10" fillId="0" borderId="1" xfId="0" applyNumberFormat="1" applyFont="1" applyFill="1" applyBorder="1" applyAlignment="1">
      <alignment horizontal="center"/>
    </xf>
    <xf numFmtId="0" fontId="10" fillId="0" borderId="7" xfId="0" applyFont="1" applyFill="1" applyBorder="1" applyAlignment="1">
      <alignment horizontal="right" wrapText="1"/>
    </xf>
    <xf numFmtId="3" fontId="10" fillId="0" borderId="0" xfId="0" applyNumberFormat="1" applyFont="1" applyFill="1"/>
    <xf numFmtId="0" fontId="13" fillId="0" borderId="0" xfId="0" applyFont="1" applyFill="1" applyBorder="1" applyAlignment="1">
      <alignment horizontal="right"/>
    </xf>
    <xf numFmtId="0" fontId="13" fillId="0" borderId="3" xfId="0" applyFont="1" applyFill="1" applyBorder="1" applyAlignment="1"/>
    <xf numFmtId="0" fontId="10" fillId="0" borderId="0" xfId="0" applyFont="1" applyAlignment="1">
      <alignment wrapText="1"/>
    </xf>
    <xf numFmtId="0" fontId="10" fillId="0" borderId="0" xfId="0" applyFont="1" applyFill="1" applyAlignment="1">
      <alignment horizontal="center"/>
    </xf>
    <xf numFmtId="0" fontId="12" fillId="0" borderId="1" xfId="0" applyFont="1" applyFill="1" applyBorder="1" applyAlignment="1">
      <alignment horizontal="center" vertical="center"/>
    </xf>
    <xf numFmtId="0" fontId="10" fillId="0" borderId="1" xfId="0" applyFont="1" applyFill="1" applyBorder="1" applyAlignment="1">
      <alignment horizontal="left" wrapText="1"/>
    </xf>
    <xf numFmtId="0" fontId="10" fillId="0" borderId="1" xfId="0" applyFont="1" applyFill="1" applyBorder="1" applyAlignment="1">
      <alignment horizontal="center"/>
    </xf>
    <xf numFmtId="3" fontId="12" fillId="0" borderId="1" xfId="0" applyNumberFormat="1" applyFont="1" applyFill="1" applyBorder="1" applyAlignment="1">
      <alignment horizontal="center"/>
    </xf>
    <xf numFmtId="3" fontId="13" fillId="5"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1" fontId="20"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10" fillId="5" borderId="1" xfId="0" applyFont="1" applyFill="1" applyBorder="1"/>
    <xf numFmtId="49" fontId="10" fillId="5" borderId="13" xfId="0" applyNumberFormat="1" applyFont="1" applyFill="1" applyBorder="1" applyAlignment="1">
      <alignment horizontal="left" vertical="center" wrapText="1"/>
    </xf>
    <xf numFmtId="3" fontId="10" fillId="5" borderId="13" xfId="0" applyNumberFormat="1" applyFont="1" applyFill="1" applyBorder="1" applyAlignment="1">
      <alignment horizontal="center" vertical="center"/>
    </xf>
    <xf numFmtId="0" fontId="10" fillId="6" borderId="1" xfId="0" applyFont="1" applyFill="1" applyBorder="1" applyAlignment="1">
      <alignment horizontal="right"/>
    </xf>
    <xf numFmtId="49" fontId="12" fillId="6" borderId="1" xfId="0" applyNumberFormat="1" applyFont="1" applyFill="1" applyBorder="1" applyAlignment="1">
      <alignment horizontal="center"/>
    </xf>
    <xf numFmtId="0" fontId="12" fillId="6" borderId="1" xfId="0" applyFont="1" applyFill="1" applyBorder="1" applyAlignment="1">
      <alignment horizontal="right"/>
    </xf>
    <xf numFmtId="0" fontId="12" fillId="6" borderId="1" xfId="0" applyFont="1" applyFill="1" applyBorder="1" applyAlignment="1">
      <alignment horizontal="right" vertical="center" wrapText="1"/>
    </xf>
    <xf numFmtId="3" fontId="12" fillId="6" borderId="1" xfId="0" applyNumberFormat="1" applyFont="1" applyFill="1" applyBorder="1" applyAlignment="1">
      <alignment horizontal="center" vertical="center" wrapText="1"/>
    </xf>
    <xf numFmtId="0" fontId="5" fillId="0" borderId="0" xfId="0" applyFont="1" applyAlignment="1">
      <alignment horizontal="center"/>
    </xf>
    <xf numFmtId="0" fontId="1" fillId="0" borderId="0" xfId="0" applyFont="1" applyAlignment="1">
      <alignment horizontal="right"/>
    </xf>
    <xf numFmtId="0" fontId="13" fillId="0" borderId="0" xfId="0" applyFont="1" applyAlignment="1">
      <alignment horizontal="center" vertical="center"/>
    </xf>
    <xf numFmtId="0" fontId="13" fillId="0" borderId="15" xfId="0" applyFont="1" applyBorder="1" applyAlignment="1"/>
    <xf numFmtId="0" fontId="13" fillId="0" borderId="0" xfId="0" applyFont="1" applyAlignment="1"/>
    <xf numFmtId="0" fontId="13" fillId="0" borderId="0" xfId="0" applyFont="1" applyAlignment="1">
      <alignment horizontal="center"/>
    </xf>
    <xf numFmtId="0" fontId="13" fillId="4" borderId="0" xfId="0" applyFont="1" applyFill="1" applyBorder="1" applyAlignment="1">
      <alignment horizontal="right"/>
    </xf>
    <xf numFmtId="0" fontId="10" fillId="0" borderId="0" xfId="0" applyFont="1" applyBorder="1" applyAlignment="1">
      <alignment horizontal="center"/>
    </xf>
    <xf numFmtId="0" fontId="10" fillId="2" borderId="1" xfId="0" applyFont="1" applyFill="1" applyBorder="1" applyAlignment="1">
      <alignment horizontal="center"/>
    </xf>
    <xf numFmtId="0" fontId="13" fillId="0" borderId="3" xfId="0" applyFont="1" applyFill="1" applyBorder="1" applyAlignment="1">
      <alignment horizontal="left" vertical="center" wrapText="1"/>
    </xf>
    <xf numFmtId="49" fontId="10" fillId="0" borderId="5"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3" fillId="0" borderId="1" xfId="0" applyFont="1" applyBorder="1" applyAlignment="1">
      <alignment horizontal="left" vertical="center" wrapText="1"/>
    </xf>
    <xf numFmtId="0" fontId="13" fillId="4" borderId="8" xfId="0" applyFont="1" applyFill="1" applyBorder="1" applyAlignment="1">
      <alignment horizontal="center"/>
    </xf>
    <xf numFmtId="0" fontId="13" fillId="4" borderId="11" xfId="0" applyFont="1" applyFill="1" applyBorder="1" applyAlignment="1">
      <alignment horizontal="center"/>
    </xf>
    <xf numFmtId="0" fontId="13" fillId="0" borderId="15" xfId="0" applyFont="1" applyBorder="1" applyAlignment="1">
      <alignment horizontal="center"/>
    </xf>
    <xf numFmtId="0" fontId="13" fillId="0" borderId="15" xfId="0" applyFont="1" applyBorder="1" applyAlignment="1">
      <alignment horizontal="center" vertical="center"/>
    </xf>
    <xf numFmtId="49" fontId="10" fillId="0" borderId="1" xfId="0" applyNumberFormat="1" applyFont="1" applyBorder="1" applyAlignment="1">
      <alignment horizontal="right"/>
    </xf>
    <xf numFmtId="49" fontId="10" fillId="0" borderId="1" xfId="0" applyNumberFormat="1" applyFont="1" applyBorder="1" applyAlignment="1">
      <alignment horizontal="center"/>
    </xf>
    <xf numFmtId="0" fontId="10" fillId="0" borderId="1" xfId="0" applyFont="1" applyBorder="1" applyAlignment="1">
      <alignment horizontal="right"/>
    </xf>
    <xf numFmtId="0" fontId="10" fillId="0" borderId="1" xfId="0" applyFont="1" applyBorder="1" applyAlignment="1">
      <alignment horizontal="center"/>
    </xf>
    <xf numFmtId="0" fontId="10" fillId="0" borderId="0" xfId="0" applyFont="1" applyAlignment="1">
      <alignment horizontal="right"/>
    </xf>
    <xf numFmtId="3" fontId="12" fillId="5" borderId="1" xfId="0" applyNumberFormat="1" applyFont="1" applyFill="1" applyBorder="1" applyAlignment="1">
      <alignment horizontal="center"/>
    </xf>
    <xf numFmtId="3" fontId="10" fillId="5" borderId="1" xfId="0" applyNumberFormat="1" applyFont="1" applyFill="1" applyBorder="1" applyAlignment="1">
      <alignment horizontal="center"/>
    </xf>
    <xf numFmtId="0" fontId="10" fillId="0" borderId="1" xfId="0" applyFont="1" applyBorder="1" applyAlignment="1">
      <alignment horizontal="left" vertical="center" wrapText="1"/>
    </xf>
    <xf numFmtId="0" fontId="10" fillId="4" borderId="0" xfId="0" applyFont="1" applyFill="1" applyBorder="1" applyAlignment="1">
      <alignment horizontal="left"/>
    </xf>
    <xf numFmtId="0" fontId="10" fillId="4" borderId="10" xfId="0" applyFont="1" applyFill="1" applyBorder="1" applyAlignment="1">
      <alignment horizontal="left"/>
    </xf>
    <xf numFmtId="0" fontId="11" fillId="0" borderId="9" xfId="0" applyFont="1" applyBorder="1" applyAlignment="1">
      <alignment horizontal="left"/>
    </xf>
    <xf numFmtId="0" fontId="10" fillId="0" borderId="8" xfId="0" applyFont="1" applyBorder="1" applyAlignment="1">
      <alignment horizontal="left"/>
    </xf>
    <xf numFmtId="0" fontId="10" fillId="4" borderId="3" xfId="0" applyFont="1" applyFill="1" applyBorder="1" applyAlignment="1">
      <alignment horizontal="left"/>
    </xf>
    <xf numFmtId="49" fontId="10" fillId="0" borderId="5" xfId="0" applyNumberFormat="1" applyFont="1" applyBorder="1" applyAlignment="1">
      <alignment horizontal="center" vertical="center" wrapText="1"/>
    </xf>
    <xf numFmtId="0" fontId="13" fillId="4" borderId="0" xfId="0" applyFont="1" applyFill="1" applyBorder="1" applyAlignment="1">
      <alignment horizontal="center"/>
    </xf>
    <xf numFmtId="0" fontId="13" fillId="4" borderId="10" xfId="0" applyFont="1" applyFill="1" applyBorder="1" applyAlignment="1">
      <alignment horizontal="center"/>
    </xf>
    <xf numFmtId="0" fontId="12" fillId="5" borderId="1" xfId="0" applyFont="1" applyFill="1" applyBorder="1" applyAlignment="1">
      <alignment horizontal="left" vertical="center"/>
    </xf>
    <xf numFmtId="3" fontId="10" fillId="0" borderId="1" xfId="0" applyNumberFormat="1" applyFont="1" applyBorder="1" applyAlignment="1">
      <alignment horizontal="center" vertical="center"/>
    </xf>
    <xf numFmtId="3" fontId="10" fillId="0" borderId="1"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3" fontId="13" fillId="0" borderId="15" xfId="0" applyNumberFormat="1" applyFont="1" applyBorder="1" applyAlignment="1">
      <alignment horizontal="center"/>
    </xf>
    <xf numFmtId="3" fontId="13" fillId="0" borderId="0" xfId="0" applyNumberFormat="1" applyFont="1" applyAlignment="1">
      <alignment horizontal="center"/>
    </xf>
    <xf numFmtId="0" fontId="10" fillId="0" borderId="0" xfId="0" applyFont="1" applyFill="1" applyBorder="1" applyAlignment="1">
      <alignment horizontal="center" wrapText="1"/>
    </xf>
    <xf numFmtId="0" fontId="10" fillId="0" borderId="0" xfId="0" applyFont="1" applyFill="1" applyBorder="1" applyAlignment="1">
      <alignment horizontal="center"/>
    </xf>
    <xf numFmtId="49" fontId="10"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xf>
    <xf numFmtId="3" fontId="13" fillId="5" borderId="2" xfId="0" applyNumberFormat="1" applyFont="1" applyFill="1" applyBorder="1" applyAlignment="1">
      <alignment horizontal="center" vertical="center"/>
    </xf>
    <xf numFmtId="3" fontId="13" fillId="5" borderId="12" xfId="0" applyNumberFormat="1" applyFont="1" applyFill="1" applyBorder="1" applyAlignment="1">
      <alignment horizontal="center" vertical="center"/>
    </xf>
    <xf numFmtId="0" fontId="10" fillId="0" borderId="2" xfId="0" applyFont="1" applyBorder="1" applyAlignment="1">
      <alignment horizontal="left" wrapText="1"/>
    </xf>
    <xf numFmtId="0" fontId="10" fillId="0" borderId="13" xfId="0" applyFont="1" applyBorder="1" applyAlignment="1">
      <alignment horizontal="left" wrapText="1"/>
    </xf>
    <xf numFmtId="0" fontId="10" fillId="0" borderId="12" xfId="0" applyFont="1" applyBorder="1" applyAlignment="1">
      <alignment horizontal="left" wrapText="1"/>
    </xf>
    <xf numFmtId="3" fontId="10" fillId="0" borderId="2" xfId="0" applyNumberFormat="1" applyFont="1" applyBorder="1" applyAlignment="1">
      <alignment horizontal="center" vertical="center"/>
    </xf>
    <xf numFmtId="3" fontId="10" fillId="0" borderId="13" xfId="0" applyNumberFormat="1" applyFont="1" applyBorder="1" applyAlignment="1">
      <alignment horizontal="center" vertical="center"/>
    </xf>
    <xf numFmtId="3" fontId="10" fillId="0" borderId="12" xfId="0" applyNumberFormat="1" applyFont="1" applyBorder="1" applyAlignment="1">
      <alignment horizontal="center" vertical="center"/>
    </xf>
    <xf numFmtId="49" fontId="10" fillId="0" borderId="3" xfId="0" applyNumberFormat="1" applyFont="1" applyBorder="1" applyAlignment="1">
      <alignment horizontal="left"/>
    </xf>
    <xf numFmtId="0" fontId="5" fillId="0" borderId="0" xfId="0" applyFont="1" applyAlignment="1">
      <alignment horizontal="center"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2" xfId="0" applyFont="1" applyBorder="1" applyAlignment="1">
      <alignment horizontal="left" vertical="center" wrapText="1"/>
    </xf>
    <xf numFmtId="3" fontId="12" fillId="5" borderId="2" xfId="0" applyNumberFormat="1" applyFont="1" applyFill="1" applyBorder="1" applyAlignment="1">
      <alignment horizontal="center" vertical="center"/>
    </xf>
    <xf numFmtId="3" fontId="12" fillId="5" borderId="12" xfId="0" applyNumberFormat="1"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2" fillId="5" borderId="2" xfId="0" applyNumberFormat="1" applyFont="1" applyFill="1" applyBorder="1" applyAlignment="1">
      <alignment horizontal="right" vertical="center" wrapText="1"/>
    </xf>
    <xf numFmtId="49" fontId="12" fillId="5" borderId="12" xfId="0" applyNumberFormat="1" applyFont="1" applyFill="1" applyBorder="1" applyAlignment="1">
      <alignment horizontal="right" vertical="center" wrapText="1"/>
    </xf>
    <xf numFmtId="49" fontId="10" fillId="0" borderId="2"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0" fontId="10" fillId="5" borderId="14" xfId="0" applyFont="1" applyFill="1" applyBorder="1" applyAlignment="1">
      <alignment horizontal="left" vertical="center" wrapText="1"/>
    </xf>
    <xf numFmtId="0" fontId="10" fillId="2" borderId="12" xfId="0" applyFont="1" applyFill="1" applyBorder="1" applyAlignment="1">
      <alignment horizontal="center" vertical="center"/>
    </xf>
    <xf numFmtId="0" fontId="12" fillId="2" borderId="1" xfId="0" applyFont="1" applyFill="1" applyBorder="1" applyAlignment="1">
      <alignment horizont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Border="1" applyAlignment="1">
      <alignment horizontal="left"/>
    </xf>
    <xf numFmtId="3" fontId="10" fillId="0" borderId="5" xfId="0" applyNumberFormat="1" applyFont="1" applyFill="1" applyBorder="1" applyAlignment="1">
      <alignment horizontal="center"/>
    </xf>
    <xf numFmtId="3" fontId="10" fillId="0" borderId="6" xfId="0" applyNumberFormat="1" applyFont="1" applyFill="1" applyBorder="1" applyAlignment="1">
      <alignment horizontal="center"/>
    </xf>
    <xf numFmtId="3" fontId="12" fillId="6" borderId="1" xfId="0" applyNumberFormat="1" applyFont="1" applyFill="1" applyBorder="1" applyAlignment="1">
      <alignment horizontal="center" vertical="center" wrapText="1"/>
    </xf>
    <xf numFmtId="49" fontId="12" fillId="6" borderId="5" xfId="0" applyNumberFormat="1" applyFont="1" applyFill="1" applyBorder="1" applyAlignment="1">
      <alignment horizontal="center"/>
    </xf>
    <xf numFmtId="49" fontId="12" fillId="6" borderId="6" xfId="0" applyNumberFormat="1" applyFont="1" applyFill="1" applyBorder="1" applyAlignment="1">
      <alignment horizontal="center"/>
    </xf>
    <xf numFmtId="3" fontId="12" fillId="6" borderId="5" xfId="0" applyNumberFormat="1" applyFont="1" applyFill="1" applyBorder="1" applyAlignment="1">
      <alignment horizontal="center" vertical="center" wrapText="1"/>
    </xf>
    <xf numFmtId="3" fontId="12" fillId="6" borderId="6" xfId="0" applyNumberFormat="1" applyFont="1" applyFill="1" applyBorder="1" applyAlignment="1">
      <alignment horizontal="center" vertical="center" wrapText="1"/>
    </xf>
    <xf numFmtId="3" fontId="10" fillId="5" borderId="1" xfId="0" applyNumberFormat="1" applyFont="1" applyFill="1" applyBorder="1" applyAlignment="1">
      <alignment horizontal="center" vertical="center" wrapText="1"/>
    </xf>
    <xf numFmtId="3" fontId="10" fillId="5" borderId="5" xfId="0" applyNumberFormat="1" applyFont="1" applyFill="1" applyBorder="1" applyAlignment="1">
      <alignment horizontal="center" vertical="center" wrapText="1"/>
    </xf>
    <xf numFmtId="3" fontId="10" fillId="5" borderId="6" xfId="0" applyNumberFormat="1" applyFont="1" applyFill="1" applyBorder="1" applyAlignment="1">
      <alignment horizontal="center" vertical="center" wrapText="1"/>
    </xf>
    <xf numFmtId="49" fontId="12" fillId="2" borderId="5" xfId="0" applyNumberFormat="1" applyFont="1" applyFill="1" applyBorder="1" applyAlignment="1">
      <alignment horizontal="center"/>
    </xf>
    <xf numFmtId="49" fontId="12" fillId="2" borderId="6" xfId="0" applyNumberFormat="1" applyFont="1" applyFill="1" applyBorder="1" applyAlignment="1">
      <alignment horizontal="center"/>
    </xf>
    <xf numFmtId="0" fontId="10" fillId="5" borderId="2" xfId="0" applyFont="1" applyFill="1" applyBorder="1" applyAlignment="1">
      <alignment horizontal="center" vertical="center"/>
    </xf>
    <xf numFmtId="3"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3" fontId="12" fillId="2" borderId="1" xfId="0" applyNumberFormat="1" applyFont="1" applyFill="1" applyBorder="1" applyAlignment="1">
      <alignment horizontal="center"/>
    </xf>
    <xf numFmtId="3"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0" fontId="10" fillId="0" borderId="0" xfId="0" applyFont="1" applyAlignment="1">
      <alignment horizontal="left" wrapText="1"/>
    </xf>
  </cellXfs>
  <cellStyles count="1">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topLeftCell="A4" workbookViewId="0">
      <selection activeCell="M10" sqref="M10"/>
    </sheetView>
  </sheetViews>
  <sheetFormatPr defaultRowHeight="15" x14ac:dyDescent="0.25"/>
  <cols>
    <col min="1" max="1" width="17.140625" style="1" customWidth="1"/>
    <col min="2" max="10" width="15.7109375" style="1" customWidth="1"/>
    <col min="11" max="12" width="10.7109375" style="1" customWidth="1"/>
    <col min="13" max="16384" width="9.140625" style="1"/>
  </cols>
  <sheetData>
    <row r="1" spans="1:13" x14ac:dyDescent="0.25">
      <c r="I1" s="130" t="s">
        <v>24</v>
      </c>
      <c r="J1" s="130"/>
    </row>
    <row r="2" spans="1:13" ht="15" customHeight="1" x14ac:dyDescent="0.25">
      <c r="A2" s="129" t="s">
        <v>25</v>
      </c>
      <c r="B2" s="129"/>
      <c r="C2" s="129"/>
      <c r="D2" s="129"/>
      <c r="E2" s="129"/>
      <c r="F2" s="129"/>
      <c r="G2" s="129"/>
      <c r="H2" s="129"/>
      <c r="I2" s="129"/>
      <c r="J2" s="129"/>
    </row>
    <row r="3" spans="1:13" ht="6.75" customHeight="1" x14ac:dyDescent="0.25"/>
    <row r="4" spans="1:13" x14ac:dyDescent="0.25">
      <c r="A4" s="8" t="s">
        <v>26</v>
      </c>
      <c r="B4" s="8" t="s">
        <v>2</v>
      </c>
      <c r="C4" s="8" t="s">
        <v>3</v>
      </c>
      <c r="D4" s="8" t="s">
        <v>4</v>
      </c>
      <c r="E4" s="8" t="s">
        <v>5</v>
      </c>
      <c r="F4" s="8" t="s">
        <v>7</v>
      </c>
      <c r="G4" s="8" t="s">
        <v>9</v>
      </c>
      <c r="H4" s="8" t="s">
        <v>32</v>
      </c>
      <c r="I4" s="8" t="s">
        <v>33</v>
      </c>
      <c r="J4" s="8" t="s">
        <v>34</v>
      </c>
      <c r="K4" s="7"/>
      <c r="L4" s="7"/>
    </row>
    <row r="5" spans="1:13" ht="116.25" customHeight="1" x14ac:dyDescent="0.25">
      <c r="A5" s="9" t="s">
        <v>0</v>
      </c>
      <c r="B5" s="10" t="s">
        <v>19</v>
      </c>
      <c r="C5" s="10" t="s">
        <v>35</v>
      </c>
      <c r="D5" s="10" t="s">
        <v>36</v>
      </c>
      <c r="E5" s="10" t="s">
        <v>36</v>
      </c>
      <c r="F5" s="10" t="s">
        <v>37</v>
      </c>
      <c r="G5" s="10" t="s">
        <v>12</v>
      </c>
      <c r="H5" s="10" t="s">
        <v>23</v>
      </c>
      <c r="I5" s="10" t="s">
        <v>23</v>
      </c>
      <c r="J5" s="10" t="s">
        <v>23</v>
      </c>
      <c r="K5" s="4"/>
      <c r="L5" s="5"/>
    </row>
    <row r="6" spans="1:13" ht="72.75" customHeight="1" x14ac:dyDescent="0.25">
      <c r="A6" s="9" t="s">
        <v>1</v>
      </c>
      <c r="B6" s="10" t="s">
        <v>20</v>
      </c>
      <c r="C6" s="10" t="s">
        <v>8</v>
      </c>
      <c r="D6" s="10" t="s">
        <v>8</v>
      </c>
      <c r="E6" s="10" t="s">
        <v>8</v>
      </c>
      <c r="F6" s="10" t="s">
        <v>8</v>
      </c>
      <c r="G6" s="10" t="s">
        <v>11</v>
      </c>
      <c r="H6" s="10" t="s">
        <v>10</v>
      </c>
      <c r="I6" s="10" t="s">
        <v>10</v>
      </c>
      <c r="J6" s="10" t="s">
        <v>10</v>
      </c>
      <c r="K6" s="4"/>
      <c r="L6" s="5"/>
    </row>
    <row r="7" spans="1:13" ht="89.25" customHeight="1" x14ac:dyDescent="0.25">
      <c r="A7" s="11" t="s">
        <v>6</v>
      </c>
      <c r="B7" s="12" t="s">
        <v>27</v>
      </c>
      <c r="C7" s="72" t="s">
        <v>28</v>
      </c>
      <c r="D7" s="72" t="s">
        <v>29</v>
      </c>
      <c r="E7" s="72" t="s">
        <v>30</v>
      </c>
      <c r="F7" s="12" t="s">
        <v>31</v>
      </c>
      <c r="G7" s="12" t="s">
        <v>21</v>
      </c>
      <c r="H7" s="12" t="s">
        <v>22</v>
      </c>
      <c r="I7" s="12" t="s">
        <v>22</v>
      </c>
      <c r="J7" s="12" t="s">
        <v>22</v>
      </c>
      <c r="K7" s="4"/>
      <c r="L7" s="5"/>
    </row>
    <row r="8" spans="1:13" ht="29.25" customHeight="1" x14ac:dyDescent="0.25">
      <c r="A8" s="13" t="s">
        <v>18</v>
      </c>
      <c r="B8" s="10">
        <v>110</v>
      </c>
      <c r="C8" s="10">
        <v>110</v>
      </c>
      <c r="D8" s="10">
        <v>110</v>
      </c>
      <c r="E8" s="10">
        <v>110</v>
      </c>
      <c r="F8" s="10">
        <v>110</v>
      </c>
      <c r="G8" s="10">
        <v>110</v>
      </c>
      <c r="H8" s="10">
        <v>110</v>
      </c>
      <c r="I8" s="10">
        <v>110</v>
      </c>
      <c r="J8" s="10">
        <v>110</v>
      </c>
      <c r="K8" s="6"/>
      <c r="L8" s="6"/>
    </row>
    <row r="9" spans="1:13" s="2" customFormat="1" ht="28.5" customHeight="1" x14ac:dyDescent="0.25">
      <c r="A9" s="116" t="s">
        <v>13</v>
      </c>
      <c r="B9" s="12">
        <v>8000</v>
      </c>
      <c r="C9" s="12">
        <v>8000</v>
      </c>
      <c r="D9" s="12">
        <v>8000</v>
      </c>
      <c r="E9" s="12">
        <v>8000</v>
      </c>
      <c r="F9" s="12">
        <v>8000</v>
      </c>
      <c r="G9" s="12">
        <v>8000</v>
      </c>
      <c r="H9" s="12">
        <v>8000</v>
      </c>
      <c r="I9" s="12">
        <v>8000</v>
      </c>
      <c r="J9" s="12">
        <v>8000</v>
      </c>
      <c r="K9" s="6"/>
      <c r="L9" s="6"/>
    </row>
    <row r="10" spans="1:13" ht="52.5" customHeight="1" x14ac:dyDescent="0.25">
      <c r="A10" s="117" t="s">
        <v>14</v>
      </c>
      <c r="B10" s="12" t="s">
        <v>16</v>
      </c>
      <c r="C10" s="118" t="s">
        <v>16</v>
      </c>
      <c r="D10" s="118" t="s">
        <v>131</v>
      </c>
      <c r="E10" s="118">
        <v>0.75</v>
      </c>
      <c r="F10" s="118">
        <v>0.75</v>
      </c>
      <c r="G10" s="118">
        <v>0.75</v>
      </c>
      <c r="H10" s="118">
        <v>0.75</v>
      </c>
      <c r="I10" s="118">
        <v>0.75</v>
      </c>
      <c r="J10" s="118">
        <v>0.75</v>
      </c>
      <c r="K10" s="6"/>
      <c r="L10" s="6"/>
    </row>
    <row r="11" spans="1:13" ht="57.75" customHeight="1" x14ac:dyDescent="0.25">
      <c r="A11" s="117" t="s">
        <v>15</v>
      </c>
      <c r="B11" s="12" t="s">
        <v>17</v>
      </c>
      <c r="C11" s="118" t="s">
        <v>16</v>
      </c>
      <c r="D11" s="118" t="s">
        <v>17</v>
      </c>
      <c r="E11" s="118" t="s">
        <v>132</v>
      </c>
      <c r="F11" s="118">
        <v>0.35</v>
      </c>
      <c r="G11" s="118">
        <v>0.35</v>
      </c>
      <c r="H11" s="118">
        <v>0.35</v>
      </c>
      <c r="I11" s="118">
        <v>0.35</v>
      </c>
      <c r="J11" s="118">
        <v>0.35</v>
      </c>
      <c r="K11" s="6"/>
      <c r="L11" s="6"/>
    </row>
    <row r="12" spans="1:13" ht="64.5" customHeight="1" x14ac:dyDescent="0.25">
      <c r="A12" s="117" t="s">
        <v>129</v>
      </c>
      <c r="B12" s="12" t="s">
        <v>16</v>
      </c>
      <c r="C12" s="118" t="s">
        <v>16</v>
      </c>
      <c r="D12" s="118" t="s">
        <v>16</v>
      </c>
      <c r="E12" s="118" t="s">
        <v>16</v>
      </c>
      <c r="F12" s="119">
        <v>50</v>
      </c>
      <c r="G12" s="120">
        <v>100</v>
      </c>
      <c r="H12" s="120">
        <v>150</v>
      </c>
      <c r="I12" s="120">
        <v>200</v>
      </c>
      <c r="J12" s="120">
        <v>250</v>
      </c>
      <c r="K12" s="6"/>
      <c r="L12" s="6"/>
      <c r="M12" s="3"/>
    </row>
  </sheetData>
  <mergeCells count="2">
    <mergeCell ref="A2:J2"/>
    <mergeCell ref="I1:J1"/>
  </mergeCells>
  <pageMargins left="0.7" right="0.7" top="0.75" bottom="0.75" header="0.3" footer="0.3"/>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workbookViewId="0">
      <selection activeCell="F19" sqref="F19:G19"/>
    </sheetView>
  </sheetViews>
  <sheetFormatPr defaultRowHeight="12.75" x14ac:dyDescent="0.2"/>
  <cols>
    <col min="1" max="1" width="23.28515625" style="16" customWidth="1"/>
    <col min="2" max="23" width="5.7109375" style="16" customWidth="1"/>
    <col min="24" max="16384" width="9.140625" style="16"/>
  </cols>
  <sheetData>
    <row r="1" spans="1:21" x14ac:dyDescent="0.2">
      <c r="A1" s="152" t="s">
        <v>61</v>
      </c>
      <c r="B1" s="152"/>
      <c r="C1" s="152"/>
      <c r="D1" s="152"/>
      <c r="E1" s="152"/>
      <c r="F1" s="152"/>
      <c r="G1" s="152"/>
      <c r="H1" s="152"/>
      <c r="I1" s="152"/>
      <c r="J1" s="152"/>
      <c r="K1" s="152"/>
      <c r="L1" s="152"/>
      <c r="M1" s="152"/>
      <c r="N1" s="152"/>
      <c r="O1" s="152"/>
      <c r="P1" s="152"/>
      <c r="Q1" s="152"/>
      <c r="R1" s="152"/>
      <c r="S1" s="152"/>
    </row>
    <row r="2" spans="1:21" ht="15.75" x14ac:dyDescent="0.25">
      <c r="A2" s="129" t="s">
        <v>62</v>
      </c>
      <c r="B2" s="129"/>
      <c r="C2" s="129"/>
      <c r="D2" s="129"/>
      <c r="E2" s="129"/>
      <c r="F2" s="129"/>
      <c r="G2" s="129"/>
      <c r="H2" s="129"/>
      <c r="I2" s="129"/>
      <c r="J2" s="129"/>
      <c r="K2" s="129"/>
      <c r="L2" s="129"/>
      <c r="M2" s="129"/>
      <c r="N2" s="129"/>
      <c r="O2" s="129"/>
      <c r="P2" s="129"/>
      <c r="Q2" s="129"/>
      <c r="R2" s="129"/>
      <c r="S2" s="129"/>
    </row>
    <row r="3" spans="1:21" x14ac:dyDescent="0.2">
      <c r="M3" s="158" t="s">
        <v>57</v>
      </c>
      <c r="N3" s="159"/>
      <c r="O3" s="159"/>
      <c r="P3" s="159"/>
      <c r="Q3" s="159"/>
      <c r="R3" s="159"/>
      <c r="S3" s="159"/>
    </row>
    <row r="4" spans="1:21" s="14" customFormat="1" x14ac:dyDescent="0.2">
      <c r="A4" s="15" t="s">
        <v>38</v>
      </c>
      <c r="B4" s="148" t="s">
        <v>39</v>
      </c>
      <c r="C4" s="148"/>
      <c r="D4" s="149" t="s">
        <v>40</v>
      </c>
      <c r="E4" s="149"/>
      <c r="F4" s="149" t="s">
        <v>41</v>
      </c>
      <c r="G4" s="149"/>
      <c r="H4" s="149" t="s">
        <v>43</v>
      </c>
      <c r="I4" s="149"/>
      <c r="J4" s="149" t="s">
        <v>44</v>
      </c>
      <c r="K4" s="149"/>
      <c r="L4" s="149" t="s">
        <v>45</v>
      </c>
      <c r="M4" s="149"/>
      <c r="N4" s="149" t="s">
        <v>46</v>
      </c>
      <c r="O4" s="149"/>
      <c r="P4" s="149" t="s">
        <v>47</v>
      </c>
      <c r="Q4" s="149"/>
      <c r="R4" s="149" t="s">
        <v>48</v>
      </c>
      <c r="S4" s="149"/>
    </row>
    <row r="5" spans="1:21" x14ac:dyDescent="0.2">
      <c r="A5" s="17" t="s">
        <v>49</v>
      </c>
      <c r="B5" s="150" t="s">
        <v>50</v>
      </c>
      <c r="C5" s="150"/>
      <c r="D5" s="150"/>
      <c r="E5" s="151" t="s">
        <v>51</v>
      </c>
      <c r="F5" s="151"/>
      <c r="G5" s="151" t="s">
        <v>52</v>
      </c>
      <c r="H5" s="151"/>
      <c r="I5" s="151" t="s">
        <v>53</v>
      </c>
      <c r="J5" s="151"/>
      <c r="K5" s="151" t="s">
        <v>54</v>
      </c>
      <c r="L5" s="151"/>
      <c r="M5" s="151" t="s">
        <v>55</v>
      </c>
      <c r="N5" s="151"/>
      <c r="O5" s="151" t="s">
        <v>56</v>
      </c>
      <c r="P5" s="151"/>
      <c r="Q5" s="151" t="s">
        <v>60</v>
      </c>
      <c r="R5" s="151"/>
      <c r="S5" s="151"/>
    </row>
    <row r="6" spans="1:21" x14ac:dyDescent="0.2">
      <c r="A6" s="155" t="s">
        <v>58</v>
      </c>
      <c r="B6" s="160">
        <v>15</v>
      </c>
      <c r="C6" s="160"/>
      <c r="D6" s="160"/>
      <c r="E6" s="160"/>
      <c r="F6" s="160"/>
      <c r="G6" s="160"/>
      <c r="H6" s="160"/>
      <c r="I6" s="160"/>
      <c r="J6" s="28"/>
      <c r="K6" s="28"/>
      <c r="L6" s="28"/>
      <c r="M6" s="28"/>
      <c r="N6" s="28"/>
      <c r="O6" s="28"/>
      <c r="P6" s="28"/>
      <c r="Q6" s="28"/>
      <c r="R6" s="28"/>
      <c r="S6" s="29"/>
    </row>
    <row r="7" spans="1:21" x14ac:dyDescent="0.2">
      <c r="A7" s="155"/>
      <c r="B7" s="28"/>
      <c r="C7" s="156">
        <v>20</v>
      </c>
      <c r="D7" s="156"/>
      <c r="E7" s="156"/>
      <c r="F7" s="156"/>
      <c r="G7" s="156"/>
      <c r="H7" s="156"/>
      <c r="I7" s="156"/>
      <c r="J7" s="156"/>
      <c r="K7" s="156"/>
      <c r="L7" s="28"/>
      <c r="M7" s="28"/>
      <c r="N7" s="28"/>
      <c r="O7" s="28"/>
      <c r="P7" s="28"/>
      <c r="Q7" s="28"/>
      <c r="R7" s="28"/>
      <c r="S7" s="29"/>
    </row>
    <row r="8" spans="1:21" x14ac:dyDescent="0.2">
      <c r="A8" s="155"/>
      <c r="B8" s="30"/>
      <c r="C8" s="31"/>
      <c r="D8" s="31"/>
      <c r="E8" s="156">
        <v>20</v>
      </c>
      <c r="F8" s="156"/>
      <c r="G8" s="156"/>
      <c r="H8" s="156"/>
      <c r="I8" s="156"/>
      <c r="J8" s="156"/>
      <c r="K8" s="156"/>
      <c r="L8" s="156"/>
      <c r="M8" s="156"/>
      <c r="N8" s="30"/>
      <c r="O8" s="30"/>
      <c r="P8" s="30"/>
      <c r="Q8" s="30"/>
      <c r="R8" s="30"/>
      <c r="S8" s="32"/>
    </row>
    <row r="9" spans="1:21" x14ac:dyDescent="0.2">
      <c r="A9" s="155"/>
      <c r="B9" s="30"/>
      <c r="C9" s="31"/>
      <c r="D9" s="31"/>
      <c r="E9" s="31"/>
      <c r="F9" s="31"/>
      <c r="G9" s="156">
        <v>20</v>
      </c>
      <c r="H9" s="156"/>
      <c r="I9" s="156"/>
      <c r="J9" s="156"/>
      <c r="K9" s="156"/>
      <c r="L9" s="156"/>
      <c r="M9" s="156"/>
      <c r="N9" s="156"/>
      <c r="O9" s="156"/>
      <c r="P9" s="30"/>
      <c r="Q9" s="30"/>
      <c r="R9" s="30"/>
      <c r="S9" s="32"/>
    </row>
    <row r="10" spans="1:21" x14ac:dyDescent="0.2">
      <c r="A10" s="155"/>
      <c r="B10" s="30"/>
      <c r="C10" s="31"/>
      <c r="D10" s="31"/>
      <c r="E10" s="31"/>
      <c r="F10" s="31"/>
      <c r="G10" s="31"/>
      <c r="H10" s="31"/>
      <c r="I10" s="156">
        <v>20</v>
      </c>
      <c r="J10" s="156"/>
      <c r="K10" s="156"/>
      <c r="L10" s="156"/>
      <c r="M10" s="156"/>
      <c r="N10" s="156"/>
      <c r="O10" s="156"/>
      <c r="P10" s="156"/>
      <c r="Q10" s="156"/>
      <c r="R10" s="30"/>
      <c r="S10" s="32"/>
    </row>
    <row r="11" spans="1:21" x14ac:dyDescent="0.2">
      <c r="A11" s="155"/>
      <c r="B11" s="30"/>
      <c r="C11" s="31"/>
      <c r="D11" s="31"/>
      <c r="E11" s="31"/>
      <c r="F11" s="31"/>
      <c r="G11" s="31"/>
      <c r="H11" s="31"/>
      <c r="I11" s="31"/>
      <c r="J11" s="31"/>
      <c r="K11" s="156">
        <v>20</v>
      </c>
      <c r="L11" s="156"/>
      <c r="M11" s="156"/>
      <c r="N11" s="156"/>
      <c r="O11" s="156"/>
      <c r="P11" s="156"/>
      <c r="Q11" s="156"/>
      <c r="R11" s="156"/>
      <c r="S11" s="157"/>
    </row>
    <row r="12" spans="1:21" x14ac:dyDescent="0.2">
      <c r="A12" s="155" t="s">
        <v>64</v>
      </c>
      <c r="B12" s="24">
        <v>9300</v>
      </c>
      <c r="C12" s="24">
        <v>9300</v>
      </c>
      <c r="D12" s="24">
        <v>9300</v>
      </c>
      <c r="E12" s="24">
        <v>9600</v>
      </c>
      <c r="F12" s="24">
        <v>9600</v>
      </c>
      <c r="G12" s="24">
        <v>9600</v>
      </c>
      <c r="H12" s="24">
        <v>9600</v>
      </c>
      <c r="I12" s="24">
        <v>8550</v>
      </c>
      <c r="J12" s="25"/>
      <c r="K12" s="25"/>
      <c r="L12" s="26"/>
      <c r="M12" s="25"/>
      <c r="N12" s="25"/>
      <c r="O12" s="25"/>
      <c r="P12" s="25"/>
      <c r="Q12" s="25"/>
      <c r="R12" s="25"/>
      <c r="S12" s="25"/>
      <c r="T12" s="20"/>
      <c r="U12" s="20"/>
    </row>
    <row r="13" spans="1:21" s="18" customFormat="1" x14ac:dyDescent="0.2">
      <c r="A13" s="155"/>
      <c r="B13" s="24"/>
      <c r="C13" s="24">
        <v>12900</v>
      </c>
      <c r="D13" s="24">
        <v>12400</v>
      </c>
      <c r="E13" s="24">
        <v>12400</v>
      </c>
      <c r="F13" s="24">
        <v>12400</v>
      </c>
      <c r="G13" s="24">
        <v>12800</v>
      </c>
      <c r="H13" s="24">
        <v>12800</v>
      </c>
      <c r="I13" s="24">
        <v>12800</v>
      </c>
      <c r="J13" s="24">
        <v>12800</v>
      </c>
      <c r="K13" s="24">
        <v>11400</v>
      </c>
      <c r="L13" s="24"/>
      <c r="M13" s="24"/>
      <c r="N13" s="24"/>
      <c r="O13" s="24"/>
      <c r="P13" s="24"/>
      <c r="Q13" s="24"/>
      <c r="R13" s="24"/>
      <c r="S13" s="24"/>
    </row>
    <row r="14" spans="1:21" x14ac:dyDescent="0.2">
      <c r="A14" s="155"/>
      <c r="B14" s="27"/>
      <c r="C14" s="27"/>
      <c r="D14" s="27"/>
      <c r="E14" s="24">
        <v>12900</v>
      </c>
      <c r="F14" s="24">
        <v>12400</v>
      </c>
      <c r="G14" s="24">
        <v>12400</v>
      </c>
      <c r="H14" s="24">
        <v>12400</v>
      </c>
      <c r="I14" s="24">
        <v>12800</v>
      </c>
      <c r="J14" s="24">
        <v>12800</v>
      </c>
      <c r="K14" s="24">
        <v>12800</v>
      </c>
      <c r="L14" s="24">
        <v>12800</v>
      </c>
      <c r="M14" s="24">
        <v>11400</v>
      </c>
      <c r="N14" s="27"/>
      <c r="O14" s="27"/>
      <c r="P14" s="27"/>
      <c r="Q14" s="27"/>
      <c r="R14" s="27"/>
      <c r="S14" s="27"/>
    </row>
    <row r="15" spans="1:21" x14ac:dyDescent="0.2">
      <c r="A15" s="155"/>
      <c r="B15" s="27"/>
      <c r="C15" s="27"/>
      <c r="D15" s="27"/>
      <c r="E15" s="27"/>
      <c r="F15" s="27"/>
      <c r="G15" s="24">
        <v>12900</v>
      </c>
      <c r="H15" s="24">
        <v>12400</v>
      </c>
      <c r="I15" s="24">
        <v>12400</v>
      </c>
      <c r="J15" s="24">
        <v>12400</v>
      </c>
      <c r="K15" s="24">
        <v>12800</v>
      </c>
      <c r="L15" s="24">
        <v>12800</v>
      </c>
      <c r="M15" s="24">
        <v>12800</v>
      </c>
      <c r="N15" s="24">
        <v>12800</v>
      </c>
      <c r="O15" s="24">
        <v>11400</v>
      </c>
      <c r="P15" s="27"/>
      <c r="Q15" s="27"/>
      <c r="R15" s="27"/>
      <c r="S15" s="27"/>
    </row>
    <row r="16" spans="1:21" x14ac:dyDescent="0.2">
      <c r="A16" s="155"/>
      <c r="B16" s="27"/>
      <c r="C16" s="27"/>
      <c r="D16" s="27"/>
      <c r="E16" s="27"/>
      <c r="F16" s="27"/>
      <c r="G16" s="27"/>
      <c r="H16" s="27"/>
      <c r="I16" s="24">
        <v>12900</v>
      </c>
      <c r="J16" s="24">
        <v>12400</v>
      </c>
      <c r="K16" s="24">
        <v>12400</v>
      </c>
      <c r="L16" s="24">
        <v>12400</v>
      </c>
      <c r="M16" s="24">
        <v>12800</v>
      </c>
      <c r="N16" s="24">
        <v>12800</v>
      </c>
      <c r="O16" s="24">
        <v>12800</v>
      </c>
      <c r="P16" s="24">
        <v>12800</v>
      </c>
      <c r="Q16" s="24">
        <v>11400</v>
      </c>
      <c r="R16" s="27"/>
      <c r="S16" s="27"/>
    </row>
    <row r="17" spans="1:22" x14ac:dyDescent="0.2">
      <c r="A17" s="155"/>
      <c r="B17" s="27"/>
      <c r="C17" s="27"/>
      <c r="D17" s="27"/>
      <c r="E17" s="27"/>
      <c r="F17" s="27"/>
      <c r="G17" s="27"/>
      <c r="H17" s="27"/>
      <c r="I17" s="27"/>
      <c r="J17" s="27"/>
      <c r="K17" s="24">
        <v>12900</v>
      </c>
      <c r="L17" s="24">
        <v>12400</v>
      </c>
      <c r="M17" s="24">
        <v>12400</v>
      </c>
      <c r="N17" s="24">
        <v>12400</v>
      </c>
      <c r="O17" s="24">
        <v>12800</v>
      </c>
      <c r="P17" s="24">
        <v>12800</v>
      </c>
      <c r="Q17" s="24">
        <v>12800</v>
      </c>
      <c r="R17" s="24">
        <v>12800</v>
      </c>
      <c r="S17" s="24">
        <v>11400</v>
      </c>
    </row>
    <row r="18" spans="1:22" s="58" customFormat="1" x14ac:dyDescent="0.2">
      <c r="A18" s="164" t="s">
        <v>59</v>
      </c>
      <c r="B18" s="62">
        <f>SUM(B12)</f>
        <v>9300</v>
      </c>
      <c r="C18" s="154">
        <f>SUM(C12:D17)</f>
        <v>43900</v>
      </c>
      <c r="D18" s="154"/>
      <c r="E18" s="154">
        <f>SUM(E12:F17)</f>
        <v>69300</v>
      </c>
      <c r="F18" s="154"/>
      <c r="G18" s="154">
        <f>SUM(G12:H17)</f>
        <v>94900</v>
      </c>
      <c r="H18" s="154"/>
      <c r="I18" s="154">
        <f>SUM(I12:J17)</f>
        <v>109850</v>
      </c>
      <c r="J18" s="154"/>
      <c r="K18" s="154">
        <f>SUM(K12:L17)</f>
        <v>112700</v>
      </c>
      <c r="L18" s="154"/>
      <c r="M18" s="154">
        <f>SUM(M12:N17)</f>
        <v>87400</v>
      </c>
      <c r="N18" s="154"/>
      <c r="O18" s="154">
        <f>SUM(O12:P17)</f>
        <v>62600</v>
      </c>
      <c r="P18" s="154"/>
      <c r="Q18" s="154">
        <f>SUM(Q12:R17)</f>
        <v>37000</v>
      </c>
      <c r="R18" s="154"/>
      <c r="S18" s="62">
        <f>SUM(S12:S17)</f>
        <v>11400</v>
      </c>
    </row>
    <row r="19" spans="1:22" s="58" customFormat="1" x14ac:dyDescent="0.2">
      <c r="A19" s="164"/>
      <c r="B19" s="153">
        <f>SUM(B12:C17)</f>
        <v>31500</v>
      </c>
      <c r="C19" s="153"/>
      <c r="D19" s="153">
        <f>SUM(D12:E17)</f>
        <v>56600</v>
      </c>
      <c r="E19" s="153"/>
      <c r="F19" s="153">
        <f>SUM(F12:G17)</f>
        <v>82100</v>
      </c>
      <c r="G19" s="153"/>
      <c r="H19" s="153">
        <f>SUM(H12:I17)</f>
        <v>106650</v>
      </c>
      <c r="I19" s="153"/>
      <c r="J19" s="153">
        <f>SUM(J12:K17)</f>
        <v>112700</v>
      </c>
      <c r="K19" s="153"/>
      <c r="L19" s="153">
        <f>SUM(L12:M17)</f>
        <v>99800</v>
      </c>
      <c r="M19" s="153"/>
      <c r="N19" s="153">
        <f>SUM(N12:O17)</f>
        <v>75000</v>
      </c>
      <c r="O19" s="153"/>
      <c r="P19" s="153">
        <f>SUM(P12:Q17)</f>
        <v>49800</v>
      </c>
      <c r="Q19" s="153"/>
      <c r="R19" s="153">
        <f>SUM(R12:S17)</f>
        <v>24200</v>
      </c>
      <c r="S19" s="153"/>
    </row>
    <row r="21" spans="1:22" ht="13.5" customHeight="1" x14ac:dyDescent="0.2">
      <c r="A21" s="143" t="s">
        <v>137</v>
      </c>
      <c r="B21" s="34"/>
      <c r="C21" s="107"/>
      <c r="D21" s="107"/>
      <c r="E21" s="107"/>
      <c r="F21" s="107"/>
      <c r="G21" s="107"/>
      <c r="H21" s="107"/>
      <c r="I21" s="107"/>
      <c r="J21" s="107"/>
      <c r="K21" s="34"/>
      <c r="L21" s="34"/>
      <c r="M21" s="34"/>
      <c r="N21" s="34"/>
      <c r="O21" s="34"/>
      <c r="P21" s="34"/>
      <c r="Q21" s="34"/>
      <c r="R21" s="34"/>
      <c r="S21" s="35"/>
    </row>
    <row r="22" spans="1:22" x14ac:dyDescent="0.2">
      <c r="A22" s="143"/>
      <c r="B22" s="28"/>
      <c r="C22" s="28"/>
      <c r="D22" s="28"/>
      <c r="E22" s="135" t="s">
        <v>63</v>
      </c>
      <c r="F22" s="135"/>
      <c r="G22" s="135"/>
      <c r="H22" s="135"/>
      <c r="I22" s="28"/>
      <c r="J22" s="28"/>
      <c r="K22" s="28"/>
      <c r="L22" s="28"/>
      <c r="M22" s="28"/>
      <c r="N22" s="28"/>
      <c r="O22" s="28"/>
      <c r="P22" s="28"/>
      <c r="Q22" s="28"/>
      <c r="R22" s="28"/>
      <c r="S22" s="29"/>
    </row>
    <row r="23" spans="1:22" x14ac:dyDescent="0.2">
      <c r="A23" s="143"/>
      <c r="B23" s="28"/>
      <c r="C23" s="28"/>
      <c r="D23" s="28"/>
      <c r="E23" s="106"/>
      <c r="F23" s="106"/>
      <c r="G23" s="135" t="s">
        <v>63</v>
      </c>
      <c r="H23" s="135"/>
      <c r="I23" s="135"/>
      <c r="J23" s="135"/>
      <c r="K23" s="28"/>
      <c r="L23" s="28"/>
      <c r="M23" s="28"/>
      <c r="N23" s="28"/>
      <c r="O23" s="28"/>
      <c r="P23" s="28"/>
      <c r="Q23" s="28"/>
      <c r="R23" s="28"/>
      <c r="S23" s="29"/>
    </row>
    <row r="24" spans="1:22" x14ac:dyDescent="0.2">
      <c r="A24" s="143"/>
      <c r="B24" s="28"/>
      <c r="C24" s="28"/>
      <c r="D24" s="28"/>
      <c r="E24" s="135">
        <v>25</v>
      </c>
      <c r="F24" s="135"/>
      <c r="G24" s="135"/>
      <c r="H24" s="135"/>
      <c r="I24" s="135"/>
      <c r="J24" s="135"/>
      <c r="K24" s="135"/>
      <c r="L24" s="135"/>
      <c r="M24" s="28"/>
      <c r="N24" s="28"/>
      <c r="O24" s="28"/>
      <c r="P24" s="28"/>
      <c r="Q24" s="28"/>
      <c r="R24" s="28"/>
      <c r="S24" s="29"/>
    </row>
    <row r="25" spans="1:22" x14ac:dyDescent="0.2">
      <c r="A25" s="143"/>
      <c r="B25" s="28"/>
      <c r="C25" s="28"/>
      <c r="D25" s="28"/>
      <c r="E25" s="28"/>
      <c r="F25" s="28"/>
      <c r="G25" s="135">
        <v>25</v>
      </c>
      <c r="H25" s="135"/>
      <c r="I25" s="135"/>
      <c r="J25" s="135"/>
      <c r="K25" s="135"/>
      <c r="L25" s="135"/>
      <c r="M25" s="135"/>
      <c r="N25" s="135"/>
      <c r="O25" s="28"/>
      <c r="P25" s="28"/>
      <c r="Q25" s="28"/>
      <c r="R25" s="28"/>
      <c r="S25" s="29"/>
    </row>
    <row r="26" spans="1:22" x14ac:dyDescent="0.2">
      <c r="A26" s="143"/>
      <c r="B26" s="28"/>
      <c r="C26" s="28"/>
      <c r="D26" s="28"/>
      <c r="E26" s="28"/>
      <c r="F26" s="28"/>
      <c r="G26" s="28"/>
      <c r="H26" s="28"/>
      <c r="I26" s="135">
        <v>25</v>
      </c>
      <c r="J26" s="135"/>
      <c r="K26" s="135"/>
      <c r="L26" s="135"/>
      <c r="M26" s="135"/>
      <c r="N26" s="135"/>
      <c r="O26" s="135"/>
      <c r="P26" s="135"/>
      <c r="Q26" s="28"/>
      <c r="R26" s="28"/>
      <c r="S26" s="29"/>
    </row>
    <row r="27" spans="1:22" x14ac:dyDescent="0.2">
      <c r="A27" s="143"/>
      <c r="B27" s="28"/>
      <c r="C27" s="28"/>
      <c r="D27" s="28"/>
      <c r="E27" s="28"/>
      <c r="F27" s="28"/>
      <c r="G27" s="28"/>
      <c r="H27" s="28"/>
      <c r="I27" s="28"/>
      <c r="J27" s="28"/>
      <c r="K27" s="135">
        <v>25</v>
      </c>
      <c r="L27" s="135"/>
      <c r="M27" s="135"/>
      <c r="N27" s="135"/>
      <c r="O27" s="135"/>
      <c r="P27" s="135"/>
      <c r="Q27" s="135"/>
      <c r="R27" s="135"/>
      <c r="S27" s="29"/>
    </row>
    <row r="28" spans="1:22" x14ac:dyDescent="0.2">
      <c r="A28" s="143"/>
      <c r="B28" s="28"/>
      <c r="C28" s="28"/>
      <c r="D28" s="28"/>
      <c r="E28" s="28"/>
      <c r="F28" s="28"/>
      <c r="G28" s="28"/>
      <c r="H28" s="28"/>
      <c r="I28" s="28"/>
      <c r="J28" s="28"/>
      <c r="K28" s="28"/>
      <c r="L28" s="28"/>
      <c r="M28" s="162"/>
      <c r="N28" s="162"/>
      <c r="O28" s="162"/>
      <c r="P28" s="162"/>
      <c r="Q28" s="162"/>
      <c r="R28" s="162"/>
      <c r="S28" s="163"/>
      <c r="T28" s="33"/>
    </row>
    <row r="29" spans="1:22" x14ac:dyDescent="0.2">
      <c r="A29" s="143"/>
      <c r="B29" s="36"/>
      <c r="C29" s="36"/>
      <c r="D29" s="36"/>
      <c r="E29" s="36"/>
      <c r="F29" s="36"/>
      <c r="G29" s="36"/>
      <c r="H29" s="36"/>
      <c r="I29" s="36"/>
      <c r="J29" s="36"/>
      <c r="K29" s="36"/>
      <c r="L29" s="36"/>
      <c r="M29" s="36"/>
      <c r="N29" s="36"/>
      <c r="O29" s="144"/>
      <c r="P29" s="144"/>
      <c r="Q29" s="144"/>
      <c r="R29" s="144"/>
      <c r="S29" s="145"/>
      <c r="T29" s="19"/>
      <c r="U29" s="33"/>
      <c r="V29" s="33"/>
    </row>
    <row r="30" spans="1:22" x14ac:dyDescent="0.2">
      <c r="A30" s="138" t="s">
        <v>133</v>
      </c>
      <c r="B30" s="138"/>
      <c r="C30" s="138"/>
      <c r="D30" s="138"/>
      <c r="E30" s="138"/>
      <c r="F30" s="138"/>
      <c r="G30" s="138"/>
      <c r="H30" s="138"/>
      <c r="I30" s="138"/>
      <c r="J30" s="138"/>
      <c r="K30" s="138"/>
      <c r="L30" s="138"/>
      <c r="M30" s="138"/>
      <c r="N30" s="138"/>
      <c r="O30" s="138"/>
      <c r="P30" s="138"/>
      <c r="Q30" s="138"/>
      <c r="R30" s="138"/>
      <c r="S30" s="138"/>
      <c r="T30" s="19"/>
      <c r="U30" s="33"/>
      <c r="V30" s="33"/>
    </row>
    <row r="32" spans="1:22" x14ac:dyDescent="0.2">
      <c r="A32" s="108"/>
      <c r="B32" s="109"/>
      <c r="C32" s="109"/>
      <c r="D32" s="109"/>
      <c r="E32" s="18"/>
      <c r="F32" s="18"/>
    </row>
    <row r="33" spans="1:19" ht="15.75" x14ac:dyDescent="0.25">
      <c r="A33" s="129" t="s">
        <v>70</v>
      </c>
      <c r="B33" s="129"/>
      <c r="C33" s="129"/>
      <c r="D33" s="129"/>
      <c r="E33" s="129"/>
      <c r="F33" s="129"/>
      <c r="G33" s="129"/>
      <c r="H33" s="129"/>
      <c r="I33" s="129"/>
      <c r="J33" s="129"/>
      <c r="K33" s="129"/>
      <c r="L33" s="129"/>
      <c r="M33" s="129"/>
      <c r="N33" s="129"/>
      <c r="O33" s="129"/>
      <c r="P33" s="129"/>
      <c r="Q33" s="129"/>
      <c r="R33" s="129"/>
      <c r="S33" s="129"/>
    </row>
    <row r="34" spans="1:19" ht="4.5" customHeight="1" x14ac:dyDescent="0.2"/>
    <row r="35" spans="1:19" x14ac:dyDescent="0.2">
      <c r="A35" s="40" t="s">
        <v>49</v>
      </c>
      <c r="B35" s="41"/>
      <c r="C35" s="137" t="s">
        <v>50</v>
      </c>
      <c r="D35" s="137"/>
      <c r="E35" s="137" t="s">
        <v>51</v>
      </c>
      <c r="F35" s="137"/>
      <c r="G35" s="137" t="s">
        <v>52</v>
      </c>
      <c r="H35" s="137"/>
      <c r="I35" s="137" t="s">
        <v>53</v>
      </c>
      <c r="J35" s="137"/>
      <c r="K35" s="137" t="s">
        <v>54</v>
      </c>
      <c r="L35" s="137"/>
      <c r="M35" s="137" t="s">
        <v>55</v>
      </c>
      <c r="N35" s="137"/>
      <c r="O35" s="136"/>
      <c r="P35" s="136"/>
      <c r="Q35" s="136"/>
      <c r="R35" s="136"/>
      <c r="S35" s="136"/>
    </row>
    <row r="36" spans="1:19" ht="51" x14ac:dyDescent="0.2">
      <c r="A36" s="42" t="s">
        <v>144</v>
      </c>
      <c r="B36" s="110"/>
      <c r="C36" s="141">
        <v>75</v>
      </c>
      <c r="D36" s="142"/>
      <c r="E36" s="141">
        <v>95</v>
      </c>
      <c r="F36" s="142"/>
      <c r="G36" s="141">
        <v>115</v>
      </c>
      <c r="H36" s="142"/>
      <c r="I36" s="141">
        <v>160</v>
      </c>
      <c r="J36" s="142"/>
      <c r="K36" s="141">
        <v>205</v>
      </c>
      <c r="L36" s="142"/>
      <c r="M36" s="141">
        <v>250</v>
      </c>
      <c r="N36" s="142"/>
      <c r="O36" s="147"/>
      <c r="P36" s="131"/>
      <c r="Q36" s="131"/>
      <c r="R36" s="131"/>
      <c r="S36" s="37"/>
    </row>
    <row r="37" spans="1:19" ht="25.5" x14ac:dyDescent="0.2">
      <c r="A37" s="38" t="s">
        <v>65</v>
      </c>
      <c r="B37" s="15"/>
      <c r="C37" s="139" t="s">
        <v>67</v>
      </c>
      <c r="D37" s="140"/>
      <c r="E37" s="139" t="s">
        <v>68</v>
      </c>
      <c r="F37" s="140"/>
      <c r="G37" s="161" t="s">
        <v>134</v>
      </c>
      <c r="H37" s="140"/>
      <c r="I37" s="161" t="s">
        <v>135</v>
      </c>
      <c r="J37" s="140"/>
      <c r="K37" s="161" t="s">
        <v>136</v>
      </c>
      <c r="L37" s="140"/>
      <c r="M37" s="139">
        <v>10</v>
      </c>
      <c r="N37" s="140"/>
      <c r="O37" s="146"/>
      <c r="P37" s="134"/>
      <c r="Q37" s="134"/>
      <c r="R37" s="134"/>
    </row>
    <row r="38" spans="1:19" ht="27.75" customHeight="1" x14ac:dyDescent="0.2">
      <c r="A38" s="39" t="s">
        <v>66</v>
      </c>
      <c r="B38" s="39">
        <v>14</v>
      </c>
      <c r="C38" s="168">
        <v>50</v>
      </c>
      <c r="D38" s="168"/>
      <c r="E38" s="169">
        <v>150</v>
      </c>
      <c r="F38" s="170"/>
      <c r="G38" s="169">
        <v>500</v>
      </c>
      <c r="H38" s="170"/>
      <c r="I38" s="169">
        <v>800</v>
      </c>
      <c r="J38" s="170"/>
      <c r="K38" s="169">
        <v>1640</v>
      </c>
      <c r="L38" s="170"/>
      <c r="M38" s="169">
        <v>2500</v>
      </c>
      <c r="N38" s="170"/>
      <c r="O38" s="171"/>
      <c r="P38" s="172"/>
      <c r="Q38" s="134"/>
      <c r="R38" s="134"/>
    </row>
    <row r="39" spans="1:19" ht="25.5" x14ac:dyDescent="0.2">
      <c r="A39" s="50" t="s">
        <v>69</v>
      </c>
      <c r="B39" s="39">
        <v>170</v>
      </c>
      <c r="C39" s="165">
        <v>600</v>
      </c>
      <c r="D39" s="165"/>
      <c r="E39" s="166">
        <v>1800</v>
      </c>
      <c r="F39" s="167"/>
      <c r="G39" s="166">
        <v>6000</v>
      </c>
      <c r="H39" s="167"/>
      <c r="I39" s="166">
        <v>9600</v>
      </c>
      <c r="J39" s="167"/>
      <c r="K39" s="166">
        <v>19680</v>
      </c>
      <c r="L39" s="167"/>
      <c r="M39" s="166">
        <v>30000</v>
      </c>
      <c r="N39" s="167"/>
      <c r="O39" s="132"/>
      <c r="P39" s="133"/>
      <c r="Q39" s="134"/>
      <c r="R39" s="134"/>
    </row>
  </sheetData>
  <mergeCells count="97">
    <mergeCell ref="K35:L35"/>
    <mergeCell ref="G35:H35"/>
    <mergeCell ref="C37:D37"/>
    <mergeCell ref="E37:F37"/>
    <mergeCell ref="M39:N39"/>
    <mergeCell ref="A33:S33"/>
    <mergeCell ref="C39:D39"/>
    <mergeCell ref="E39:F39"/>
    <mergeCell ref="G39:H39"/>
    <mergeCell ref="I39:J39"/>
    <mergeCell ref="K39:L39"/>
    <mergeCell ref="C38:D38"/>
    <mergeCell ref="E38:F38"/>
    <mergeCell ref="G38:H38"/>
    <mergeCell ref="I38:J38"/>
    <mergeCell ref="K38:L38"/>
    <mergeCell ref="M38:N38"/>
    <mergeCell ref="C35:D35"/>
    <mergeCell ref="E35:F35"/>
    <mergeCell ref="I35:J35"/>
    <mergeCell ref="O38:P38"/>
    <mergeCell ref="A18:A19"/>
    <mergeCell ref="B19:C19"/>
    <mergeCell ref="C18:D18"/>
    <mergeCell ref="E18:F18"/>
    <mergeCell ref="D19:E19"/>
    <mergeCell ref="F19:G19"/>
    <mergeCell ref="B6:I6"/>
    <mergeCell ref="N4:O4"/>
    <mergeCell ref="P4:Q4"/>
    <mergeCell ref="G37:H37"/>
    <mergeCell ref="I37:J37"/>
    <mergeCell ref="K37:L37"/>
    <mergeCell ref="E22:H22"/>
    <mergeCell ref="E24:L24"/>
    <mergeCell ref="G25:N25"/>
    <mergeCell ref="H19:I19"/>
    <mergeCell ref="J19:K19"/>
    <mergeCell ref="L19:M19"/>
    <mergeCell ref="N19:O19"/>
    <mergeCell ref="I26:P26"/>
    <mergeCell ref="K27:R27"/>
    <mergeCell ref="M28:S28"/>
    <mergeCell ref="K11:S11"/>
    <mergeCell ref="M3:S3"/>
    <mergeCell ref="M5:N5"/>
    <mergeCell ref="O5:P5"/>
    <mergeCell ref="Q5:S5"/>
    <mergeCell ref="R4:S4"/>
    <mergeCell ref="L4:M4"/>
    <mergeCell ref="A1:S1"/>
    <mergeCell ref="P19:Q19"/>
    <mergeCell ref="R19:S19"/>
    <mergeCell ref="G18:H18"/>
    <mergeCell ref="I18:J18"/>
    <mergeCell ref="K18:L18"/>
    <mergeCell ref="M18:N18"/>
    <mergeCell ref="A2:S2"/>
    <mergeCell ref="O18:P18"/>
    <mergeCell ref="Q18:R18"/>
    <mergeCell ref="A6:A11"/>
    <mergeCell ref="A12:A17"/>
    <mergeCell ref="C7:K7"/>
    <mergeCell ref="E8:M8"/>
    <mergeCell ref="G9:O9"/>
    <mergeCell ref="I10:Q10"/>
    <mergeCell ref="B5:D5"/>
    <mergeCell ref="E5:F5"/>
    <mergeCell ref="G5:H5"/>
    <mergeCell ref="I5:J5"/>
    <mergeCell ref="K5:L5"/>
    <mergeCell ref="B4:C4"/>
    <mergeCell ref="D4:E4"/>
    <mergeCell ref="F4:G4"/>
    <mergeCell ref="H4:I4"/>
    <mergeCell ref="J4:K4"/>
    <mergeCell ref="G23:J23"/>
    <mergeCell ref="Q35:S35"/>
    <mergeCell ref="M35:N35"/>
    <mergeCell ref="A30:S30"/>
    <mergeCell ref="M37:N37"/>
    <mergeCell ref="O35:P35"/>
    <mergeCell ref="C36:D36"/>
    <mergeCell ref="E36:F36"/>
    <mergeCell ref="G36:H36"/>
    <mergeCell ref="A21:A29"/>
    <mergeCell ref="O29:S29"/>
    <mergeCell ref="O37:P37"/>
    <mergeCell ref="O36:P36"/>
    <mergeCell ref="I36:J36"/>
    <mergeCell ref="K36:L36"/>
    <mergeCell ref="M36:N36"/>
    <mergeCell ref="Q36:R36"/>
    <mergeCell ref="O39:P39"/>
    <mergeCell ref="Q39:R39"/>
    <mergeCell ref="Q37:R37"/>
    <mergeCell ref="Q38:R38"/>
  </mergeCells>
  <pageMargins left="0.7" right="0.7" top="0.75" bottom="0.75" header="0.3" footer="0.3"/>
  <pageSetup paperSize="9" scale="87" fitToWidth="0" orientation="landscape" r:id="rId1"/>
  <ignoredErrors>
    <ignoredError sqref="B4 D4 F4 H4 J4 L4 N4 P4 R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workbookViewId="0">
      <selection activeCell="I22" sqref="I22"/>
    </sheetView>
  </sheetViews>
  <sheetFormatPr defaultRowHeight="12.75" x14ac:dyDescent="0.2"/>
  <cols>
    <col min="1" max="1" width="19" style="16" customWidth="1"/>
    <col min="2" max="2" width="13.28515625" style="16" customWidth="1"/>
    <col min="3" max="3" width="13" style="16" customWidth="1"/>
    <col min="4" max="4" width="2.7109375" style="16" customWidth="1"/>
    <col min="5" max="5" width="21" style="16" customWidth="1"/>
    <col min="6" max="7" width="6.7109375" style="16" customWidth="1"/>
    <col min="8" max="8" width="7.140625" style="16" customWidth="1"/>
    <col min="9" max="9" width="7.5703125" style="16" customWidth="1"/>
    <col min="10" max="10" width="9.28515625" style="16" customWidth="1"/>
    <col min="11" max="11" width="9" style="16" customWidth="1"/>
    <col min="12" max="12" width="10" style="16" customWidth="1"/>
    <col min="13" max="13" width="9.140625" style="16" customWidth="1"/>
    <col min="14" max="16384" width="9.140625" style="16"/>
  </cols>
  <sheetData>
    <row r="1" spans="1:13" x14ac:dyDescent="0.2">
      <c r="A1" s="152" t="s">
        <v>75</v>
      </c>
      <c r="B1" s="152"/>
      <c r="C1" s="152"/>
      <c r="D1" s="152"/>
      <c r="E1" s="152"/>
      <c r="F1" s="152"/>
      <c r="G1" s="152"/>
      <c r="H1" s="152"/>
      <c r="I1" s="152"/>
      <c r="J1" s="152"/>
      <c r="K1" s="152"/>
      <c r="L1" s="152"/>
    </row>
    <row r="2" spans="1:13" x14ac:dyDescent="0.2">
      <c r="A2" s="22"/>
      <c r="B2" s="22"/>
      <c r="C2" s="22"/>
      <c r="D2" s="22"/>
      <c r="E2" s="22"/>
      <c r="F2" s="22"/>
      <c r="G2" s="22"/>
      <c r="H2" s="22"/>
      <c r="I2" s="22"/>
      <c r="J2" s="22"/>
      <c r="K2" s="22"/>
      <c r="L2" s="22"/>
    </row>
    <row r="3" spans="1:13" x14ac:dyDescent="0.2">
      <c r="A3" s="22"/>
      <c r="B3" s="22"/>
      <c r="C3" s="22"/>
      <c r="D3" s="22"/>
      <c r="E3" s="22"/>
      <c r="F3" s="22"/>
      <c r="G3" s="22"/>
      <c r="H3" s="22"/>
      <c r="I3" s="22"/>
      <c r="J3" s="22"/>
      <c r="K3" s="22"/>
      <c r="L3" s="22"/>
    </row>
    <row r="4" spans="1:13" ht="44.25" customHeight="1" x14ac:dyDescent="0.25">
      <c r="A4" s="186" t="s">
        <v>74</v>
      </c>
      <c r="B4" s="186"/>
      <c r="C4" s="186"/>
      <c r="E4" s="129" t="s">
        <v>121</v>
      </c>
      <c r="F4" s="129"/>
      <c r="G4" s="129"/>
      <c r="H4" s="129"/>
      <c r="I4" s="129"/>
      <c r="J4" s="129"/>
      <c r="K4" s="129"/>
      <c r="L4" s="129"/>
    </row>
    <row r="5" spans="1:13" ht="4.5" customHeight="1" x14ac:dyDescent="0.2"/>
    <row r="6" spans="1:13" ht="56.25" customHeight="1" x14ac:dyDescent="0.2">
      <c r="A6" s="45" t="s">
        <v>71</v>
      </c>
      <c r="B6" s="43" t="s">
        <v>72</v>
      </c>
      <c r="C6" s="43" t="s">
        <v>73</v>
      </c>
      <c r="E6" s="47" t="s">
        <v>49</v>
      </c>
      <c r="F6" s="43" t="s">
        <v>76</v>
      </c>
      <c r="G6" s="43" t="s">
        <v>77</v>
      </c>
      <c r="H6" s="43" t="s">
        <v>78</v>
      </c>
      <c r="I6" s="43" t="s">
        <v>79</v>
      </c>
      <c r="J6" s="43" t="s">
        <v>80</v>
      </c>
      <c r="K6" s="43" t="s">
        <v>81</v>
      </c>
      <c r="L6" s="115" t="s">
        <v>82</v>
      </c>
      <c r="M6" s="77" t="s">
        <v>122</v>
      </c>
    </row>
    <row r="7" spans="1:13" x14ac:dyDescent="0.2">
      <c r="A7" s="17" t="s">
        <v>138</v>
      </c>
      <c r="B7" s="24">
        <v>9</v>
      </c>
      <c r="C7" s="24">
        <v>36</v>
      </c>
      <c r="E7" s="17" t="s">
        <v>85</v>
      </c>
      <c r="F7" s="44">
        <v>170</v>
      </c>
      <c r="G7" s="44">
        <v>600</v>
      </c>
      <c r="H7" s="81">
        <v>1800</v>
      </c>
      <c r="I7" s="81">
        <v>6000</v>
      </c>
      <c r="J7" s="81">
        <v>9600</v>
      </c>
      <c r="K7" s="81">
        <v>19680</v>
      </c>
      <c r="L7" s="81">
        <v>30000</v>
      </c>
      <c r="M7" s="114">
        <v>34000</v>
      </c>
    </row>
    <row r="8" spans="1:13" x14ac:dyDescent="0.2">
      <c r="A8" s="179" t="s">
        <v>157</v>
      </c>
      <c r="B8" s="182">
        <v>50</v>
      </c>
      <c r="C8" s="182">
        <v>50</v>
      </c>
      <c r="E8" s="15" t="s">
        <v>83</v>
      </c>
      <c r="F8" s="24">
        <v>170</v>
      </c>
      <c r="G8" s="24">
        <f t="shared" ref="G8:L8" si="0">SUM(G7,-G9)</f>
        <v>430</v>
      </c>
      <c r="H8" s="24">
        <f t="shared" si="0"/>
        <v>1370</v>
      </c>
      <c r="I8" s="24">
        <f t="shared" si="0"/>
        <v>4630</v>
      </c>
      <c r="J8" s="24">
        <f t="shared" si="0"/>
        <v>4970</v>
      </c>
      <c r="K8" s="24">
        <f t="shared" si="0"/>
        <v>14710</v>
      </c>
      <c r="L8" s="24">
        <f t="shared" si="0"/>
        <v>15290</v>
      </c>
      <c r="M8" s="78">
        <v>16000</v>
      </c>
    </row>
    <row r="9" spans="1:13" x14ac:dyDescent="0.2">
      <c r="A9" s="180"/>
      <c r="B9" s="183"/>
      <c r="C9" s="183"/>
      <c r="E9" s="15" t="s">
        <v>84</v>
      </c>
      <c r="F9" s="24">
        <v>0</v>
      </c>
      <c r="G9" s="24">
        <v>170</v>
      </c>
      <c r="H9" s="24">
        <f>SUM(G8)</f>
        <v>430</v>
      </c>
      <c r="I9" s="24">
        <f>SUM(H8)</f>
        <v>1370</v>
      </c>
      <c r="J9" s="24">
        <f>SUM(I8)</f>
        <v>4630</v>
      </c>
      <c r="K9" s="24">
        <f>SUM(J8)</f>
        <v>4970</v>
      </c>
      <c r="L9" s="24">
        <f>SUM(K8)</f>
        <v>14710</v>
      </c>
      <c r="M9" s="114">
        <v>16000</v>
      </c>
    </row>
    <row r="10" spans="1:13" x14ac:dyDescent="0.2">
      <c r="A10" s="181"/>
      <c r="B10" s="184"/>
      <c r="C10" s="184"/>
      <c r="E10" s="175" t="s">
        <v>86</v>
      </c>
      <c r="F10" s="176" t="s">
        <v>88</v>
      </c>
      <c r="G10" s="165">
        <f>PRODUCT(G8,B11)</f>
        <v>25370</v>
      </c>
      <c r="H10" s="165">
        <f>PRODUCT(H8,B11)</f>
        <v>80830</v>
      </c>
      <c r="I10" s="165">
        <f>PRODUCT(I8,B11)</f>
        <v>273170</v>
      </c>
      <c r="J10" s="165">
        <f>PRODUCT(J8,B11)</f>
        <v>293230</v>
      </c>
      <c r="K10" s="165">
        <f>PRODUCT(K8,B11)</f>
        <v>867890</v>
      </c>
      <c r="L10" s="165">
        <f>PRODUCT(L8,B11)</f>
        <v>902110</v>
      </c>
      <c r="M10" s="177">
        <f>PRODUCT(M8,B11)</f>
        <v>944000</v>
      </c>
    </row>
    <row r="11" spans="1:13" ht="15" customHeight="1" x14ac:dyDescent="0.2">
      <c r="A11" s="73" t="s">
        <v>59</v>
      </c>
      <c r="B11" s="64">
        <f>SUM(B7:B9)</f>
        <v>59</v>
      </c>
      <c r="C11" s="64">
        <f>SUM(C7:C9)</f>
        <v>86</v>
      </c>
      <c r="E11" s="175"/>
      <c r="F11" s="176"/>
      <c r="G11" s="165"/>
      <c r="H11" s="165"/>
      <c r="I11" s="165"/>
      <c r="J11" s="165"/>
      <c r="K11" s="165"/>
      <c r="L11" s="165"/>
      <c r="M11" s="178"/>
    </row>
    <row r="12" spans="1:13" x14ac:dyDescent="0.2">
      <c r="A12" s="187" t="s">
        <v>130</v>
      </c>
      <c r="B12" s="187"/>
      <c r="C12" s="187"/>
      <c r="E12" s="175" t="s">
        <v>87</v>
      </c>
      <c r="F12" s="176" t="s">
        <v>88</v>
      </c>
      <c r="G12" s="182">
        <f>PRODUCT(G9,C11)</f>
        <v>14620</v>
      </c>
      <c r="H12" s="182">
        <f>PRODUCT(H9,C11)</f>
        <v>36980</v>
      </c>
      <c r="I12" s="182">
        <f>PRODUCT(I9,C11)</f>
        <v>117820</v>
      </c>
      <c r="J12" s="182">
        <f>PRODUCT(J9,C11)</f>
        <v>398180</v>
      </c>
      <c r="K12" s="182">
        <f>PRODUCT(K9,C11)</f>
        <v>427420</v>
      </c>
      <c r="L12" s="182">
        <f>PRODUCT(L9,C11)</f>
        <v>1265060</v>
      </c>
      <c r="M12" s="177">
        <f>PRODUCT(M9,C11)</f>
        <v>1376000</v>
      </c>
    </row>
    <row r="13" spans="1:13" x14ac:dyDescent="0.2">
      <c r="A13" s="188"/>
      <c r="B13" s="188"/>
      <c r="C13" s="188"/>
      <c r="E13" s="175"/>
      <c r="F13" s="176"/>
      <c r="G13" s="184"/>
      <c r="H13" s="184"/>
      <c r="I13" s="184"/>
      <c r="J13" s="184"/>
      <c r="K13" s="184"/>
      <c r="L13" s="184"/>
      <c r="M13" s="178"/>
    </row>
    <row r="14" spans="1:13" ht="24" customHeight="1" x14ac:dyDescent="0.2">
      <c r="A14" s="188"/>
      <c r="B14" s="188"/>
      <c r="C14" s="188"/>
      <c r="E14" s="74" t="s">
        <v>59</v>
      </c>
      <c r="F14" s="75" t="s">
        <v>88</v>
      </c>
      <c r="G14" s="76">
        <f t="shared" ref="G14:L14" si="1">SUM(G10:G13)</f>
        <v>39990</v>
      </c>
      <c r="H14" s="76">
        <f t="shared" si="1"/>
        <v>117810</v>
      </c>
      <c r="I14" s="76">
        <f t="shared" si="1"/>
        <v>390990</v>
      </c>
      <c r="J14" s="76">
        <f t="shared" si="1"/>
        <v>691410</v>
      </c>
      <c r="K14" s="76">
        <f t="shared" si="1"/>
        <v>1295310</v>
      </c>
      <c r="L14" s="76">
        <f t="shared" si="1"/>
        <v>2167170</v>
      </c>
      <c r="M14" s="79">
        <f>SUM(M10:M13)</f>
        <v>2320000</v>
      </c>
    </row>
    <row r="15" spans="1:13" x14ac:dyDescent="0.2">
      <c r="A15" s="188"/>
      <c r="B15" s="188"/>
      <c r="C15" s="188"/>
      <c r="E15" s="185" t="s">
        <v>123</v>
      </c>
      <c r="F15" s="185"/>
      <c r="G15" s="185"/>
      <c r="H15" s="185"/>
      <c r="I15" s="185"/>
      <c r="J15" s="185"/>
      <c r="K15" s="185"/>
      <c r="L15" s="185"/>
      <c r="M15" s="185"/>
    </row>
    <row r="16" spans="1:13" x14ac:dyDescent="0.2">
      <c r="A16" s="188"/>
      <c r="B16" s="188"/>
      <c r="C16" s="188"/>
      <c r="E16" s="14"/>
    </row>
    <row r="17" spans="1:24" x14ac:dyDescent="0.2">
      <c r="A17" s="188"/>
      <c r="B17" s="188"/>
      <c r="C17" s="188"/>
      <c r="E17" s="14" t="s">
        <v>128</v>
      </c>
    </row>
    <row r="18" spans="1:24" x14ac:dyDescent="0.2">
      <c r="A18" s="188"/>
      <c r="B18" s="188"/>
      <c r="C18" s="188"/>
      <c r="E18" s="14"/>
    </row>
    <row r="19" spans="1:24" ht="12.75" customHeight="1" x14ac:dyDescent="0.2">
      <c r="A19" s="188"/>
      <c r="B19" s="188"/>
      <c r="C19" s="188"/>
      <c r="E19" s="14"/>
    </row>
    <row r="20" spans="1:24" ht="21.75" customHeight="1" x14ac:dyDescent="0.2">
      <c r="A20" s="188"/>
      <c r="B20" s="188"/>
      <c r="C20" s="188"/>
      <c r="E20" s="14"/>
    </row>
    <row r="21" spans="1:24" x14ac:dyDescent="0.2">
      <c r="E21" s="14"/>
    </row>
    <row r="22" spans="1:24" ht="127.5" customHeight="1" x14ac:dyDescent="0.2">
      <c r="T22" s="48"/>
      <c r="U22" s="173"/>
      <c r="V22" s="174"/>
      <c r="W22" s="173"/>
      <c r="X22" s="174"/>
    </row>
    <row r="23" spans="1:24" ht="12.75" customHeight="1" x14ac:dyDescent="0.2">
      <c r="T23" s="30"/>
      <c r="U23" s="49"/>
      <c r="V23" s="49"/>
      <c r="W23" s="49"/>
      <c r="X23" s="49"/>
    </row>
  </sheetData>
  <mergeCells count="28">
    <mergeCell ref="A1:L1"/>
    <mergeCell ref="G12:G13"/>
    <mergeCell ref="H12:H13"/>
    <mergeCell ref="I12:I13"/>
    <mergeCell ref="J12:J13"/>
    <mergeCell ref="K12:K13"/>
    <mergeCell ref="L12:L13"/>
    <mergeCell ref="E4:L4"/>
    <mergeCell ref="G10:G11"/>
    <mergeCell ref="H10:H11"/>
    <mergeCell ref="I10:I11"/>
    <mergeCell ref="J10:J11"/>
    <mergeCell ref="K10:K11"/>
    <mergeCell ref="L10:L11"/>
    <mergeCell ref="A4:C4"/>
    <mergeCell ref="A12:C20"/>
    <mergeCell ref="A8:A10"/>
    <mergeCell ref="B8:B10"/>
    <mergeCell ref="C8:C10"/>
    <mergeCell ref="E10:E11"/>
    <mergeCell ref="E15:M15"/>
    <mergeCell ref="U22:V22"/>
    <mergeCell ref="W22:X22"/>
    <mergeCell ref="E12:E13"/>
    <mergeCell ref="F10:F11"/>
    <mergeCell ref="F12:F13"/>
    <mergeCell ref="M10:M11"/>
    <mergeCell ref="M12:M13"/>
  </mergeCells>
  <pageMargins left="0.7" right="0.7" top="0.75" bottom="0.75" header="0.3" footer="0.3"/>
  <pageSetup paperSize="9"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workbookViewId="0">
      <selection activeCell="J15" sqref="J15:J16"/>
    </sheetView>
  </sheetViews>
  <sheetFormatPr defaultRowHeight="12.75" x14ac:dyDescent="0.2"/>
  <cols>
    <col min="1" max="1" width="19" style="16" customWidth="1"/>
    <col min="2" max="2" width="10.28515625" style="16" customWidth="1"/>
    <col min="3" max="3" width="10.140625" style="16" customWidth="1"/>
    <col min="4" max="4" width="9.7109375" style="16" customWidth="1"/>
    <col min="5" max="5" width="10.28515625" style="16" customWidth="1"/>
    <col min="6" max="6" width="3" style="16" customWidth="1"/>
    <col min="7" max="7" width="24.28515625" style="16" customWidth="1"/>
    <col min="8" max="8" width="8.42578125" style="16" customWidth="1"/>
    <col min="9" max="9" width="7.5703125" style="16" customWidth="1"/>
    <col min="10" max="10" width="7.140625" style="16" customWidth="1"/>
    <col min="11" max="11" width="9" style="16" customWidth="1"/>
    <col min="12" max="12" width="8.85546875" style="16" customWidth="1"/>
    <col min="13" max="13" width="9.7109375" style="16" customWidth="1"/>
    <col min="14" max="14" width="10" style="16" customWidth="1"/>
    <col min="15" max="16384" width="9.140625" style="16"/>
  </cols>
  <sheetData>
    <row r="1" spans="1:16" x14ac:dyDescent="0.2">
      <c r="A1" s="152" t="s">
        <v>89</v>
      </c>
      <c r="B1" s="152"/>
      <c r="C1" s="152"/>
      <c r="D1" s="152"/>
      <c r="E1" s="152"/>
      <c r="F1" s="152"/>
      <c r="G1" s="152"/>
      <c r="H1" s="152"/>
      <c r="I1" s="152"/>
      <c r="J1" s="152"/>
      <c r="K1" s="152"/>
      <c r="L1" s="152"/>
      <c r="M1" s="152"/>
      <c r="N1" s="152"/>
      <c r="O1" s="152"/>
    </row>
    <row r="2" spans="1:16" x14ac:dyDescent="0.2">
      <c r="A2" s="22"/>
      <c r="B2" s="22"/>
      <c r="C2" s="22"/>
      <c r="D2" s="22"/>
      <c r="E2" s="22"/>
      <c r="F2" s="22"/>
      <c r="G2" s="22"/>
      <c r="H2" s="22"/>
      <c r="I2" s="22"/>
      <c r="J2" s="22"/>
      <c r="K2" s="22"/>
      <c r="L2" s="22"/>
      <c r="M2" s="22"/>
      <c r="N2" s="22"/>
    </row>
    <row r="3" spans="1:16" x14ac:dyDescent="0.2">
      <c r="A3" s="22"/>
      <c r="B3" s="22"/>
      <c r="C3" s="22"/>
      <c r="D3" s="22"/>
      <c r="E3" s="22"/>
      <c r="F3" s="22"/>
      <c r="G3" s="22"/>
      <c r="H3" s="22"/>
      <c r="I3" s="22"/>
      <c r="J3" s="22"/>
      <c r="K3" s="22"/>
      <c r="L3" s="22"/>
      <c r="M3" s="22"/>
      <c r="N3" s="22"/>
    </row>
    <row r="4" spans="1:16" ht="15.75" x14ac:dyDescent="0.25">
      <c r="A4" s="129" t="s">
        <v>90</v>
      </c>
      <c r="B4" s="129"/>
      <c r="C4" s="129"/>
      <c r="D4" s="129"/>
      <c r="E4" s="129"/>
      <c r="G4" s="129" t="s">
        <v>91</v>
      </c>
      <c r="H4" s="129"/>
      <c r="I4" s="129"/>
      <c r="J4" s="129"/>
      <c r="K4" s="129"/>
      <c r="L4" s="129"/>
      <c r="M4" s="129"/>
      <c r="N4" s="129"/>
    </row>
    <row r="5" spans="1:16" ht="4.5" customHeight="1" x14ac:dyDescent="0.2"/>
    <row r="6" spans="1:16" ht="28.5" customHeight="1" x14ac:dyDescent="0.2">
      <c r="A6" s="45" t="s">
        <v>71</v>
      </c>
      <c r="B6" s="189" t="s">
        <v>92</v>
      </c>
      <c r="C6" s="190"/>
      <c r="D6" s="189" t="s">
        <v>95</v>
      </c>
      <c r="E6" s="190"/>
      <c r="G6" s="196" t="s">
        <v>99</v>
      </c>
      <c r="H6" s="196" t="s">
        <v>76</v>
      </c>
      <c r="I6" s="196" t="s">
        <v>77</v>
      </c>
      <c r="J6" s="196" t="s">
        <v>78</v>
      </c>
      <c r="K6" s="196" t="s">
        <v>79</v>
      </c>
      <c r="L6" s="196" t="s">
        <v>80</v>
      </c>
      <c r="M6" s="196" t="s">
        <v>81</v>
      </c>
      <c r="N6" s="196" t="s">
        <v>82</v>
      </c>
      <c r="O6" s="198" t="s">
        <v>98</v>
      </c>
      <c r="P6" s="198" t="s">
        <v>98</v>
      </c>
    </row>
    <row r="7" spans="1:16" ht="48" customHeight="1" x14ac:dyDescent="0.2">
      <c r="A7" s="45"/>
      <c r="B7" s="43" t="s">
        <v>93</v>
      </c>
      <c r="C7" s="43" t="s">
        <v>94</v>
      </c>
      <c r="D7" s="43" t="s">
        <v>93</v>
      </c>
      <c r="E7" s="43" t="s">
        <v>94</v>
      </c>
      <c r="G7" s="204"/>
      <c r="H7" s="197"/>
      <c r="I7" s="197"/>
      <c r="J7" s="197"/>
      <c r="K7" s="197"/>
      <c r="L7" s="197"/>
      <c r="M7" s="197"/>
      <c r="N7" s="197"/>
      <c r="O7" s="198"/>
      <c r="P7" s="198"/>
    </row>
    <row r="8" spans="1:16" ht="12.75" customHeight="1" x14ac:dyDescent="0.2">
      <c r="A8" s="121"/>
      <c r="B8" s="81"/>
      <c r="C8" s="81"/>
      <c r="D8" s="81"/>
      <c r="E8" s="81"/>
      <c r="G8" s="17" t="s">
        <v>100</v>
      </c>
      <c r="H8" s="44">
        <v>1</v>
      </c>
      <c r="I8" s="44">
        <v>2</v>
      </c>
      <c r="J8" s="81">
        <v>2</v>
      </c>
      <c r="K8" s="81">
        <v>6</v>
      </c>
      <c r="L8" s="81">
        <v>10</v>
      </c>
      <c r="M8" s="81">
        <v>10</v>
      </c>
      <c r="N8" s="81">
        <v>10</v>
      </c>
      <c r="O8" s="23" t="s">
        <v>124</v>
      </c>
      <c r="P8" s="63" t="s">
        <v>124</v>
      </c>
    </row>
    <row r="9" spans="1:16" x14ac:dyDescent="0.2">
      <c r="A9" s="17" t="s">
        <v>96</v>
      </c>
      <c r="B9" s="44">
        <v>500</v>
      </c>
      <c r="C9" s="44">
        <f>PRODUCT(B9,100)</f>
        <v>50000</v>
      </c>
      <c r="D9" s="44">
        <v>550</v>
      </c>
      <c r="E9" s="44">
        <f>PRODUCT(D9,100)</f>
        <v>55000</v>
      </c>
      <c r="G9" s="15" t="s">
        <v>101</v>
      </c>
      <c r="H9" s="24">
        <v>0</v>
      </c>
      <c r="I9" s="24">
        <v>1</v>
      </c>
      <c r="J9" s="24">
        <v>2</v>
      </c>
      <c r="K9" s="65">
        <v>2</v>
      </c>
      <c r="L9" s="65">
        <v>6</v>
      </c>
      <c r="M9" s="65">
        <v>10</v>
      </c>
      <c r="N9" s="65">
        <v>10</v>
      </c>
      <c r="O9" s="82">
        <v>10</v>
      </c>
      <c r="P9" s="82" t="s">
        <v>124</v>
      </c>
    </row>
    <row r="10" spans="1:16" ht="13.5" customHeight="1" x14ac:dyDescent="0.2">
      <c r="A10" s="191" t="s">
        <v>97</v>
      </c>
      <c r="B10" s="182">
        <v>300</v>
      </c>
      <c r="C10" s="182">
        <f>PRODUCT(B10,100)</f>
        <v>30000</v>
      </c>
      <c r="D10" s="182">
        <v>300</v>
      </c>
      <c r="E10" s="182">
        <f>PRODUCT(D10,100)</f>
        <v>30000</v>
      </c>
      <c r="G10" s="201" t="s">
        <v>102</v>
      </c>
      <c r="H10" s="182">
        <f>PRODUCT(H8,C13)</f>
        <v>80000</v>
      </c>
      <c r="I10" s="182">
        <f>PRODUCT(I8,C13)</f>
        <v>160000</v>
      </c>
      <c r="J10" s="182">
        <f>PRODUCT(J8,C13)</f>
        <v>160000</v>
      </c>
      <c r="K10" s="182">
        <f>PRODUCT(K8,C13)</f>
        <v>480000</v>
      </c>
      <c r="L10" s="182">
        <f>PRODUCT(L8,C13)</f>
        <v>800000</v>
      </c>
      <c r="M10" s="182">
        <f>PRODUCT(M8,C13)</f>
        <v>800000</v>
      </c>
      <c r="N10" s="182">
        <f>PRODUCT(N8,C13)</f>
        <v>800000</v>
      </c>
      <c r="O10" s="165">
        <f>PRODUCT(10,B13,150)</f>
        <v>1200000</v>
      </c>
      <c r="P10" s="165">
        <f>PRODUCT(10,B13,150)</f>
        <v>1200000</v>
      </c>
    </row>
    <row r="11" spans="1:16" ht="13.5" customHeight="1" x14ac:dyDescent="0.2">
      <c r="A11" s="192"/>
      <c r="B11" s="183"/>
      <c r="C11" s="183"/>
      <c r="D11" s="183"/>
      <c r="E11" s="183"/>
      <c r="G11" s="202"/>
      <c r="H11" s="184"/>
      <c r="I11" s="184"/>
      <c r="J11" s="184"/>
      <c r="K11" s="184"/>
      <c r="L11" s="184"/>
      <c r="M11" s="184"/>
      <c r="N11" s="184"/>
      <c r="O11" s="165"/>
      <c r="P11" s="165"/>
    </row>
    <row r="12" spans="1:16" ht="11.25" customHeight="1" x14ac:dyDescent="0.2">
      <c r="A12" s="193"/>
      <c r="B12" s="184"/>
      <c r="C12" s="184"/>
      <c r="D12" s="184"/>
      <c r="E12" s="184"/>
      <c r="G12" s="201" t="s">
        <v>103</v>
      </c>
      <c r="H12" s="182" t="s">
        <v>88</v>
      </c>
      <c r="I12" s="182">
        <f>PRODUCT(I9,E13)</f>
        <v>85000</v>
      </c>
      <c r="J12" s="182">
        <f>PRODUCT(J9,E13)</f>
        <v>170000</v>
      </c>
      <c r="K12" s="182">
        <f>PRODUCT(K9,E13)</f>
        <v>170000</v>
      </c>
      <c r="L12" s="182">
        <f>PRODUCT(L9,E13)</f>
        <v>510000</v>
      </c>
      <c r="M12" s="182">
        <f>PRODUCT(M9,E13)</f>
        <v>850000</v>
      </c>
      <c r="N12" s="182">
        <f>PRODUCT(N9,E13)</f>
        <v>850000</v>
      </c>
      <c r="O12" s="182">
        <f>PRODUCT(O9,E13)</f>
        <v>850000</v>
      </c>
      <c r="P12" s="182">
        <f>PRODUCT(10,D13,150)</f>
        <v>1275000</v>
      </c>
    </row>
    <row r="13" spans="1:16" ht="24.75" customHeight="1" x14ac:dyDescent="0.2">
      <c r="A13" s="80" t="s">
        <v>59</v>
      </c>
      <c r="B13" s="76">
        <f>SUM(B8:B12)</f>
        <v>800</v>
      </c>
      <c r="C13" s="76">
        <f>SUM(C8:C12)</f>
        <v>80000</v>
      </c>
      <c r="D13" s="76">
        <f>SUM(D8:D12)</f>
        <v>850</v>
      </c>
      <c r="E13" s="76">
        <f>SUM(E8:E12)</f>
        <v>85000</v>
      </c>
      <c r="G13" s="202"/>
      <c r="H13" s="184"/>
      <c r="I13" s="184"/>
      <c r="J13" s="184"/>
      <c r="K13" s="184"/>
      <c r="L13" s="184"/>
      <c r="M13" s="184"/>
      <c r="N13" s="184"/>
      <c r="O13" s="184"/>
      <c r="P13" s="184"/>
    </row>
    <row r="14" spans="1:16" ht="48.75" customHeight="1" x14ac:dyDescent="0.2">
      <c r="A14" s="203" t="s">
        <v>104</v>
      </c>
      <c r="B14" s="203"/>
      <c r="C14" s="203"/>
      <c r="D14" s="203"/>
      <c r="E14" s="203"/>
      <c r="G14" s="122" t="s">
        <v>143</v>
      </c>
      <c r="H14" s="123">
        <v>61200</v>
      </c>
      <c r="I14" s="123">
        <v>61200</v>
      </c>
      <c r="J14" s="123">
        <v>61200</v>
      </c>
      <c r="K14" s="123">
        <v>61200</v>
      </c>
      <c r="L14" s="123">
        <v>61200</v>
      </c>
      <c r="M14" s="123">
        <v>61200</v>
      </c>
      <c r="N14" s="123">
        <v>61200</v>
      </c>
      <c r="O14" s="123">
        <v>61200</v>
      </c>
      <c r="P14" s="123">
        <v>61200</v>
      </c>
    </row>
    <row r="15" spans="1:16" ht="15" customHeight="1" x14ac:dyDescent="0.2">
      <c r="A15" s="187" t="s">
        <v>105</v>
      </c>
      <c r="B15" s="187"/>
      <c r="C15" s="187"/>
      <c r="D15" s="187"/>
      <c r="E15" s="187"/>
      <c r="G15" s="199" t="s">
        <v>59</v>
      </c>
      <c r="H15" s="194">
        <f>SUM(H10)+H14</f>
        <v>141200</v>
      </c>
      <c r="I15" s="194">
        <f t="shared" ref="I15:P15" si="0">SUM(I10:I14)</f>
        <v>306200</v>
      </c>
      <c r="J15" s="194">
        <f t="shared" si="0"/>
        <v>391200</v>
      </c>
      <c r="K15" s="194">
        <f t="shared" si="0"/>
        <v>711200</v>
      </c>
      <c r="L15" s="194">
        <f t="shared" si="0"/>
        <v>1371200</v>
      </c>
      <c r="M15" s="194">
        <f t="shared" si="0"/>
        <v>1711200</v>
      </c>
      <c r="N15" s="194">
        <f t="shared" si="0"/>
        <v>1711200</v>
      </c>
      <c r="O15" s="194">
        <f t="shared" si="0"/>
        <v>2111200</v>
      </c>
      <c r="P15" s="194">
        <f t="shared" si="0"/>
        <v>2536200</v>
      </c>
    </row>
    <row r="16" spans="1:16" ht="24" customHeight="1" x14ac:dyDescent="0.2">
      <c r="A16" s="188"/>
      <c r="B16" s="188"/>
      <c r="C16" s="188"/>
      <c r="D16" s="188"/>
      <c r="E16" s="188"/>
      <c r="G16" s="200"/>
      <c r="H16" s="195"/>
      <c r="I16" s="195"/>
      <c r="J16" s="195"/>
      <c r="K16" s="195"/>
      <c r="L16" s="195"/>
      <c r="M16" s="195"/>
      <c r="N16" s="195"/>
      <c r="O16" s="195"/>
      <c r="P16" s="195"/>
    </row>
    <row r="17" spans="1:25" ht="12.75" customHeight="1" x14ac:dyDescent="0.2">
      <c r="A17" s="188"/>
      <c r="B17" s="188"/>
      <c r="C17" s="188"/>
      <c r="D17" s="188"/>
      <c r="E17" s="188"/>
      <c r="G17" s="185" t="s">
        <v>127</v>
      </c>
      <c r="H17" s="185"/>
      <c r="I17" s="185"/>
      <c r="J17" s="185"/>
      <c r="K17" s="185"/>
      <c r="L17" s="185"/>
      <c r="M17" s="185"/>
      <c r="N17" s="185"/>
      <c r="O17" s="185"/>
    </row>
    <row r="18" spans="1:25" ht="3" customHeight="1" x14ac:dyDescent="0.2">
      <c r="A18" s="188"/>
      <c r="B18" s="188"/>
      <c r="C18" s="188"/>
      <c r="D18" s="188"/>
      <c r="E18" s="188"/>
      <c r="G18" s="14"/>
    </row>
    <row r="19" spans="1:25" x14ac:dyDescent="0.2">
      <c r="A19" s="188"/>
      <c r="B19" s="188"/>
      <c r="C19" s="188"/>
      <c r="D19" s="188"/>
      <c r="E19" s="188"/>
      <c r="G19" s="83"/>
      <c r="H19" s="68"/>
    </row>
    <row r="20" spans="1:25" ht="25.5" customHeight="1" x14ac:dyDescent="0.2">
      <c r="A20" s="188"/>
      <c r="B20" s="188"/>
      <c r="C20" s="188"/>
      <c r="D20" s="188"/>
      <c r="E20" s="188"/>
      <c r="G20" s="98" t="s">
        <v>139</v>
      </c>
      <c r="H20" s="4"/>
    </row>
    <row r="21" spans="1:25" x14ac:dyDescent="0.2">
      <c r="A21" s="188"/>
      <c r="B21" s="188"/>
      <c r="C21" s="188"/>
      <c r="D21" s="188"/>
      <c r="E21" s="188"/>
      <c r="G21" s="19" t="s">
        <v>140</v>
      </c>
      <c r="H21" s="69"/>
    </row>
    <row r="22" spans="1:25" x14ac:dyDescent="0.2">
      <c r="A22" s="188"/>
      <c r="B22" s="188"/>
      <c r="C22" s="188"/>
      <c r="D22" s="188"/>
      <c r="E22" s="188"/>
      <c r="G22" s="19"/>
      <c r="H22" s="71"/>
    </row>
    <row r="23" spans="1:25" ht="12" customHeight="1" x14ac:dyDescent="0.2">
      <c r="A23" s="51"/>
      <c r="B23" s="51"/>
      <c r="C23" s="51"/>
      <c r="D23" s="51"/>
      <c r="E23" s="51"/>
      <c r="G23" s="19"/>
      <c r="H23" s="70"/>
    </row>
    <row r="24" spans="1:25" x14ac:dyDescent="0.2">
      <c r="G24" s="19"/>
      <c r="U24" s="48"/>
      <c r="V24" s="173"/>
      <c r="W24" s="174"/>
      <c r="X24" s="173"/>
      <c r="Y24" s="174"/>
    </row>
    <row r="25" spans="1:25" x14ac:dyDescent="0.2">
      <c r="A25" s="52"/>
      <c r="U25" s="30"/>
      <c r="V25" s="49"/>
      <c r="W25" s="49"/>
      <c r="X25" s="49"/>
      <c r="Y25" s="49"/>
    </row>
  </sheetData>
  <mergeCells count="56">
    <mergeCell ref="P15:P16"/>
    <mergeCell ref="O10:O11"/>
    <mergeCell ref="A14:E14"/>
    <mergeCell ref="G6:G7"/>
    <mergeCell ref="M6:M7"/>
    <mergeCell ref="P6:P7"/>
    <mergeCell ref="P10:P11"/>
    <mergeCell ref="P12:P13"/>
    <mergeCell ref="G4:N4"/>
    <mergeCell ref="V24:W24"/>
    <mergeCell ref="G17:O17"/>
    <mergeCell ref="A15:E16"/>
    <mergeCell ref="A17:E22"/>
    <mergeCell ref="N10:N11"/>
    <mergeCell ref="H6:H7"/>
    <mergeCell ref="G10:G11"/>
    <mergeCell ref="G12:G13"/>
    <mergeCell ref="I6:I7"/>
    <mergeCell ref="H10:H11"/>
    <mergeCell ref="I10:I11"/>
    <mergeCell ref="J10:J11"/>
    <mergeCell ref="K10:K11"/>
    <mergeCell ref="I12:I13"/>
    <mergeCell ref="L6:L7"/>
    <mergeCell ref="A1:O1"/>
    <mergeCell ref="N12:N13"/>
    <mergeCell ref="O12:O13"/>
    <mergeCell ref="H15:H16"/>
    <mergeCell ref="I15:I16"/>
    <mergeCell ref="J15:J16"/>
    <mergeCell ref="L15:L16"/>
    <mergeCell ref="M15:M16"/>
    <mergeCell ref="N15:N16"/>
    <mergeCell ref="O15:O16"/>
    <mergeCell ref="L10:L11"/>
    <mergeCell ref="M10:M11"/>
    <mergeCell ref="H12:H13"/>
    <mergeCell ref="L12:L13"/>
    <mergeCell ref="M12:M13"/>
    <mergeCell ref="A4:E4"/>
    <mergeCell ref="X24:Y24"/>
    <mergeCell ref="B6:C6"/>
    <mergeCell ref="D6:E6"/>
    <mergeCell ref="A10:A12"/>
    <mergeCell ref="K15:K16"/>
    <mergeCell ref="J6:J7"/>
    <mergeCell ref="B10:B12"/>
    <mergeCell ref="C10:C12"/>
    <mergeCell ref="D10:D12"/>
    <mergeCell ref="E10:E12"/>
    <mergeCell ref="N6:N7"/>
    <mergeCell ref="O6:O7"/>
    <mergeCell ref="G15:G16"/>
    <mergeCell ref="J12:J13"/>
    <mergeCell ref="K12:K13"/>
    <mergeCell ref="K6:K7"/>
  </mergeCells>
  <pageMargins left="0.7" right="0.7" top="0.75" bottom="0.75" header="0.3" footer="0.3"/>
  <pageSetup paperSize="9" scale="7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abSelected="1" topLeftCell="A15" workbookViewId="0">
      <selection activeCell="N36" sqref="N36"/>
    </sheetView>
  </sheetViews>
  <sheetFormatPr defaultRowHeight="12.75" x14ac:dyDescent="0.2"/>
  <cols>
    <col min="1" max="1" width="21" style="16" customWidth="1"/>
    <col min="2" max="5" width="10.7109375" style="16" customWidth="1"/>
    <col min="6" max="6" width="12" style="16" customWidth="1"/>
    <col min="7" max="12" width="10.7109375" style="16" customWidth="1"/>
    <col min="13" max="16384" width="9.140625" style="16"/>
  </cols>
  <sheetData>
    <row r="1" spans="1:13" x14ac:dyDescent="0.2">
      <c r="A1" s="152" t="s">
        <v>116</v>
      </c>
      <c r="B1" s="152"/>
      <c r="C1" s="152"/>
      <c r="D1" s="152"/>
      <c r="E1" s="152"/>
      <c r="F1" s="152"/>
      <c r="G1" s="152"/>
      <c r="H1" s="152"/>
      <c r="I1" s="152"/>
      <c r="J1" s="152"/>
      <c r="K1" s="152"/>
      <c r="L1" s="152"/>
      <c r="M1" s="152"/>
    </row>
    <row r="2" spans="1:13" ht="15.75" x14ac:dyDescent="0.25">
      <c r="A2" s="129" t="s">
        <v>117</v>
      </c>
      <c r="B2" s="129"/>
      <c r="C2" s="129"/>
      <c r="D2" s="129"/>
      <c r="E2" s="129"/>
      <c r="F2" s="129"/>
      <c r="G2" s="129"/>
      <c r="H2" s="129"/>
      <c r="I2" s="129"/>
      <c r="J2" s="129"/>
      <c r="K2" s="129"/>
      <c r="L2" s="129"/>
      <c r="M2" s="129"/>
    </row>
    <row r="4" spans="1:13" ht="84" customHeight="1" x14ac:dyDescent="0.2">
      <c r="A4" s="55" t="s">
        <v>106</v>
      </c>
      <c r="B4" s="50" t="s">
        <v>108</v>
      </c>
      <c r="C4" s="50" t="s">
        <v>109</v>
      </c>
      <c r="D4" s="50" t="s">
        <v>110</v>
      </c>
      <c r="E4" s="50" t="s">
        <v>112</v>
      </c>
      <c r="F4" s="50" t="s">
        <v>113</v>
      </c>
      <c r="G4" s="50" t="s">
        <v>111</v>
      </c>
      <c r="H4" s="53" t="s">
        <v>59</v>
      </c>
    </row>
    <row r="5" spans="1:13" x14ac:dyDescent="0.2">
      <c r="A5" s="54" t="s">
        <v>107</v>
      </c>
      <c r="B5" s="24">
        <v>10</v>
      </c>
      <c r="C5" s="24">
        <v>1287</v>
      </c>
      <c r="D5" s="24">
        <f>PRODUCT(C5,12)</f>
        <v>15444</v>
      </c>
      <c r="E5" s="24">
        <f>C5*30%</f>
        <v>386.09999999999997</v>
      </c>
      <c r="F5" s="24">
        <f>C5*50%</f>
        <v>643.5</v>
      </c>
      <c r="G5" s="24">
        <f>SUM(D5:F5)*23%</f>
        <v>3788.9279999999999</v>
      </c>
      <c r="H5" s="46">
        <f>SUM(D5:G5)</f>
        <v>20262.527999999998</v>
      </c>
      <c r="I5" s="21"/>
      <c r="J5" s="21"/>
    </row>
    <row r="6" spans="1:13" ht="36.75" customHeight="1" x14ac:dyDescent="0.2">
      <c r="A6" s="111" t="s">
        <v>126</v>
      </c>
      <c r="B6" s="112">
        <v>10</v>
      </c>
      <c r="C6" s="103">
        <v>1287</v>
      </c>
      <c r="D6" s="103">
        <f>PRODUCT(C6,12)</f>
        <v>15444</v>
      </c>
      <c r="E6" s="103">
        <f>C6*30%</f>
        <v>386.09999999999997</v>
      </c>
      <c r="F6" s="103">
        <f>C6*50%</f>
        <v>643.5</v>
      </c>
      <c r="G6" s="103">
        <f>SUM(D6:F6)*23%</f>
        <v>3788.9279999999999</v>
      </c>
      <c r="H6" s="113">
        <f>SUM(D6:G6)</f>
        <v>20262.527999999998</v>
      </c>
    </row>
    <row r="7" spans="1:13" x14ac:dyDescent="0.2">
      <c r="A7" s="208" t="s">
        <v>114</v>
      </c>
      <c r="B7" s="208"/>
      <c r="C7" s="208"/>
      <c r="D7" s="208"/>
      <c r="E7" s="208"/>
      <c r="F7" s="208"/>
      <c r="G7" s="208"/>
      <c r="H7" s="208"/>
    </row>
    <row r="9" spans="1:13" x14ac:dyDescent="0.2">
      <c r="A9" s="40" t="s">
        <v>49</v>
      </c>
      <c r="B9" s="205" t="s">
        <v>50</v>
      </c>
      <c r="C9" s="205"/>
      <c r="D9" s="205" t="s">
        <v>51</v>
      </c>
      <c r="E9" s="205"/>
      <c r="F9" s="205" t="s">
        <v>52</v>
      </c>
      <c r="G9" s="205"/>
      <c r="H9" s="205" t="s">
        <v>53</v>
      </c>
      <c r="I9" s="205"/>
      <c r="J9" s="205" t="s">
        <v>54</v>
      </c>
      <c r="K9" s="205"/>
      <c r="L9" s="205" t="s">
        <v>55</v>
      </c>
      <c r="M9" s="205"/>
    </row>
    <row r="10" spans="1:13" ht="36" customHeight="1" x14ac:dyDescent="0.2">
      <c r="A10" s="56" t="s">
        <v>125</v>
      </c>
      <c r="B10" s="206">
        <v>0</v>
      </c>
      <c r="C10" s="207"/>
      <c r="D10" s="206">
        <v>17</v>
      </c>
      <c r="E10" s="207"/>
      <c r="F10" s="206">
        <v>37</v>
      </c>
      <c r="G10" s="207"/>
      <c r="H10" s="206">
        <v>85</v>
      </c>
      <c r="I10" s="207"/>
      <c r="J10" s="206">
        <v>130</v>
      </c>
      <c r="K10" s="207"/>
      <c r="L10" s="206">
        <v>175</v>
      </c>
      <c r="M10" s="207"/>
    </row>
    <row r="11" spans="1:13" s="58" customFormat="1" x14ac:dyDescent="0.2">
      <c r="A11" s="57" t="s">
        <v>145</v>
      </c>
      <c r="B11" s="209">
        <f>PRODUCT(B10,H5)</f>
        <v>0</v>
      </c>
      <c r="C11" s="210"/>
      <c r="D11" s="209">
        <f>PRODUCT(D10,H5)</f>
        <v>344462.97599999997</v>
      </c>
      <c r="E11" s="210"/>
      <c r="F11" s="209">
        <f>PRODUCT(F10,H5)</f>
        <v>749713.53599999996</v>
      </c>
      <c r="G11" s="210"/>
      <c r="H11" s="209">
        <f>PRODUCT(H10,H5)</f>
        <v>1722314.88</v>
      </c>
      <c r="I11" s="210"/>
      <c r="J11" s="209">
        <f>PRODUCT(J10,H5)</f>
        <v>2634128.6399999997</v>
      </c>
      <c r="K11" s="210"/>
      <c r="L11" s="209">
        <f>PRODUCT(L10,H5)</f>
        <v>3545942.4</v>
      </c>
      <c r="M11" s="210"/>
    </row>
    <row r="12" spans="1:13" s="19" customFormat="1" x14ac:dyDescent="0.2">
      <c r="A12" s="102" t="s">
        <v>146</v>
      </c>
      <c r="B12" s="103">
        <f>B11/2</f>
        <v>0</v>
      </c>
      <c r="C12" s="103">
        <f>B11/2</f>
        <v>0</v>
      </c>
      <c r="D12" s="103">
        <f>D11/2</f>
        <v>172231.48799999998</v>
      </c>
      <c r="E12" s="103">
        <f>D11/2</f>
        <v>172231.48799999998</v>
      </c>
      <c r="F12" s="103">
        <f>F11/2</f>
        <v>374856.76799999998</v>
      </c>
      <c r="G12" s="103">
        <f>F11/2</f>
        <v>374856.76799999998</v>
      </c>
      <c r="H12" s="103">
        <f>H11/2</f>
        <v>861157.44</v>
      </c>
      <c r="I12" s="103">
        <f>H11/2</f>
        <v>861157.44</v>
      </c>
      <c r="J12" s="103">
        <f>J11/2</f>
        <v>1317064.3199999998</v>
      </c>
      <c r="K12" s="103">
        <f>J11/2</f>
        <v>1317064.3199999998</v>
      </c>
      <c r="L12" s="103">
        <f>L11/2</f>
        <v>1772971.2</v>
      </c>
      <c r="M12" s="103">
        <f>L11/2</f>
        <v>1772971.2</v>
      </c>
    </row>
    <row r="13" spans="1:13" s="58" customFormat="1" x14ac:dyDescent="0.2">
      <c r="A13" s="85"/>
      <c r="B13" s="84"/>
      <c r="C13" s="84"/>
      <c r="D13" s="84"/>
      <c r="E13" s="84"/>
      <c r="F13" s="84"/>
      <c r="G13" s="84"/>
      <c r="H13" s="84"/>
      <c r="I13" s="84"/>
      <c r="J13" s="84"/>
      <c r="K13" s="84"/>
      <c r="L13" s="84"/>
      <c r="M13" s="84"/>
    </row>
    <row r="14" spans="1:13" x14ac:dyDescent="0.2">
      <c r="A14" s="40" t="s">
        <v>115</v>
      </c>
      <c r="B14" s="66" t="s">
        <v>39</v>
      </c>
      <c r="C14" s="219" t="s">
        <v>40</v>
      </c>
      <c r="D14" s="220"/>
      <c r="E14" s="219" t="s">
        <v>41</v>
      </c>
      <c r="F14" s="220"/>
      <c r="G14" s="219" t="s">
        <v>42</v>
      </c>
      <c r="H14" s="220"/>
      <c r="I14" s="219" t="s">
        <v>44</v>
      </c>
      <c r="J14" s="220"/>
      <c r="K14" s="219" t="s">
        <v>45</v>
      </c>
      <c r="L14" s="220"/>
      <c r="M14" s="66" t="s">
        <v>46</v>
      </c>
    </row>
    <row r="15" spans="1:13" s="58" customFormat="1" ht="36.75" customHeight="1" x14ac:dyDescent="0.2">
      <c r="A15" s="99" t="s">
        <v>126</v>
      </c>
      <c r="B15" s="100"/>
      <c r="C15" s="221">
        <v>7</v>
      </c>
      <c r="D15" s="221"/>
      <c r="E15" s="221">
        <v>7</v>
      </c>
      <c r="F15" s="221"/>
      <c r="G15" s="221">
        <v>7</v>
      </c>
      <c r="H15" s="221"/>
      <c r="I15" s="221">
        <v>7</v>
      </c>
      <c r="J15" s="221"/>
      <c r="K15" s="221">
        <v>7</v>
      </c>
      <c r="L15" s="221"/>
      <c r="M15" s="100">
        <v>7</v>
      </c>
    </row>
    <row r="16" spans="1:13" s="58" customFormat="1" ht="37.5" customHeight="1" x14ac:dyDescent="0.2">
      <c r="A16" s="101" t="s">
        <v>147</v>
      </c>
      <c r="B16" s="100">
        <v>0</v>
      </c>
      <c r="C16" s="194">
        <f>PRODUCT(C15, H6)</f>
        <v>141837.696</v>
      </c>
      <c r="D16" s="194"/>
      <c r="E16" s="194">
        <f>PRODUCT(E15,H6)</f>
        <v>141837.696</v>
      </c>
      <c r="F16" s="194"/>
      <c r="G16" s="194">
        <f>PRODUCT(G15,H6)</f>
        <v>141837.696</v>
      </c>
      <c r="H16" s="194"/>
      <c r="I16" s="194">
        <f>PRODUCT(I15,H6)</f>
        <v>141837.696</v>
      </c>
      <c r="J16" s="194"/>
      <c r="K16" s="194">
        <f>PRODUCT(K15,H6)</f>
        <v>141837.696</v>
      </c>
      <c r="L16" s="194"/>
      <c r="M16" s="96">
        <f>K16</f>
        <v>141837.696</v>
      </c>
    </row>
    <row r="17" spans="1:14" s="19" customFormat="1" ht="36" customHeight="1" x14ac:dyDescent="0.2">
      <c r="A17" s="104" t="s">
        <v>148</v>
      </c>
      <c r="B17" s="95"/>
      <c r="C17" s="95">
        <f>C16/2</f>
        <v>70918.847999999998</v>
      </c>
      <c r="D17" s="95">
        <f>C16/2</f>
        <v>70918.847999999998</v>
      </c>
      <c r="E17" s="95">
        <f>E16/2</f>
        <v>70918.847999999998</v>
      </c>
      <c r="F17" s="95">
        <f>E16/2</f>
        <v>70918.847999999998</v>
      </c>
      <c r="G17" s="95">
        <f>G16/2</f>
        <v>70918.847999999998</v>
      </c>
      <c r="H17" s="95">
        <f>G16/2</f>
        <v>70918.847999999998</v>
      </c>
      <c r="I17" s="95">
        <f>I16/2</f>
        <v>70918.847999999998</v>
      </c>
      <c r="J17" s="95">
        <f>I16/2</f>
        <v>70918.847999999998</v>
      </c>
      <c r="K17" s="95">
        <f>K16/2</f>
        <v>70918.847999999998</v>
      </c>
      <c r="L17" s="95">
        <f>K16/2</f>
        <v>70918.847999999998</v>
      </c>
      <c r="M17" s="95" t="s">
        <v>16</v>
      </c>
      <c r="N17" s="105"/>
    </row>
    <row r="18" spans="1:14" s="58" customFormat="1" ht="24" customHeight="1" x14ac:dyDescent="0.2">
      <c r="A18" s="59"/>
      <c r="B18" s="67"/>
      <c r="C18" s="86"/>
      <c r="D18" s="87"/>
      <c r="E18" s="86"/>
      <c r="F18" s="87"/>
      <c r="G18" s="86"/>
      <c r="H18" s="87"/>
      <c r="I18" s="86"/>
      <c r="J18" s="87"/>
      <c r="K18" s="86"/>
      <c r="L18" s="87"/>
      <c r="M18" s="67"/>
      <c r="N18" s="60"/>
    </row>
    <row r="19" spans="1:14" x14ac:dyDescent="0.2">
      <c r="A19" s="124" t="s">
        <v>115</v>
      </c>
      <c r="B19" s="125" t="s">
        <v>39</v>
      </c>
      <c r="C19" s="212" t="s">
        <v>40</v>
      </c>
      <c r="D19" s="213"/>
      <c r="E19" s="212" t="s">
        <v>41</v>
      </c>
      <c r="F19" s="213"/>
      <c r="G19" s="212" t="s">
        <v>42</v>
      </c>
      <c r="H19" s="213"/>
      <c r="I19" s="212" t="s">
        <v>44</v>
      </c>
      <c r="J19" s="213"/>
      <c r="K19" s="212" t="s">
        <v>45</v>
      </c>
      <c r="L19" s="213"/>
      <c r="M19" s="125" t="s">
        <v>46</v>
      </c>
    </row>
    <row r="20" spans="1:14" ht="15" customHeight="1" x14ac:dyDescent="0.2">
      <c r="A20" s="126" t="s">
        <v>141</v>
      </c>
      <c r="B20" s="125" t="s">
        <v>142</v>
      </c>
      <c r="C20" s="212" t="s">
        <v>150</v>
      </c>
      <c r="D20" s="213"/>
      <c r="E20" s="212" t="s">
        <v>151</v>
      </c>
      <c r="F20" s="213"/>
      <c r="G20" s="212" t="s">
        <v>152</v>
      </c>
      <c r="H20" s="213"/>
      <c r="I20" s="212" t="s">
        <v>153</v>
      </c>
      <c r="J20" s="213"/>
      <c r="K20" s="212" t="s">
        <v>154</v>
      </c>
      <c r="L20" s="213"/>
      <c r="M20" s="125"/>
    </row>
    <row r="21" spans="1:14" s="58" customFormat="1" ht="30" customHeight="1" x14ac:dyDescent="0.2">
      <c r="A21" s="127" t="s">
        <v>149</v>
      </c>
      <c r="B21" s="128">
        <f>B12</f>
        <v>0</v>
      </c>
      <c r="C21" s="211">
        <f>SUM(C12:D12)+C16</f>
        <v>314069.18400000001</v>
      </c>
      <c r="D21" s="211"/>
      <c r="E21" s="214">
        <f>SUM(E12:F12)+E16</f>
        <v>688925.95199999993</v>
      </c>
      <c r="F21" s="215"/>
      <c r="G21" s="211">
        <f>SUM(G12:H12)+G16</f>
        <v>1377851.9039999999</v>
      </c>
      <c r="H21" s="211"/>
      <c r="I21" s="211">
        <f>SUM(I12:J12)+I16</f>
        <v>2320059.4559999998</v>
      </c>
      <c r="J21" s="211"/>
      <c r="K21" s="211">
        <f>SUM(K12:L12)+K16</f>
        <v>3231873.2159999995</v>
      </c>
      <c r="L21" s="211"/>
      <c r="M21" s="128">
        <f>PRODUCT(M12,2)+M16</f>
        <v>3687780.0959999999</v>
      </c>
    </row>
    <row r="22" spans="1:14" x14ac:dyDescent="0.2">
      <c r="A22" s="19" t="s">
        <v>155</v>
      </c>
      <c r="B22" s="19"/>
      <c r="C22" s="19"/>
      <c r="D22" s="19"/>
      <c r="E22" s="19"/>
      <c r="F22" s="19"/>
      <c r="G22" s="19"/>
      <c r="H22" s="19"/>
      <c r="I22" s="19"/>
      <c r="J22" s="19"/>
      <c r="K22" s="19"/>
      <c r="L22" s="19"/>
      <c r="M22" s="19"/>
    </row>
    <row r="23" spans="1:14" x14ac:dyDescent="0.2">
      <c r="A23" s="19"/>
      <c r="B23" s="19"/>
      <c r="C23" s="19"/>
      <c r="D23" s="19"/>
      <c r="E23" s="19"/>
      <c r="F23" s="19"/>
      <c r="G23" s="19"/>
      <c r="H23" s="19"/>
      <c r="I23" s="19"/>
      <c r="J23" s="19"/>
      <c r="K23" s="19"/>
      <c r="L23" s="19"/>
      <c r="M23" s="19"/>
    </row>
    <row r="24" spans="1:14" ht="25.5" x14ac:dyDescent="0.2">
      <c r="A24" s="89" t="s">
        <v>156</v>
      </c>
      <c r="B24" s="88">
        <v>0</v>
      </c>
      <c r="C24" s="216">
        <v>24000</v>
      </c>
      <c r="D24" s="216"/>
      <c r="E24" s="216">
        <v>20000</v>
      </c>
      <c r="F24" s="216"/>
      <c r="G24" s="217">
        <v>48000</v>
      </c>
      <c r="H24" s="218"/>
      <c r="I24" s="217">
        <v>45000</v>
      </c>
      <c r="J24" s="218"/>
      <c r="K24" s="217">
        <v>45000</v>
      </c>
      <c r="L24" s="218"/>
      <c r="M24" s="88">
        <v>0</v>
      </c>
    </row>
    <row r="25" spans="1:14" s="58" customFormat="1" ht="6.75" customHeight="1" x14ac:dyDescent="0.2"/>
    <row r="26" spans="1:14" ht="28.5" customHeight="1" x14ac:dyDescent="0.2">
      <c r="A26" s="228" t="s">
        <v>159</v>
      </c>
      <c r="B26" s="228"/>
      <c r="C26" s="228"/>
      <c r="D26" s="228"/>
      <c r="E26" s="228"/>
      <c r="F26" s="228"/>
      <c r="G26" s="228"/>
      <c r="H26" s="228"/>
      <c r="I26" s="228"/>
      <c r="J26" s="228"/>
      <c r="K26" s="228"/>
      <c r="L26" s="228"/>
      <c r="M26" s="228"/>
    </row>
  </sheetData>
  <mergeCells count="57">
    <mergeCell ref="A26:M26"/>
    <mergeCell ref="K20:L20"/>
    <mergeCell ref="C20:D20"/>
    <mergeCell ref="E20:F20"/>
    <mergeCell ref="G20:H20"/>
    <mergeCell ref="I20:J20"/>
    <mergeCell ref="E14:F14"/>
    <mergeCell ref="G14:H14"/>
    <mergeCell ref="I14:J14"/>
    <mergeCell ref="K14:L14"/>
    <mergeCell ref="C16:D16"/>
    <mergeCell ref="E16:F16"/>
    <mergeCell ref="G16:H16"/>
    <mergeCell ref="I16:J16"/>
    <mergeCell ref="K16:L16"/>
    <mergeCell ref="C15:D15"/>
    <mergeCell ref="E15:F15"/>
    <mergeCell ref="G15:H15"/>
    <mergeCell ref="I15:J15"/>
    <mergeCell ref="K15:L15"/>
    <mergeCell ref="C14:D14"/>
    <mergeCell ref="C24:D24"/>
    <mergeCell ref="E24:F24"/>
    <mergeCell ref="G24:H24"/>
    <mergeCell ref="I24:J24"/>
    <mergeCell ref="K24:L24"/>
    <mergeCell ref="A1:M1"/>
    <mergeCell ref="A2:M2"/>
    <mergeCell ref="C21:D21"/>
    <mergeCell ref="C19:D19"/>
    <mergeCell ref="E19:F19"/>
    <mergeCell ref="G19:H19"/>
    <mergeCell ref="I19:J19"/>
    <mergeCell ref="K19:L19"/>
    <mergeCell ref="E21:F21"/>
    <mergeCell ref="G21:H21"/>
    <mergeCell ref="I21:J21"/>
    <mergeCell ref="K21:L21"/>
    <mergeCell ref="H10:I10"/>
    <mergeCell ref="B11:C11"/>
    <mergeCell ref="J10:K10"/>
    <mergeCell ref="L10:M10"/>
    <mergeCell ref="D11:E11"/>
    <mergeCell ref="F11:G11"/>
    <mergeCell ref="H11:I11"/>
    <mergeCell ref="J11:K11"/>
    <mergeCell ref="L11:M11"/>
    <mergeCell ref="L9:M9"/>
    <mergeCell ref="B10:C10"/>
    <mergeCell ref="D10:E10"/>
    <mergeCell ref="F10:G10"/>
    <mergeCell ref="A7:H7"/>
    <mergeCell ref="B9:C9"/>
    <mergeCell ref="D9:E9"/>
    <mergeCell ref="F9:G9"/>
    <mergeCell ref="H9:I9"/>
    <mergeCell ref="J9:K9"/>
  </mergeCells>
  <pageMargins left="0.7" right="0.7" top="0.75" bottom="0.75" header="0.3" footer="0.3"/>
  <pageSetup paperSize="9" scale="82" fitToHeight="0" orientation="landscape" r:id="rId1"/>
  <ignoredErrors>
    <ignoredError sqref="C12:E12 F12:G12 K12:L12 D17:K17" formula="1"/>
    <ignoredError sqref="B19:C19 E19 G19 I19 K19 B14:C14 E14 G14 I14 K14 M14 M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
  <sheetViews>
    <sheetView workbookViewId="0">
      <selection activeCell="H26" sqref="H26"/>
    </sheetView>
  </sheetViews>
  <sheetFormatPr defaultRowHeight="12.75" x14ac:dyDescent="0.2"/>
  <cols>
    <col min="1" max="1" width="20.5703125" style="16" customWidth="1"/>
    <col min="2" max="2" width="9" style="16" customWidth="1"/>
    <col min="3" max="6" width="5.7109375" style="16" customWidth="1"/>
    <col min="7" max="7" width="5.85546875" style="16" customWidth="1"/>
    <col min="8" max="12" width="5.7109375" style="16" customWidth="1"/>
    <col min="13" max="13" width="8.5703125" style="16" customWidth="1"/>
    <col min="14" max="16" width="5.7109375" style="16" customWidth="1"/>
    <col min="17" max="17" width="10.42578125" style="16" customWidth="1"/>
    <col min="18" max="19" width="4.7109375" style="16" customWidth="1"/>
    <col min="20" max="16384" width="9.140625" style="16"/>
  </cols>
  <sheetData>
    <row r="2" spans="1:19" ht="15" hidden="1" customHeight="1" x14ac:dyDescent="0.2">
      <c r="A2" s="97" t="s">
        <v>49</v>
      </c>
      <c r="B2" s="226" t="s">
        <v>50</v>
      </c>
      <c r="C2" s="226"/>
      <c r="D2" s="226" t="s">
        <v>51</v>
      </c>
      <c r="E2" s="226"/>
      <c r="F2" s="226" t="s">
        <v>52</v>
      </c>
      <c r="G2" s="226"/>
      <c r="H2" s="226" t="s">
        <v>53</v>
      </c>
      <c r="I2" s="226"/>
      <c r="J2" s="226" t="s">
        <v>54</v>
      </c>
      <c r="K2" s="226"/>
      <c r="L2" s="226" t="s">
        <v>55</v>
      </c>
      <c r="M2" s="226"/>
      <c r="N2" s="226" t="s">
        <v>56</v>
      </c>
      <c r="O2" s="226"/>
      <c r="P2" s="226" t="s">
        <v>60</v>
      </c>
      <c r="Q2" s="226"/>
    </row>
    <row r="3" spans="1:19" ht="25.5" hidden="1" x14ac:dyDescent="0.2">
      <c r="A3" s="97" t="s">
        <v>118</v>
      </c>
      <c r="B3" s="225">
        <f>'5.pielikums'!B11:C11+'5.pielikums'!C17</f>
        <v>70918.847999999998</v>
      </c>
      <c r="C3" s="226"/>
      <c r="D3" s="225">
        <f>SUM('5.pielikums'!D11:E11,'5.pielikums'!D17,'5.pielikums'!E17)</f>
        <v>486300.67199999996</v>
      </c>
      <c r="E3" s="226"/>
      <c r="F3" s="225">
        <f>SUM('5.pielikums'!F11:G11,'5.pielikums'!F17,'5.pielikums'!G17)</f>
        <v>891551.23199999996</v>
      </c>
      <c r="G3" s="226"/>
      <c r="H3" s="225">
        <f>SUM('5.pielikums'!H11:I11,'5.pielikums'!H17,'5.pielikums'!I17)</f>
        <v>1864152.5759999999</v>
      </c>
      <c r="I3" s="226"/>
      <c r="J3" s="225">
        <f>SUM('5.pielikums'!J11:K11,'5.pielikums'!J17,'5.pielikums'!K17)</f>
        <v>2775966.3360000001</v>
      </c>
      <c r="K3" s="226"/>
      <c r="L3" s="225">
        <f>SUM('5.pielikums'!L11:M11,'5.pielikums'!M16)</f>
        <v>3687780.0959999999</v>
      </c>
      <c r="M3" s="226"/>
      <c r="N3" s="225">
        <f>SUM('5.pielikums'!L11:M11,'5.pielikums'!M16)</f>
        <v>3687780.0959999999</v>
      </c>
      <c r="O3" s="225"/>
      <c r="P3" s="225">
        <f>N3</f>
        <v>3687780.0959999999</v>
      </c>
      <c r="Q3" s="226"/>
    </row>
    <row r="4" spans="1:19" x14ac:dyDescent="0.2">
      <c r="A4" s="93" t="s">
        <v>38</v>
      </c>
      <c r="B4" s="94" t="s">
        <v>39</v>
      </c>
      <c r="C4" s="227" t="s">
        <v>40</v>
      </c>
      <c r="D4" s="227"/>
      <c r="E4" s="227" t="s">
        <v>41</v>
      </c>
      <c r="F4" s="227"/>
      <c r="G4" s="227" t="s">
        <v>43</v>
      </c>
      <c r="H4" s="227"/>
      <c r="I4" s="227" t="s">
        <v>44</v>
      </c>
      <c r="J4" s="227"/>
      <c r="K4" s="227" t="s">
        <v>45</v>
      </c>
      <c r="L4" s="227"/>
      <c r="M4" s="227" t="s">
        <v>46</v>
      </c>
      <c r="N4" s="227"/>
      <c r="O4" s="227" t="s">
        <v>47</v>
      </c>
      <c r="P4" s="227"/>
      <c r="Q4" s="94" t="s">
        <v>48</v>
      </c>
      <c r="R4" s="14"/>
      <c r="S4" s="14"/>
    </row>
    <row r="5" spans="1:19" ht="25.5" x14ac:dyDescent="0.2">
      <c r="A5" s="61" t="s">
        <v>119</v>
      </c>
      <c r="B5" s="90">
        <f>'5.pielikums'!B21</f>
        <v>0</v>
      </c>
      <c r="C5" s="222">
        <f>'5.pielikums'!C21:D21</f>
        <v>314069.18400000001</v>
      </c>
      <c r="D5" s="223"/>
      <c r="E5" s="222">
        <f>'5.pielikums'!E21:F21</f>
        <v>688925.95199999993</v>
      </c>
      <c r="F5" s="223"/>
      <c r="G5" s="222">
        <f>'5.pielikums'!G21:H21</f>
        <v>1377851.9039999999</v>
      </c>
      <c r="H5" s="223"/>
      <c r="I5" s="222">
        <f>'5.pielikums'!I21:J21</f>
        <v>2320059.4559999998</v>
      </c>
      <c r="J5" s="223"/>
      <c r="K5" s="222">
        <f>'5.pielikums'!K21:L21</f>
        <v>3231873.2159999995</v>
      </c>
      <c r="L5" s="223"/>
      <c r="M5" s="222">
        <f>'5.pielikums'!M21</f>
        <v>3687780.0959999999</v>
      </c>
      <c r="N5" s="223"/>
      <c r="O5" s="222">
        <f>M5</f>
        <v>3687780.0959999999</v>
      </c>
      <c r="P5" s="223"/>
      <c r="Q5" s="90">
        <f>O5</f>
        <v>3687780.0959999999</v>
      </c>
    </row>
    <row r="6" spans="1:19" ht="38.25" x14ac:dyDescent="0.2">
      <c r="A6" s="61" t="s">
        <v>158</v>
      </c>
      <c r="B6" s="90">
        <f>SUM('2.pielikums'!B19:C19,'3.pielikums'!G14,'4.pielikums'!H15:H16,'5.pielikums'!B24)</f>
        <v>212690</v>
      </c>
      <c r="C6" s="222">
        <f>SUM('2.pielikums'!D19:E19,'3.pielikums'!H14,'4.pielikums'!I15:I16,'5.pielikums'!C24:D24)</f>
        <v>504610</v>
      </c>
      <c r="D6" s="223"/>
      <c r="E6" s="222">
        <f>SUM('2.pielikums'!F19:G19,'3.pielikums'!I14,'4.pielikums'!J15:J16,'5.pielikums'!E24:F24)</f>
        <v>884290</v>
      </c>
      <c r="F6" s="223"/>
      <c r="G6" s="222">
        <f>SUM('2.pielikums'!H19:I19,'3.pielikums'!J14,'4.pielikums'!K15:K16,'5.pielikums'!G24:H24)</f>
        <v>1557260</v>
      </c>
      <c r="H6" s="223"/>
      <c r="I6" s="222">
        <f>SUM('2.pielikums'!J19:K19,'3.pielikums'!K14,'4.pielikums'!L15:L16,'5.pielikums'!I24:J24)</f>
        <v>2824210</v>
      </c>
      <c r="J6" s="223"/>
      <c r="K6" s="222">
        <f>SUM('2.pielikums'!L19:M19,'3.pielikums'!L14,'4.pielikums'!M15:M16,'5.pielikums'!K24:L24)</f>
        <v>4023170</v>
      </c>
      <c r="L6" s="223"/>
      <c r="M6" s="222">
        <f>SUM('2.pielikums'!N19:O19,'3.pielikums'!M14,'4.pielikums'!N15:N16)</f>
        <v>4106200</v>
      </c>
      <c r="N6" s="223"/>
      <c r="O6" s="222">
        <f>SUM('2.pielikums'!P19:Q19,'3.pielikums'!M14,'4.pielikums'!O15:O16)</f>
        <v>4481000</v>
      </c>
      <c r="P6" s="223"/>
      <c r="Q6" s="90">
        <f>O6</f>
        <v>4481000</v>
      </c>
    </row>
    <row r="7" spans="1:19" x14ac:dyDescent="0.2">
      <c r="A7" s="91" t="s">
        <v>120</v>
      </c>
      <c r="B7" s="92">
        <f>SUM(B5:B6)</f>
        <v>212690</v>
      </c>
      <c r="C7" s="224">
        <f>SUM(C5:D6)</f>
        <v>818679.18400000001</v>
      </c>
      <c r="D7" s="205"/>
      <c r="E7" s="224">
        <f>SUM(E5:F6)</f>
        <v>1573215.952</v>
      </c>
      <c r="F7" s="205"/>
      <c r="G7" s="224">
        <f>SUM(G5:H6)</f>
        <v>2935111.9040000001</v>
      </c>
      <c r="H7" s="224"/>
      <c r="I7" s="224">
        <f>SUM(I5:J6)</f>
        <v>5144269.4560000002</v>
      </c>
      <c r="J7" s="205"/>
      <c r="K7" s="224">
        <f>SUM(K5:L6)</f>
        <v>7255043.216</v>
      </c>
      <c r="L7" s="205"/>
      <c r="M7" s="224">
        <f>SUM(M5:N6)</f>
        <v>7793980.0959999999</v>
      </c>
      <c r="N7" s="224"/>
      <c r="O7" s="224">
        <f>SUM(O5:P6)</f>
        <v>8168780.0959999999</v>
      </c>
      <c r="P7" s="205"/>
      <c r="Q7" s="92">
        <f>SUM(Q5:Q6)</f>
        <v>8168780.0959999999</v>
      </c>
    </row>
    <row r="10" spans="1:19" ht="15" customHeight="1" x14ac:dyDescent="0.2"/>
  </sheetData>
  <mergeCells count="44">
    <mergeCell ref="O4:P4"/>
    <mergeCell ref="E4:F4"/>
    <mergeCell ref="G4:H4"/>
    <mergeCell ref="I4:J4"/>
    <mergeCell ref="K4:L4"/>
    <mergeCell ref="M4:N4"/>
    <mergeCell ref="N2:O2"/>
    <mergeCell ref="P2:Q2"/>
    <mergeCell ref="B2:C2"/>
    <mergeCell ref="D2:E2"/>
    <mergeCell ref="F2:G2"/>
    <mergeCell ref="H2:I2"/>
    <mergeCell ref="J2:K2"/>
    <mergeCell ref="L2:M2"/>
    <mergeCell ref="N3:O3"/>
    <mergeCell ref="P3:Q3"/>
    <mergeCell ref="C5:D5"/>
    <mergeCell ref="E5:F5"/>
    <mergeCell ref="G5:H5"/>
    <mergeCell ref="I5:J5"/>
    <mergeCell ref="K5:L5"/>
    <mergeCell ref="M5:N5"/>
    <mergeCell ref="O5:P5"/>
    <mergeCell ref="B3:C3"/>
    <mergeCell ref="D3:E3"/>
    <mergeCell ref="F3:G3"/>
    <mergeCell ref="H3:I3"/>
    <mergeCell ref="J3:K3"/>
    <mergeCell ref="L3:M3"/>
    <mergeCell ref="C4:D4"/>
    <mergeCell ref="O6:P6"/>
    <mergeCell ref="C7:D7"/>
    <mergeCell ref="E7:F7"/>
    <mergeCell ref="G7:H7"/>
    <mergeCell ref="I7:J7"/>
    <mergeCell ref="K7:L7"/>
    <mergeCell ref="M7:N7"/>
    <mergeCell ref="O7:P7"/>
    <mergeCell ref="C6:D6"/>
    <mergeCell ref="E6:F6"/>
    <mergeCell ref="G6:H6"/>
    <mergeCell ref="I6:J6"/>
    <mergeCell ref="K6:L6"/>
    <mergeCell ref="M6:N6"/>
  </mergeCells>
  <pageMargins left="0.7" right="0.7" top="0.75" bottom="0.75" header="0.3" footer="0.3"/>
  <pageSetup paperSize="9" orientation="landscape" r:id="rId1"/>
  <ignoredErrors>
    <ignoredError sqref="B4:Q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1.pielikums</vt:lpstr>
      <vt:lpstr>2.pielikums</vt:lpstr>
      <vt:lpstr>3.pielikums</vt:lpstr>
      <vt:lpstr>4.pielikums</vt:lpstr>
      <vt:lpstr>5.pielikums</vt:lpstr>
      <vt:lpstr>Kopā</vt:lpstr>
      <vt:lpstr>'1.pielikums'!Print_Area</vt:lpstr>
      <vt:lpstr>'3.pielikums'!Print_Area</vt:lpstr>
      <vt:lpstr>'4.pielikums'!Print_Area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2019-04-24T08:44:38Z</dcterms:modified>
</cp:coreProperties>
</file>