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skaidrojums" sheetId="1" r:id="rId1"/>
  </sheets>
  <definedNames/>
  <calcPr fullCalcOnLoad="1"/>
</workbook>
</file>

<file path=xl/sharedStrings.xml><?xml version="1.0" encoding="utf-8"?>
<sst xmlns="http://schemas.openxmlformats.org/spreadsheetml/2006/main" count="1342" uniqueCount="621">
  <si>
    <t>7.2.1.</t>
  </si>
  <si>
    <t>7.2.2.</t>
  </si>
  <si>
    <t>7.4.1.</t>
  </si>
  <si>
    <t>7.4.2.</t>
  </si>
  <si>
    <t>7.5.2.</t>
  </si>
  <si>
    <t>Viesu izmitināšana**</t>
  </si>
  <si>
    <t xml:space="preserve">Vienas vienības cenas izmaiņu skaidrojums </t>
  </si>
  <si>
    <t>8.1.3.</t>
  </si>
  <si>
    <t>otrais ēdiens</t>
  </si>
  <si>
    <t>Ēdināšanas pakalpojumi</t>
  </si>
  <si>
    <t>Pārējie maksas pakalpojumi</t>
  </si>
  <si>
    <t>Vienas vienības cena ar PVN</t>
  </si>
  <si>
    <t>Kopējo ieņēmumu izmaiņas</t>
  </si>
  <si>
    <t xml:space="preserve">Ministru kabineta noteikumu projekta "Grozījumi Ministru kabineta   </t>
  </si>
  <si>
    <t xml:space="preserve">2013.gada 24.septembra noteikumos Nr.1002 "Sociālās </t>
  </si>
  <si>
    <t xml:space="preserve">integrācijas valstas aģentūras sniegto maksas  pakalpojumu cenrādis"" </t>
  </si>
  <si>
    <t>sākotnējās ietekmes novērtējuma ziņojumam (anotācijai)</t>
  </si>
  <si>
    <t>Skaidrojums  par plānotajām izmaiņām maksas pakalpojumu cenrādī (maksas pakalpojumu veidos un cenā)</t>
  </si>
  <si>
    <t>12=10*12</t>
  </si>
  <si>
    <t>13=10-4</t>
  </si>
  <si>
    <t>14=11-5</t>
  </si>
  <si>
    <t>15=12-6</t>
  </si>
  <si>
    <t>1.1.</t>
  </si>
  <si>
    <t>480 stundu programma</t>
  </si>
  <si>
    <t>1.2.</t>
  </si>
  <si>
    <t>570 stundu programma</t>
  </si>
  <si>
    <t>1.3.</t>
  </si>
  <si>
    <t>640 stundu programma</t>
  </si>
  <si>
    <t>1.4.</t>
  </si>
  <si>
    <t>960 stundu programma</t>
  </si>
  <si>
    <t>Plānotais vienību skaits</t>
  </si>
  <si>
    <t>2.3.</t>
  </si>
  <si>
    <t>2.4.</t>
  </si>
  <si>
    <t>3.1.3.</t>
  </si>
  <si>
    <t>3.2.3.</t>
  </si>
  <si>
    <t>5.6.8.</t>
  </si>
  <si>
    <t>7.2.3.</t>
  </si>
  <si>
    <t xml:space="preserve"> Dubultu prospektā 71, 2. korpusā, Jūrmalā pielāgotā numurā (ar brokastīm)</t>
  </si>
  <si>
    <t>7.2.4.</t>
  </si>
  <si>
    <t xml:space="preserve"> Dubultu prospektā 71, 2. korpusā, Jūrmalā pielāgotā numurā (ar trīsreizēju ēdināšanu)</t>
  </si>
  <si>
    <t>7.5.3.</t>
  </si>
  <si>
    <t>7.5.4.</t>
  </si>
  <si>
    <t>7.5.5.</t>
  </si>
  <si>
    <t>Papildu vieta vienai personai Dubultu prospektā 71, 2 korpuss, Jūrmalā (ar brokastīm)</t>
  </si>
  <si>
    <t>7.5.6.</t>
  </si>
  <si>
    <t>Papildu vieta vienai personai Dubultu prospektā 71, 2 korpuss, Jūrmalā (ar trīsreizēju ēdināšanu)</t>
  </si>
  <si>
    <t>7.5.7.</t>
  </si>
  <si>
    <t>Papildu vieta vienai personai Dubultu prospektā 71, 1 korpuss, Jūrmalā (ar brokastīm)</t>
  </si>
  <si>
    <t>7.5.8.</t>
  </si>
  <si>
    <t>Papildu vieta vienai personai Dubultu prospektā 71, 1 korpuss, Jūrmalā (ar trīsreizēju ēdināšanu)</t>
  </si>
  <si>
    <t>7.6.</t>
  </si>
  <si>
    <t>7.7.</t>
  </si>
  <si>
    <t xml:space="preserve"> Dubultu pr.59, Jūrmalā  (četrvietīgs numurs) - 2.stāvs</t>
  </si>
  <si>
    <t>7.8.</t>
  </si>
  <si>
    <t>Dubultu pr.59, Jūrmalā (divvietīgs numurs) - 3.stāvs</t>
  </si>
  <si>
    <t>7.9.</t>
  </si>
  <si>
    <t>Papildu vieta vienai personai Dubultu pr.59, Jūrmalā</t>
  </si>
  <si>
    <t>7.12.</t>
  </si>
  <si>
    <t>Dubultu prospektā 59, Jūrmalā viena ēka – 20 vietas</t>
  </si>
  <si>
    <t>7.13.</t>
  </si>
  <si>
    <t>Dubultu prospektā 59, Jūrmalā viena ēka – 34 vietas</t>
  </si>
  <si>
    <t>7.14.</t>
  </si>
  <si>
    <t>8.1.3.1.</t>
  </si>
  <si>
    <t>Gaļas/zivs ēdiens</t>
  </si>
  <si>
    <t>8.1.3.2.</t>
  </si>
  <si>
    <t>Piedevas</t>
  </si>
  <si>
    <t>8.1.3.3.</t>
  </si>
  <si>
    <t>Salāti (2 veidi)</t>
  </si>
  <si>
    <t>Telpu iznomāšana</t>
  </si>
  <si>
    <t>9.5.</t>
  </si>
  <si>
    <t>11.11.</t>
  </si>
  <si>
    <t>Ārstniecības pakalpojumi*</t>
  </si>
  <si>
    <t>Tirdzniecības vietas noma (26.1m2) Dubultu pr.71, Jūrmalā</t>
  </si>
  <si>
    <t>Ieņēmumi  noteiktā laikposmā maksas pakalpojuma nodrošināšanai (2016.gads un turpmāk)</t>
  </si>
  <si>
    <t>* Pievienotās vērtības nodokli nepiemēro saskaņā ar Pievienotās vērtības nodokļa likuma 52.panta pirmās daļas 3.punktu, 9.punktu un 12.punktu</t>
  </si>
  <si>
    <t xml:space="preserve">Plānotais vienību  skaits </t>
  </si>
  <si>
    <t>1.5.</t>
  </si>
  <si>
    <t>720 stundu programma</t>
  </si>
  <si>
    <t>2.1.</t>
  </si>
  <si>
    <t>2.2.</t>
  </si>
  <si>
    <t>Datorsistēmas</t>
  </si>
  <si>
    <t>Šūto izstrādājumu ražošanas tehnoloģija</t>
  </si>
  <si>
    <t>2.5.</t>
  </si>
  <si>
    <t>Elektronika un elektrotehnika</t>
  </si>
  <si>
    <t>2.6.</t>
  </si>
  <si>
    <t>Metālapstrāde</t>
  </si>
  <si>
    <t>3.1.</t>
  </si>
  <si>
    <t>Studiju virzieni pilna laika studijām</t>
  </si>
  <si>
    <t>3.1.1.</t>
  </si>
  <si>
    <t>Studiju virzienu „Ekonomika”, „Vadība, administrēšana un nekustamo īpašumu pārvaldība” studiju programmas</t>
  </si>
  <si>
    <t>3.1.2.</t>
  </si>
  <si>
    <t>Studiju virziena „Informācijas tehnoloģija, datortehnika, elektronika, telekomunikācijas, datorvadība un datorzinātne” studiju programmas</t>
  </si>
  <si>
    <t>Studiju virziena „Viesnīcu un restorānu serviss, tūrisma un atpūtas organizācija” studiju programmas</t>
  </si>
  <si>
    <t>3.2.</t>
  </si>
  <si>
    <t>Studiju virzieni nepilna laika studijām</t>
  </si>
  <si>
    <t>3.2.1.</t>
  </si>
  <si>
    <t>3.2.2.</t>
  </si>
  <si>
    <t>4.1.</t>
  </si>
  <si>
    <t xml:space="preserve">Rehabilitācijas kurss Dubultu prospektā 71, Jūrmalā </t>
  </si>
  <si>
    <t>4.1.1.</t>
  </si>
  <si>
    <t>rehabilitācijas kurss - Dubultu prospekts 71, 2.korpuss, Jūrmala</t>
  </si>
  <si>
    <t>4.1.1.1.</t>
  </si>
  <si>
    <t>rehabilitācijas kurss (viena vieta vienvietīgā numurā)</t>
  </si>
  <si>
    <t>4.1.1.2.</t>
  </si>
  <si>
    <t>rehabilitācijas kurss pielāgotā numurā</t>
  </si>
  <si>
    <t>4.1.1.2.1.</t>
  </si>
  <si>
    <t>viena vieta vienvietīgā pielāgotā numurā</t>
  </si>
  <si>
    <t>4.1.1.2.2.</t>
  </si>
  <si>
    <t>viena vieta divvietīgā pielāgotā numurā</t>
  </si>
  <si>
    <t>4.1.1.3.</t>
  </si>
  <si>
    <t>rehabilitācijas kurss (viena vieta divvietīgā numurā)</t>
  </si>
  <si>
    <t>4.1.1.4.</t>
  </si>
  <si>
    <t>rehabilitācijas kurss (viena vieta divvietīgā divistabu numurā)</t>
  </si>
  <si>
    <t>4.1.1.5.</t>
  </si>
  <si>
    <t>rehabilitācijas kurss bērnam no 2 līdz 14 gadu vecumam (papildu gultasvieta)</t>
  </si>
  <si>
    <t>4.1.2.</t>
  </si>
  <si>
    <t>rehabilitācijas kurss - Dubultu prospekts 71, 1.korpuss, Jūrmala</t>
  </si>
  <si>
    <t>4.1.2.1.</t>
  </si>
  <si>
    <t>4.1.2.2.</t>
  </si>
  <si>
    <t>4.1.2.3.</t>
  </si>
  <si>
    <t>4.1.2.4.</t>
  </si>
  <si>
    <t>4.1.2.5.</t>
  </si>
  <si>
    <t>rehabilitācijas programma "Harmonija" (viena vieta divvietīgā numurā)</t>
  </si>
  <si>
    <t>4.2.</t>
  </si>
  <si>
    <t>Citi pakalpojumi</t>
  </si>
  <si>
    <t>4.2.1.</t>
  </si>
  <si>
    <t>piemaksa par uzturēšanos vienvietīgā numurā personai, kura saņem sociālās rehabilitācijas pakalpojumus par valsts budžeta līdzekļiem</t>
  </si>
  <si>
    <t>4.2.2.</t>
  </si>
  <si>
    <t>pavadošās personas rehabilitācija (pavada valsts budžeta klientu)</t>
  </si>
  <si>
    <t>4.3.</t>
  </si>
  <si>
    <t>Veselības veicināšanas programmas</t>
  </si>
  <si>
    <t>4.3.1.</t>
  </si>
  <si>
    <t>Dubultu prospekts 71, 2. korpuss, Jūrmala</t>
  </si>
  <si>
    <t>4.3.1.1.</t>
  </si>
  <si>
    <t>Programma “Muguras veselība” (viena vieta vienvietīgā numurā)</t>
  </si>
  <si>
    <t>4.3.1.2.</t>
  </si>
  <si>
    <t>Programma “Muguras veselība” (viena vieta divvietīgā numurā)</t>
  </si>
  <si>
    <t>4.3.1.3.</t>
  </si>
  <si>
    <t>Programma “Relaksācija” (viena vieta vienvietīgā numurā)</t>
  </si>
  <si>
    <t>4.3.1.4.</t>
  </si>
  <si>
    <t>Programma “Relaksācija” (viena vieta divvietīgā numurā)</t>
  </si>
  <si>
    <t>4.3.1.5.</t>
  </si>
  <si>
    <t>Programma “Vitalitāte” (viena vieta vienvietīgā numurā)</t>
  </si>
  <si>
    <t>4.3.1.6.</t>
  </si>
  <si>
    <t>Programma “Vitalitāte” (viena vieta divvietīgā numurā)</t>
  </si>
  <si>
    <t>4.3.1.7.</t>
  </si>
  <si>
    <t>4.3.1.8.</t>
  </si>
  <si>
    <t>4.3.1.9.</t>
  </si>
  <si>
    <t>Programma “Restartē darba spējas” (viena vieta vienvietīgā numurā)</t>
  </si>
  <si>
    <t>4.3.1.10.</t>
  </si>
  <si>
    <t>Programma “Restartē darba spējas” (viena vieta divvietīgā numurā)</t>
  </si>
  <si>
    <t>4.3.2.</t>
  </si>
  <si>
    <t>Dubultu prospekts 71, 1. korpuss, Jūrmala</t>
  </si>
  <si>
    <t>4.3.2.1.</t>
  </si>
  <si>
    <t>4.3.2.2.</t>
  </si>
  <si>
    <t>4.3.2.3.</t>
  </si>
  <si>
    <t>4.3.2.4.</t>
  </si>
  <si>
    <t>4.3.2.5.</t>
  </si>
  <si>
    <t>4.3.2.6.</t>
  </si>
  <si>
    <t>4.3.2.7.</t>
  </si>
  <si>
    <t>4.3.2.8.</t>
  </si>
  <si>
    <t>4.3.2.9.</t>
  </si>
  <si>
    <t>4.3.2.10.</t>
  </si>
  <si>
    <t>5.3.</t>
  </si>
  <si>
    <t>Fizikālā terapija</t>
  </si>
  <si>
    <t>5.3.2.</t>
  </si>
  <si>
    <t>aparātprocedūras</t>
  </si>
  <si>
    <t>5.3.2.2.</t>
  </si>
  <si>
    <t>ultraskaņa, darsonvalizācija</t>
  </si>
  <si>
    <t>5.3.5.</t>
  </si>
  <si>
    <t>limfodrenāžas aparātprocedūra</t>
  </si>
  <si>
    <t>5.3.5.1.</t>
  </si>
  <si>
    <t>divām ķermeņa daļām (vēders un kājas vai vēders un rokas)</t>
  </si>
  <si>
    <t>5.3.5.2.</t>
  </si>
  <si>
    <t>vienai ķermeņa daļai (kājām vai rokām)</t>
  </si>
  <si>
    <t>5.4.</t>
  </si>
  <si>
    <t>Klasiskā masāža</t>
  </si>
  <si>
    <t>5.4.5.</t>
  </si>
  <si>
    <t>muguras masāža (2 vienības)</t>
  </si>
  <si>
    <t>5.4.5.1.</t>
  </si>
  <si>
    <t>jostas–krustu daļas</t>
  </si>
  <si>
    <t>5.4.5.2.</t>
  </si>
  <si>
    <t>krūšu daļas</t>
  </si>
  <si>
    <t>5.4.7.</t>
  </si>
  <si>
    <t>visa ķermeņa masāža (6 vienības)</t>
  </si>
  <si>
    <t>5.4.7.2.</t>
  </si>
  <si>
    <t>personām ar svaru virs 100kg</t>
  </si>
  <si>
    <t>5.4.11.</t>
  </si>
  <si>
    <t>Pēdu masāža (2 vienības)</t>
  </si>
  <si>
    <t>5.4.11.1.</t>
  </si>
  <si>
    <t>pēdas un apakšstilba (līdz ceļa locītavai) masāža</t>
  </si>
  <si>
    <t>5.4.11.2.</t>
  </si>
  <si>
    <t>abu pēdu masāža</t>
  </si>
  <si>
    <t>5.5.</t>
  </si>
  <si>
    <t>Nodarbības funkcionālā speciālista vadībā</t>
  </si>
  <si>
    <t>5.5.10.</t>
  </si>
  <si>
    <t>ergoterapijas nodarbībā grupā līdz 10 cilvēkiem</t>
  </si>
  <si>
    <t>5.5.11.</t>
  </si>
  <si>
    <t xml:space="preserve">Kinezioloģiskā teipošana </t>
  </si>
  <si>
    <t>5.5.11.1.</t>
  </si>
  <si>
    <t>ar teipu līdz 50cm</t>
  </si>
  <si>
    <t>5.5.11.2.</t>
  </si>
  <si>
    <t>ar klienta teipu</t>
  </si>
  <si>
    <t>5.5.11.3.</t>
  </si>
  <si>
    <t>Cross teips</t>
  </si>
  <si>
    <t>5.5.12.</t>
  </si>
  <si>
    <t>Nodarbības funkcionālā speciālista vadībā ar medicīnas ierīcēm</t>
  </si>
  <si>
    <t>5.5.12.1.</t>
  </si>
  <si>
    <t>5.5.12.2.</t>
  </si>
  <si>
    <t>5.5.12.3.</t>
  </si>
  <si>
    <t>Fizioterapijas nodarbība ar hidroterapijas trenažieri, individuāli</t>
  </si>
  <si>
    <t>5.5.12.4.</t>
  </si>
  <si>
    <t>5.5.12.5.</t>
  </si>
  <si>
    <t>Ergoterapijas individuālā nodarbība ar RehaCom programmu</t>
  </si>
  <si>
    <t>5.5.12.6.</t>
  </si>
  <si>
    <t>5.6.</t>
  </si>
  <si>
    <t>Medicīniskās manipulācijas (cenā nav iekļautas medikamentu izmaksas)</t>
  </si>
  <si>
    <t>5.6.5.</t>
  </si>
  <si>
    <t>elektrokardiogrammas pieraksts ar aprakstu</t>
  </si>
  <si>
    <t>5.6.6.</t>
  </si>
  <si>
    <t xml:space="preserve">asinsspiediena mērīšana </t>
  </si>
  <si>
    <t xml:space="preserve">Intraartikulāra injekcija (1 locītavai), ceļu locītavas blokāde </t>
  </si>
  <si>
    <t>5.6.9.</t>
  </si>
  <si>
    <t>primāri dzīstošas brūces apstrāde </t>
  </si>
  <si>
    <t>5.6.10.</t>
  </si>
  <si>
    <t xml:space="preserve">sekundāri dzīstošas brūces apstrāde </t>
  </si>
  <si>
    <t>5.6.11.</t>
  </si>
  <si>
    <t xml:space="preserve">urīnpūšļa katetrizācija, katetru maiņa, epicistomas katetra maiņa </t>
  </si>
  <si>
    <t>5.6.12.</t>
  </si>
  <si>
    <t>Ieauguša naga ablācija, korekcija</t>
  </si>
  <si>
    <t>5.6.12.1.</t>
  </si>
  <si>
    <t>Ieauguša naga ablācija, korekcija  (par katru nākamo procedūru)</t>
  </si>
  <si>
    <t>Transportlīdzekļu pielāgošana</t>
  </si>
  <si>
    <t>6.1.</t>
  </si>
  <si>
    <t>Rokas bremze un akselerators transportlīdzeklim ar automātisko ātrumkārbu, stiprinājums pie grīdas (RBA-1)</t>
  </si>
  <si>
    <t>6.2.</t>
  </si>
  <si>
    <t>Rokas bremze un akselerators transportlīdzeklim ar automātisko ātrumkārbu, stiprinājums pie grīdas (RBA-2) (personām ar satveršanas problēmām)</t>
  </si>
  <si>
    <t>6.3.</t>
  </si>
  <si>
    <t>Rokas bremze un akselerators transportlīdzeklim ar automātisko ātrumkārbu, stiprinājums pie stūres (RBA-3)</t>
  </si>
  <si>
    <t>6.4.</t>
  </si>
  <si>
    <t>Rokas bremze un akselerators transportlīdzeklim ar mehānisko ātrumkārbu, stiprinājums pie grīdas (RBA-4)</t>
  </si>
  <si>
    <t>6.5.</t>
  </si>
  <si>
    <t>Rokas bremze un akselerators transportlīdzeklim ar mehānisko ātrumkārbu, stiprinājums pie grīdas (RBA-5) (personām ar satveršanas problēmām)</t>
  </si>
  <si>
    <t>6.6.</t>
  </si>
  <si>
    <t>Rokas bremze un akselerators transportlīdzeklim ar mehānisko ātrumkārbu, stiprinājums pie stūres (RBA-6)</t>
  </si>
  <si>
    <t>6.7.</t>
  </si>
  <si>
    <t>Kreisais akseleratora pedālis transportlīdzeklim ar automātisko ātrumkārbu, stiprinājums pie grīdas (KAP-1)</t>
  </si>
  <si>
    <t>6.8.</t>
  </si>
  <si>
    <t>Kreisais akseleratora pedālis transportlīdzeklim ar automātisko ātrumkārbu, stiprinājums pie stūres (KAP-2)</t>
  </si>
  <si>
    <t>6.9.</t>
  </si>
  <si>
    <t>Rokas sajūgs ar sviru stūres labajā pusē (RS-1)</t>
  </si>
  <si>
    <t>6.10.</t>
  </si>
  <si>
    <t>Rokas sajūgs ar sviru stūres kreisajā pusē (RS-2)</t>
  </si>
  <si>
    <t>6.11.</t>
  </si>
  <si>
    <t>Palīgroktura uzstādīšana uz stūres rata (PR)</t>
  </si>
  <si>
    <t>6.12.</t>
  </si>
  <si>
    <t>Pedāļu pagarināšana transportlīdzeklim ar mehānisko pārnesumkārbu (PPM)</t>
  </si>
  <si>
    <t>6.15.</t>
  </si>
  <si>
    <t>Pedāļu pagarināšana transportlīdzeklim ar automātisko pārnesumkārbu (PPA)</t>
  </si>
  <si>
    <t>6.16.</t>
  </si>
  <si>
    <t>Ātras noņemšanas vai uzlikšanas iespēja, kreisā akseleratora pedāļa iekārtai transportlīdzeklim ar automātisko ātrumkārbu, stiprinājums pie pedāļu pamatnes vai citā individuāli piemeklētā vietā, ar pamatpedāļa bloķēšanas iespēju (ĀNKAP-1)</t>
  </si>
  <si>
    <t>6.17.</t>
  </si>
  <si>
    <t>Papildkrēsls atvieglotai iekāpšanai ar stiprinājumu individuāli piemeklētā vietā (PK)</t>
  </si>
  <si>
    <t>6.18.</t>
  </si>
  <si>
    <t>Ātras noņemšanas vai uzlikšanas iespēja, pedāļu pagarināšanas iekārtai transportlīdzeklim ar mehānisko ātrumkārbu (ĀNP-1)</t>
  </si>
  <si>
    <t>6.19.</t>
  </si>
  <si>
    <t>Ātras noņemšanas vai uzlikšanas iespēja, pedāļu pagarināšanas iekārtai transportlīdzeklim ar automātisko ātrumkārbu (ĀNP-2)</t>
  </si>
  <si>
    <t>7.</t>
  </si>
  <si>
    <t>7.1.</t>
  </si>
  <si>
    <t xml:space="preserve"> Dubultu prospektā 71, 2.korpusā, Jūrmalā (vienai vietai vienvietīgā numurā)</t>
  </si>
  <si>
    <t>7.1.1.</t>
  </si>
  <si>
    <t xml:space="preserve"> Dubultu prospektā 71, 2.korpusā, Jūrmalā (ar brokastīm)</t>
  </si>
  <si>
    <t>7.1.2.</t>
  </si>
  <si>
    <t xml:space="preserve"> Dubultu prospektā 71, 2.korpusā, Jūrmalā (ar trīsreizēju ēdināšanu)</t>
  </si>
  <si>
    <t>7.2.</t>
  </si>
  <si>
    <t xml:space="preserve">Dubultu prospektā 71, 2.korpus, Jūrmalā (viena vieta divvietīgā numurā)                    </t>
  </si>
  <si>
    <t>Dubultu prospektā 71, 2.korpus, Jūrmalā (ar brokastīm)</t>
  </si>
  <si>
    <t>Dubultu prospektā 71, 2.korpusā, Jūrmalā (ar trīsreizēju ēdināšanu)</t>
  </si>
  <si>
    <t>7.2.5.</t>
  </si>
  <si>
    <t>Piemaksa par uzturēšanos vienai personai divvietīgā numurā</t>
  </si>
  <si>
    <t>7.3.</t>
  </si>
  <si>
    <t>Dubultu prospektā 71, 1.korpusā, Jūrmalā (viena vieta vienvietīgā numurā)</t>
  </si>
  <si>
    <t>7.3.1.</t>
  </si>
  <si>
    <t>Dubultu prospektā 71, 1.korpusā, Jūrmalā (ar brokastīm)</t>
  </si>
  <si>
    <t>7.3.2.</t>
  </si>
  <si>
    <t>Dubultu prospektā 71, 1.korpusā, Jūrmalā  (ar trīsreizēju ēdināšanu)</t>
  </si>
  <si>
    <t>7.4.</t>
  </si>
  <si>
    <t xml:space="preserve"> Dubultu prospektā 71, 1.korpusā, Jūrmalā  (viena vieta divvietīgā numurā)</t>
  </si>
  <si>
    <t xml:space="preserve"> Dubultu prospektā 71, 1.korpusā, Jūrmalā  (ar brokastīm)</t>
  </si>
  <si>
    <t>Dubultu prospektā 71, 1.korpusā, Jūrmalā (ar trīsreizēju ēdināšanu)</t>
  </si>
  <si>
    <t>7.4.3.</t>
  </si>
  <si>
    <t>7.5.</t>
  </si>
  <si>
    <t xml:space="preserve">Viesu izmitināšana – papildus vieta Dubultu prospekts 71, Jūrmala </t>
  </si>
  <si>
    <t>7.5.1.</t>
  </si>
  <si>
    <t>Papildu vieta bērnam no 2 līdz 14 gadu vecumam Dubultu pr.71, 2 korpuss, Jūrmala (ar brokastīm)</t>
  </si>
  <si>
    <t>Papildu vieta bērnam  no 2 līdz 14 gadu vecumam Dubultu pr.71, 2 korpuss, Jūrmala (ar trīsreizēju ēdināšanu)</t>
  </si>
  <si>
    <t>Papildu vieta bērnam  no 2 līdz 14 gadu vecumam Dubultu pr. 71, 1 korpuss,  Jūrmalā (ar brokastīm)</t>
  </si>
  <si>
    <t>Papildu vieta bērnam  no 2 līdz 14 gadu vecumam Dubultu pr.71, 1 korpuss, Jūrmala (ar trīsreizēju ēdināšanu)</t>
  </si>
  <si>
    <t>7.10.</t>
  </si>
  <si>
    <t>7.11.</t>
  </si>
  <si>
    <t>Viesu izmitināšana Slokas 68, Jūrmala</t>
  </si>
  <si>
    <t>8.1.</t>
  </si>
  <si>
    <t>Diētiskā ēdināšana (izglītojamiem un darbiniekiem)</t>
  </si>
  <si>
    <t>8.1.1.</t>
  </si>
  <si>
    <t>brokastis</t>
  </si>
  <si>
    <t>8.1.2.</t>
  </si>
  <si>
    <t>pirmais ēdiens</t>
  </si>
  <si>
    <t>8.1.4.</t>
  </si>
  <si>
    <t>dzēriens</t>
  </si>
  <si>
    <t>8.1.5.</t>
  </si>
  <si>
    <t>deserts</t>
  </si>
  <si>
    <t>8.1.6.</t>
  </si>
  <si>
    <t>vakariņas</t>
  </si>
  <si>
    <t>8.2.</t>
  </si>
  <si>
    <t>Ēdināšana trīs reizes dienā sporta, veselības nostiprināšanas, atpūtas un izglītojošām nometnēm vai grupām, kas noslēgušas līgumu par pakalpojuma saņemšanu, un bērniem no 2 līdz 14 gadu vecumam (vienai grupas personai vai vienam bērnam)</t>
  </si>
  <si>
    <t>8.2.1.</t>
  </si>
  <si>
    <t xml:space="preserve">samazināts kaloriju daudzums </t>
  </si>
  <si>
    <t>8.2.1.1.</t>
  </si>
  <si>
    <t>8.2.1.2.</t>
  </si>
  <si>
    <t>pusdienas</t>
  </si>
  <si>
    <t>8.2.1.3.</t>
  </si>
  <si>
    <t>8.2.2.</t>
  </si>
  <si>
    <t>palielināts kaloriju daudzums</t>
  </si>
  <si>
    <t>8.2.2.1.</t>
  </si>
  <si>
    <t>8.2.2.2.</t>
  </si>
  <si>
    <t>8.2.2.3.</t>
  </si>
  <si>
    <t>8.3.</t>
  </si>
  <si>
    <t>Ēdināšana trīs reizes dienā (vienai personai)</t>
  </si>
  <si>
    <t>8.3.1.</t>
  </si>
  <si>
    <t>8.3.2.</t>
  </si>
  <si>
    <t>8.4.</t>
  </si>
  <si>
    <t>Kafijas galda klāšana (vienai personai)</t>
  </si>
  <si>
    <t>8.5.</t>
  </si>
  <si>
    <t>Konditorejas izstrādājumi</t>
  </si>
  <si>
    <t>8.5.1.</t>
  </si>
  <si>
    <t>Konditorejas izstrādājumi veids Nr.1</t>
  </si>
  <si>
    <t>9.1.</t>
  </si>
  <si>
    <t>Konferenču zāles noma</t>
  </si>
  <si>
    <t>Autotransports un autotransporta stāvvietas</t>
  </si>
  <si>
    <t>N.p.k. maksas pakalpojuma cenrādī</t>
  </si>
  <si>
    <t xml:space="preserve">Maksas pakalpojuma nosaukums </t>
  </si>
  <si>
    <t>Vienas vienības cena ar  PVN (euro)</t>
  </si>
  <si>
    <t>Vienas vienības cena bez  PVN (euro)</t>
  </si>
  <si>
    <t>Profesionālās pamatizglītības programmas, arodizglītības programmas un profesionālās vidējās izglītības programmas*</t>
  </si>
  <si>
    <t>Datoru lietošana</t>
  </si>
  <si>
    <t>Pirmā līmeņa profesionālās augstākās izglītības (koledžas izglītības) programmas*</t>
  </si>
  <si>
    <t>Rehabilitācijas pakalpojumi*</t>
  </si>
  <si>
    <t>5.3.2.1.</t>
  </si>
  <si>
    <t>magnetoterapija, lāzerterapija, diadinamika, amplipulsterapija</t>
  </si>
  <si>
    <t>4.1.1.6.</t>
  </si>
  <si>
    <t>Programma “Organisma attīrīšanas kūre” (viena vieta vienvietīgā numurā)</t>
  </si>
  <si>
    <t>Programma “Organisma attīrīšanas kūre” (viena vieta divvietīgā numurā)</t>
  </si>
  <si>
    <t>nodarbība ar MOTOMED ierīci līdz 30 min</t>
  </si>
  <si>
    <t>Fizioterapijas nodarbība ar hidroterapijas trenažieri, individuāli un baseins</t>
  </si>
  <si>
    <t>5.1.</t>
  </si>
  <si>
    <t>Ārstu un speciālistu konsultācijas</t>
  </si>
  <si>
    <t>5.1.1.</t>
  </si>
  <si>
    <t>ārsta konsultācija</t>
  </si>
  <si>
    <t>5.1.2.</t>
  </si>
  <si>
    <t>ārsta konsultācija (atkārtota vizīte)</t>
  </si>
  <si>
    <t>5.1.3.</t>
  </si>
  <si>
    <t>Funkcionālo speciālistu konsultācijas:</t>
  </si>
  <si>
    <t>5.1.3.1.</t>
  </si>
  <si>
    <t>fizioterapeita konsultācija</t>
  </si>
  <si>
    <t>5.1.3.2.</t>
  </si>
  <si>
    <t>ergoterapeita konsultācija</t>
  </si>
  <si>
    <t>5.1.4.</t>
  </si>
  <si>
    <t>Ārsta - speciālistu konsultācija</t>
  </si>
  <si>
    <t>5.2.</t>
  </si>
  <si>
    <t>Hidroterapija</t>
  </si>
  <si>
    <t>5.2.1.</t>
  </si>
  <si>
    <t>ķermeņa zemūdens masāža</t>
  </si>
  <si>
    <t>5.2.2.</t>
  </si>
  <si>
    <t>ārstnieciskā vanna</t>
  </si>
  <si>
    <t>5.2.3.</t>
  </si>
  <si>
    <t xml:space="preserve">cirkulārā duša </t>
  </si>
  <si>
    <t>5.2.4.</t>
  </si>
  <si>
    <t>Šarko duša</t>
  </si>
  <si>
    <t>5.2.5.</t>
  </si>
  <si>
    <t>ascendējošā (augšupejošā) duša</t>
  </si>
  <si>
    <t>5.2.6.</t>
  </si>
  <si>
    <t>ārstnieciskā baseina un termoterapijas izmantošana vienai personai</t>
  </si>
  <si>
    <t>5.2.7.</t>
  </si>
  <si>
    <t>ārstnieciskā baseina un termoterapijas izmantošana bērnam no 7 līdz 14 gadu vecumam (vienai personai)</t>
  </si>
  <si>
    <t>5.3.1.</t>
  </si>
  <si>
    <t xml:space="preserve">ārstnieciskās aplikācijas </t>
  </si>
  <si>
    <t>5.3.3.</t>
  </si>
  <si>
    <t>inhalācijas (bez medikamentiem)</t>
  </si>
  <si>
    <t>5.3.4.</t>
  </si>
  <si>
    <t>sāls istaba</t>
  </si>
  <si>
    <t>5.4.1.</t>
  </si>
  <si>
    <t>kakla un apkakles zonas masāža (2 vienības)</t>
  </si>
  <si>
    <t>5.4.2.</t>
  </si>
  <si>
    <t>muguras (C2-S5) masāža (3,5 vienības)</t>
  </si>
  <si>
    <t>5.4.3.</t>
  </si>
  <si>
    <t>rokas un pleca zonas masāža (2 vienības)</t>
  </si>
  <si>
    <t>5.4.4.</t>
  </si>
  <si>
    <t>kājas un gūžas zonas masāža (2,5 vienības)</t>
  </si>
  <si>
    <t>5.4.6.</t>
  </si>
  <si>
    <t>galvas masāža (1 vienība)</t>
  </si>
  <si>
    <t>personām ar svaru līdz  100kg</t>
  </si>
  <si>
    <t>5.4.8.</t>
  </si>
  <si>
    <t>segmentārā masāža (1 vienība)</t>
  </si>
  <si>
    <t>5.4.9.</t>
  </si>
  <si>
    <t>grūtnieču masāža</t>
  </si>
  <si>
    <t>5.4.10.</t>
  </si>
  <si>
    <t>vispārējā masāža bērniem</t>
  </si>
  <si>
    <t>5.4.10.1.</t>
  </si>
  <si>
    <t>5.4.10.2.</t>
  </si>
  <si>
    <t>6-10 gadiem</t>
  </si>
  <si>
    <t>5.4.10.3.</t>
  </si>
  <si>
    <t>11-14 gadiem</t>
  </si>
  <si>
    <t>5.5.1.</t>
  </si>
  <si>
    <t>ārstnieciskā vingrošana grupā - zālē (vienai personai)</t>
  </si>
  <si>
    <t>5.5.2.</t>
  </si>
  <si>
    <t>5.5.3.</t>
  </si>
  <si>
    <t>fizioterapija individuāli</t>
  </si>
  <si>
    <t>5.5.4.</t>
  </si>
  <si>
    <t>ergoterapija individuāli</t>
  </si>
  <si>
    <t>5.5.5.</t>
  </si>
  <si>
    <t>fizioterapija individuāli ar individuālu vingrojumu kompleksa izstrādi</t>
  </si>
  <si>
    <t>5.5.6.</t>
  </si>
  <si>
    <t>fizioterapija individuāli bērnam no 4 līdz 14 gadu vecumam</t>
  </si>
  <si>
    <t>5.5.7.</t>
  </si>
  <si>
    <t>ārstnieciskā vingrošana grupā - baseinā   (vienai personai)</t>
  </si>
  <si>
    <t>5.5.8.</t>
  </si>
  <si>
    <t>slinga terapija</t>
  </si>
  <si>
    <t>5.5.9.</t>
  </si>
  <si>
    <t>fiziskās aktivitātes trenažieru zālē ar dozētu slodzi (ar ārsta norīkojumu)</t>
  </si>
  <si>
    <t>11.1.</t>
  </si>
  <si>
    <t>Fitnesa pakalpojumi</t>
  </si>
  <si>
    <t>11.1.1.</t>
  </si>
  <si>
    <t>Aerobika ūdenī grupā (vienai personai)</t>
  </si>
  <si>
    <t>11.1.2.</t>
  </si>
  <si>
    <t>Trenažieru zāles apmeklējums (vienai personai)</t>
  </si>
  <si>
    <t>11.1.3.</t>
  </si>
  <si>
    <t>Aerobika zālē grupā (vienai personai)</t>
  </si>
  <si>
    <t>11.9.</t>
  </si>
  <si>
    <t>11.9.1.</t>
  </si>
  <si>
    <t>psihologa konsultācija</t>
  </si>
  <si>
    <t>11.9.2.</t>
  </si>
  <si>
    <t>11.9.3.</t>
  </si>
  <si>
    <t>psihologa nodarbība  individuāli</t>
  </si>
  <si>
    <t>1.6.</t>
  </si>
  <si>
    <t xml:space="preserve"> Tālākizglītības kursi, semināri, lekcijas</t>
  </si>
  <si>
    <t>1.6.1.</t>
  </si>
  <si>
    <t>1.6.2.</t>
  </si>
  <si>
    <t xml:space="preserve"> Vienai personai grupā līdz 24 personām (1 stunda)</t>
  </si>
  <si>
    <t xml:space="preserve">  Vienai personai grupā vairāk par 24 personām (1 stunda)</t>
  </si>
  <si>
    <t>Aģentūras izglītojamo izmitināšana dienesta viesnīcā Dubultu prospektā 59 un Slokas ielā 68, Jūrmalā</t>
  </si>
  <si>
    <t>2-5 gadiem</t>
  </si>
  <si>
    <t xml:space="preserve">Standarta ēdienkarte </t>
  </si>
  <si>
    <t>8.3.1.1.</t>
  </si>
  <si>
    <t>8.3.1.2.</t>
  </si>
  <si>
    <t>8.3.1.3.</t>
  </si>
  <si>
    <t>8.3.2.1.</t>
  </si>
  <si>
    <t>8.3.2.2.</t>
  </si>
  <si>
    <t>8.3.2.3.</t>
  </si>
  <si>
    <t xml:space="preserve">Samazināts kaloriju daudzums </t>
  </si>
  <si>
    <t>nūjošana  (vienai personai) grupā līdz 15 cilvēkiem</t>
  </si>
  <si>
    <t>psihologa nodarbība grupā (līdz 8 cilvēkiem)</t>
  </si>
  <si>
    <t>nodarbība ar MOTOMED ierīci līdz 45 min</t>
  </si>
  <si>
    <t xml:space="preserve">2018. gadā spēkā esošais cenrādis </t>
  </si>
  <si>
    <t xml:space="preserve">Ieņemumi kopā 2018.gadā </t>
  </si>
  <si>
    <t>5.1.5.</t>
  </si>
  <si>
    <t>Uztura speciālista konsultācija</t>
  </si>
  <si>
    <t>ārstnieciskā baseina un termoterapijas izmantošana vienai personai + hidroterapijas trenažieris</t>
  </si>
  <si>
    <t>5.3.2.3.</t>
  </si>
  <si>
    <t>5.3.2.4.</t>
  </si>
  <si>
    <t>5.3.2.5.</t>
  </si>
  <si>
    <t>5.3.2.6.</t>
  </si>
  <si>
    <t>FMS (funkcionālā magnētiskā stimulācija) ar manualo aplikatoru, neaktīva procedūra (bez speciālista)</t>
  </si>
  <si>
    <t xml:space="preserve">FMS, magnētiskais krēsls ar vienu magnētiem </t>
  </si>
  <si>
    <t xml:space="preserve">FMS, magnētiskais krēsls ar diviem magnētiem </t>
  </si>
  <si>
    <t xml:space="preserve">Nodarbība ar sensoro moduli Armeo (aktīvā procedūra) </t>
  </si>
  <si>
    <t>Nodarbība ar sensoro moduli Armeo  (neaktīvā procedūra)</t>
  </si>
  <si>
    <t>5.6.1.</t>
  </si>
  <si>
    <t>intravenozā injekcija</t>
  </si>
  <si>
    <t>5.6.2.</t>
  </si>
  <si>
    <t>intramuskulārā, zemādas injekcija</t>
  </si>
  <si>
    <t>5.6.3.</t>
  </si>
  <si>
    <t>medikamentu ievadīšana vēnā pilienu veidā un pacienta novērošana</t>
  </si>
  <si>
    <t>5.6.4.</t>
  </si>
  <si>
    <t>cukura līmeņa noteikšana ar ekspresdiagnostiku</t>
  </si>
  <si>
    <t>8.5.3.</t>
  </si>
  <si>
    <t>Konditorejas izstrādājumi veids Nr.3</t>
  </si>
  <si>
    <t>8.5.4.</t>
  </si>
  <si>
    <t>Konditorejas izstrādājumi veids Nr.4</t>
  </si>
  <si>
    <t>5.5.12.7.</t>
  </si>
  <si>
    <t>5.5.12.8.</t>
  </si>
  <si>
    <t>5.5.13.</t>
  </si>
  <si>
    <t>5.5.14.</t>
  </si>
  <si>
    <t>Skoliozes terapija pēc Šrota metodes</t>
  </si>
  <si>
    <t>Uztura speciālista individuālā nodarbība (meistarklase)</t>
  </si>
  <si>
    <t>5.6.7.</t>
  </si>
  <si>
    <t>vēnas punkcija</t>
  </si>
  <si>
    <t>11.10.3.1.</t>
  </si>
  <si>
    <t>684 stundu programma</t>
  </si>
  <si>
    <t>1040 stundu programma</t>
  </si>
  <si>
    <t>480 stundu programmai pagarināts programmas ilgums uz 684 stundām, attiecīgi izveidojot  jaunu profesionālās izglītības programmu "684 stundu programma"  (Maksas pakalpojuma izcenojuma aprēķins)</t>
  </si>
  <si>
    <t>Izglītības programma "Elektronika un elektrotehnika" pārveidota par  profesionālās tālākizglītības programmu "1040 stundu programma", skat. punktu 1.3.</t>
  </si>
  <si>
    <t>Izglītības programma "Elektronika un elektrotehnika" pārveidota par  profesionālās tālākizglītības programmu "1040 stundu programma" (Maksas pakalpojuma izcenojuma aprēķins)</t>
  </si>
  <si>
    <t xml:space="preserve">Plānotie ieņēmumi 2019.gadā atbilstoši plānotajiem grozījumiem cenrādī  Ieņemumi kopā 2019.gadā </t>
  </si>
  <si>
    <t xml:space="preserve">Pagrieziena slēdža (PSL) vai logu tīrītāja slēdža  (LTS) pārnešana uz stūres otru pusi </t>
  </si>
  <si>
    <t>Telpu noma Dubultu pr.71 (Saskaņā ar MK Nr. 515 noteikumiem " Noteikumi par valsts un pašvaldību mantas iznomāšanas kārtību, nomas maksas noteikšanas metodiku un nomas līguma tipveida nosacījumiem" Iznomātājs SIA "Remani")</t>
  </si>
  <si>
    <t xml:space="preserve">Telpu noma Dubultu pr.71 (Saskaņā ar MK Nr. 515 noteikumiem " Noteikumi par valsts un pašvaldību mantas iznomāšanas kārtību, nomas maksas noteikšanas metodiku un nomas līguma tipveida nosacījumiem" Iznomātājs Eduarda Vendes privātprakse zobārstniecībā </t>
  </si>
  <si>
    <t>640 stundu programmu turpmāk neplāno sniegt par maksu (programma slēgta)</t>
  </si>
  <si>
    <t>7.15.</t>
  </si>
  <si>
    <t xml:space="preserve"> Cenrādis papildināts ar 7.15.punktu “Pavadošās personas izmitināšana ar trīsreizēju ēdināšanu  (pavada valsts budžeta klientu)”  (Maksas pakalpojuma izcenojuma aprēķins)</t>
  </si>
  <si>
    <t>Palielināts pakalpojuma izcenojums,  sakarā ar pedagogu  atlīdzības pieaugumu un nekustamā īpašuma uzturēšanas izdevumu (telpu uzkopšanas pakalpojumam, zemes nomas maksām u.c.) pieaugumu  (Maksas pakalpojuma izcenojuma aprēķins)</t>
  </si>
  <si>
    <t>Pārskatīts pakalpojuma “Pavadošās personas rehabilitācija (pavada valsts budžeta klientu)” saturs, pakalpojums izslēgts, pārceļot uz 7.15.punktu  atbilstoši precizētajam saturam.</t>
  </si>
  <si>
    <t>Plānots klientiem sniegt jaunu fizikālās terapijas aparātprocedūras pakalpojumu  "FMS (funkcionālā magnētiskā stimulācija) ar manualo aplikatoru, neaktīva procedūra (bez speciālista)"   (Maksas pakalpojuma izcenojuma aprēķins)</t>
  </si>
  <si>
    <t>Plānots klientiem sniegt jaunu fizikālās terapijas aparātprocedūras pakalpojumu  "FMS, magnētiskais krēsls ar diviem magnētiem"   (Maksas pakalpojuma izcenojuma aprēķins)</t>
  </si>
  <si>
    <t>Plānots klientiem sniegt jaunu fizikālās terapijas aparātprocedūras pakalpojumu  "FMS, magnētiskais krēsls ar vienu magnētiem"   (Maksas pakalpojuma izcenojuma aprēķins)</t>
  </si>
  <si>
    <t>Plānots klientiem sniegt jaunu fizikālās terapijas aparātprocedūras pakalpojumu  "FMS ar manualo aplikatoru, aktīva procedūra (ar speciālistu darbu)"   (Maksas pakalpojuma izcenojuma aprēķins)</t>
  </si>
  <si>
    <t>Plānots klientiem sniegt  jaunu nodarbību funkcionālā speciālista vadībā ar medicīnas ierīcēm pakalpojumu  "Skoliozes terapija pēc Šrota metodes"  (Maksas pakalpojuma izcenojuma aprēķins)</t>
  </si>
  <si>
    <t>Plānots klientiem sniegt  jaunu nodarbību funkcionālā speciālista vadībā ar medicīnas ierīcēm pakalpojumu  "Nodarbība ar sensoro moduli Armeo  (neaktīvā procedūra)"  (Maksas pakalpojuma izcenojuma aprēķins)</t>
  </si>
  <si>
    <t>Plānots klientiem sniegt  jaunu nodarbību funkcionālā speciālista vadībā ar medicīnas ierīcēm pakalpojumu  "Nodarbība ar sensoro moduli Armeo (aktīvā procedūra)"  (Maksas pakalpojuma izcenojuma aprēķins)</t>
  </si>
  <si>
    <t xml:space="preserve">Precizēts pakalpojuma izcenojums, atbilstoši precizētām  transportlīdzekļu pielāgošanai nepieciešamām darba stundām  un būtisko pieaugumu nekustamā īpašuma uzturēšanas izdevumiem (telpu uzkopšanas pakalpojumam u.c.). (Maksas pakalpojuma izcenojuma aprēķins) </t>
  </si>
  <si>
    <t>Plānots sniegt jaunu pakalpojumu "Konditorejas izstrādājumi veids Nr.3",  jo veikta pakalpojuma diferencēšana - pakalpojums "Konditorejas izstrādājumi veids Nr.1" sadalīts "Konditorejas izstrādājumi  Nr.1" un "Konditorejas izstrādājumi veids Nr.3" (konditorejas izstrādājumi ar pildījumu un bez pildījuma) (Maksas pakalpojuma izcenojuma aprēķins)</t>
  </si>
  <si>
    <t>Citi pašu ieņēmumi</t>
  </si>
  <si>
    <t>Plānots klientiem sniegt jaunu pakalpojumu  "Uztura speciālista konsultācija"   atbilstoši pieprasījumam  (Maksas pakalpojuma izcenojuma aprēķins)</t>
  </si>
  <si>
    <t>Plānots klientiem sniegt jaunu pakalpojumu  "Uztura speciālista grupu nodarbība (meistarklase) grupā līdz 3 klientiem"   atbilstoši pieprasījumam  (Maksas pakalpojuma izcenojuma aprēķins)</t>
  </si>
  <si>
    <t>Plānots klientiem sniegt jaunu pakalpojumu  "Uztura speciālista individuālā nodarbība (meistarklase)"  atbilstoši pieprasījumam  (Maksas pakalpojuma izcenojuma aprēķins)</t>
  </si>
  <si>
    <t>7.6.1.</t>
  </si>
  <si>
    <t>7.6.2.</t>
  </si>
  <si>
    <t xml:space="preserve"> Dubultu pr.59, Jūrmalā četrvietīgs numurs</t>
  </si>
  <si>
    <t xml:space="preserve"> Dubultu pr.59, Jūrmalā astoņvietīgs  numurs</t>
  </si>
  <si>
    <t xml:space="preserve">  Dubultu pr.59, Jūrmalā (četrvietīgs numurs) - 1.stāvs</t>
  </si>
  <si>
    <t>7.7.1.</t>
  </si>
  <si>
    <t>7.7.2.</t>
  </si>
  <si>
    <t>7.8.1.</t>
  </si>
  <si>
    <t>7.8.2.</t>
  </si>
  <si>
    <t xml:space="preserve"> Dubultu pr.59, Jūrmalā - 1.stāvs</t>
  </si>
  <si>
    <t xml:space="preserve"> Dubultu pr.59, Jūrmalā  - 2.stāvs</t>
  </si>
  <si>
    <t xml:space="preserve"> Dubultu pr.59, Jūrmalā sešvietīgs numurs</t>
  </si>
  <si>
    <t>Pakalpojums "Viesu izmitināšana Dubultu pr.59  1.stāvs" ir sadalīts atbilstoši piedāvāto vietu skaitam  - "Viesu izmitināšana Dubultu pr.59 četrvietīgs numurs"  un "Viesu izmitināšana Dubultu pr.59, Jūrmala astoņvietīgs numurs". Mainīti pakalpojuma izcenojumi, jo būtiski pieaugušas nekustamā īpašuma uzturēšanas izdevumi (telpu uzkopšanas pakalpojumam, zemes nomas maksām u.c.). Precizēti pakalpojuma apjomi atbilstoši pieprasījumam  un iespējām nodrošināt pakalpojumu. (Maksas pakalpojuma izcenojuma aprēķini)</t>
  </si>
  <si>
    <t>Pakalpojums "Viesu izmitināšana Dubultu pr.59  2.stāvs" ir sadalīts atbilstoši piedāvāto vietu skaitam  - "Viesu izmitināšana Dubultu pr.59 četrvietīgs numurs"  un "Viesu izmitināšana Dubultu pr.59, Jūrmala sešvietīgs numurs". Mainīti pakalpojuma izcenojumi, jo būtiski pieaugušas nekustamā īpašuma uzturēšanas izdevumi (telpu uzkopšanas pakalpojumam, zemes nomas maksām u.c.). Precizēti pakalpojuma apjomi atbilstoši pieprasījumam  un iespējām nodrošināt pakalpojumu. (Maksas pakalpojuma izcenojuma aprēķini)</t>
  </si>
  <si>
    <t>Dubultu pr.59, Jūrmalā  - 3.stāvs</t>
  </si>
  <si>
    <t xml:space="preserve"> Dubultu pr.59, Jūrmalā divvietīgs numurs</t>
  </si>
  <si>
    <t xml:space="preserve"> Dubultu pr.59, Jūrmalā trīsvietīgs numurs</t>
  </si>
  <si>
    <t>Pakalpojums "Viesu izmitināšana Dubultu pr.59  3.stāvs" ir sadalīts atbilstoši piedāvāto vietu skaitam  - "Viesu izmitināšana Dubultu pr.59 divvietīgs numurs"  un "Viesu izmitināšana Dubultu pr.59, Jūrmala trīsvietīgs numurs". Mainīti pakalpojuma izcenojumi, jo būtiski pieaugušas nekustamā īpašuma uzturēšanas izdevumi (telpu uzkopšanas pakalpojumam, zemes nomas maksām u.c.). Precizēti pakalpojuma apjomi atbilstoši pieprasījumam  un iespējām nodrošināt pakalpojumu. (Maksas pakalpojuma izcenojuma aprēķini)</t>
  </si>
  <si>
    <t xml:space="preserve"> Mainīts pakalpojuma skaits, jo veikta pakalpojuma diferencēšana - pakalpojums "Konditorejas izstrādājumi veids Nr.1" sadalīts "Konditorejas izstrādājumi  Nr.1" un "Konditorejas izstrādājumi veids Nr.3" (konditorejas izstrādājumi ar pildījumu un bez pildījuma)</t>
  </si>
  <si>
    <t>9.1.1.</t>
  </si>
  <si>
    <t>9.1.2.</t>
  </si>
  <si>
    <t>9.1.3.</t>
  </si>
  <si>
    <t>9.2.</t>
  </si>
  <si>
    <t>9.2.1.</t>
  </si>
  <si>
    <t>9.2.2.</t>
  </si>
  <si>
    <t>Slokas ielā 68, Jūrmalā (126,4 kv.m)</t>
  </si>
  <si>
    <t>Slokas iela 61, Jūrmalā  (271,6 kv.m)</t>
  </si>
  <si>
    <t>Dubultu pr.71, Jūrmalā  (183,3 kv.m)</t>
  </si>
  <si>
    <t>Kabineta vai auditorijas noma  (1 stunda)</t>
  </si>
  <si>
    <t>Kabineta vai auditorijas noma  (1 diena)</t>
  </si>
  <si>
    <t>Sporta zāles noma Slokas ielā 61, Jūrmalā</t>
  </si>
  <si>
    <t>Fizioterapijas lielās zāles noma Dubultu pr.71, Jūrmalā</t>
  </si>
  <si>
    <t>9.3.</t>
  </si>
  <si>
    <t>9.4.</t>
  </si>
  <si>
    <t xml:space="preserve"> Mainīts pakalpojuma izcenojums, jo būtiski pieauguši nekustamā īpašuma uzturēšanas izdevumi (telpu uzkopšanas pakalpojumam, zemes nomas maksām u.c.) (Maksas pakalpojuma izcenojuma aprēķins)</t>
  </si>
  <si>
    <t>Plānots klientiem sniegt jaunu telpu iznomāšanas pakalpojumu "Kabineta vai auditorijas noma  (1 diena)" (Maksas pakalpojuma izcenojuma aprēķins)</t>
  </si>
  <si>
    <t>10.1.</t>
  </si>
  <si>
    <t xml:space="preserve">Viena vieta automašīnai maksas stāvvietā </t>
  </si>
  <si>
    <t>10.2.</t>
  </si>
  <si>
    <t>Viena vieta autobusam maksas stāvvietā</t>
  </si>
  <si>
    <t xml:space="preserve"> Mainīts pakalpojuma izcenojums, jo būtiski pieauguši nekustamā īpašuma uzturēšanas izdevumi (zemes nomas maksām u.c.) (Maksas pakalpojuma izcenojuma aprēķins)</t>
  </si>
  <si>
    <t>Plānots klientiem sniegt jaunu pakalpojumu "Imatrikulācija un kvalifikācijas darba izstrādes un aizstāvēšanas nodrošināšana" (Maksas pakalpojuma izcenojuma aprēķins)</t>
  </si>
  <si>
    <t>11.10.</t>
  </si>
  <si>
    <t>Citi ar izglītības iegūšanu saistīti pakalpojumi</t>
  </si>
  <si>
    <t>11.10.4.</t>
  </si>
  <si>
    <t>Nozaudētas studenta apliecības dublikāta izgatavošana</t>
  </si>
  <si>
    <t>Plānots klientiem sniegt jaunu pakalpojumu "Nozaudētas studenta apliecības dublikāta izgatavošana" (Maksas pakalpojuma izcenojuma aprēķins)</t>
  </si>
  <si>
    <t>Pārtraukts telpu nomas līgums ar SIA "Remani"</t>
  </si>
  <si>
    <t>Telpu noma Dubultu pr.71 (Saskaņā ar MK Nr. 515 noteikumiem " Noteikumi par valsts un pašvaldību mantas iznomāšanas kārtību, nomas maksas noteikšanas metodiku un nomas līguma tipveida nosacījumiem" Iznomātājs  SIA "Remani")</t>
  </si>
  <si>
    <t>Telpu noma Dubultu pr.71 (Saskaņā ar MK Nr. 515 noteikumiem " Noteikumi par valsts un pašvaldību mantas iznomāšanas kārtību, nomas maksas noteikšanas metodiku un nomas līguma tipveida nosacījumiem" Iznomātājs SIA "VITERRAM")</t>
  </si>
  <si>
    <t>Noslēgts jauns telpu nomas līgums ar  SIA "VITERRAM"</t>
  </si>
  <si>
    <t xml:space="preserve">Saskaņā ar telpu nomas līguma ar  Eduarda Vendes privātprakse zobārstniecībā nosacījumiem </t>
  </si>
  <si>
    <t>Pārējie iepriekš neklasificētie iestāžu ieņēmumi par iestāžu sniegtajiem maksas pakalpojumiem un citi pašu ieņēmumi</t>
  </si>
  <si>
    <t>Pakalpojumu "Fizioterapijas nodarbība ar hidroterapijas trenažieri, individuāli" turpmāk neplāno sniegt par maksu (nav pieprasījuma, jo  hidroterapijas trenažieri izmanto brīvās peldēšanas laikā (skat. punktu  5.2.6.)</t>
  </si>
  <si>
    <t>Pakalpojumu "Fizioterapijas nodarbība ar hidroterapijas trenažieri, individuāli un baseins" turpmāk neplāno sniegt par maksu (nav pieprasījuma, jo  hidroterapijas trenažieri izmanto brīvās peldēšanas laikā (skat. punktu  5.2.6.)</t>
  </si>
  <si>
    <t>Plānotie grozījumi maksas pakalpojuma cenrādī 2019. gadā</t>
  </si>
  <si>
    <t xml:space="preserve">Plānotās izmaiņas ņemot vērā grozījumus maksas pakalpojumu cenrādī (kopējo ieņēmumu, vienas vienības cenas ar PVN un vienību skaita izmaiņas) 2019.gadā </t>
  </si>
  <si>
    <t>Profesionālās pilnveides izglītības programmas un profesionālās tālākizglītības programmas*</t>
  </si>
  <si>
    <t>Pavadošās personas izmitināšana ar trīsreizēju ēdināšanu  (pavada valsts budžeta klientu), Dubultu prospekts 71, Jūrmala ***</t>
  </si>
  <si>
    <t>** Pakalpojumam piemēro pievienotās vērtības nodokļa samazināto likmi (12%) saskaņā ar Pievienotās vērtības nodokļa likuma 42.panta desmito daļu.</t>
  </si>
  <si>
    <t>*** Pakalpojumam piemēro pievienotās vērtības nodokļa samazināto likmi saskaņā ar Pievienotās vērtības nodokļa likuma 52. panta 4.apakšpunkta  c daļu.</t>
  </si>
  <si>
    <t>Piezīmes</t>
  </si>
  <si>
    <t>Psihologa pakalpojums*</t>
  </si>
  <si>
    <t>Sociālā rehabilitētāja nodarbība, līdz 10 cilvēkiem *</t>
  </si>
  <si>
    <t>Imatrikulācija un kvalifikācijas darba izstrādes un aizstāvēšanas nodrošināšana*</t>
  </si>
  <si>
    <t xml:space="preserve">Finanšu nodaļas vadītāja </t>
  </si>
  <si>
    <t>A.Krivāne</t>
  </si>
  <si>
    <t>Ozoliņa, 67771022</t>
  </si>
  <si>
    <t>Anita.Ozolina@siva.gov.lv</t>
  </si>
  <si>
    <t xml:space="preserve">Palielināts pakalpojuma apjoms atbilstoši pieprasījumam  un iespējām nodrošināt pakalpojumu. Pakalpojumam mainīts  izcenojums,  sakarā ar medicīnas darbinieku  atlīdzības pieaugumu kā arī būtiski pieauguši nekustamā īpašuma uzturēšanas izdevumi (telpu uzkopšanas pakalpojumam, zemes nomas maksām u.c.) (Maksas pakalpojuma izcenojuma aprēķins) </t>
  </si>
  <si>
    <t xml:space="preserve">Palielināts pakalpojuma izcenojums, sakarā ar medicīnas darbinieku  atlīdzības pieaugumu un būtiski pieauguši nekustamā īpašuma uzturēšanas izdevumi (telpu uzkopšanas pakalpojumam, zemes nomas maksām u.c.). (Maksas pakalpojuma izcenojuma aprēķins) </t>
  </si>
  <si>
    <t xml:space="preserve">Palielināts pakalpojuma apjoms atbilstoši pieprasījumam  un iespējām nodrošināt pakalpojumu. Palielināts pakalpojuma izcenojums, sakarā ar medicīnas darbinieku  atlīdzības pieaugumu un būtiski pieauguši nekustamā īpašuma uzturēšanas izdevumi (telpu uzkopšanas pakalpojumam, zemes nomas maksām u.c.). (Maksas pakalpojuma izcenojuma aprēķins) </t>
  </si>
  <si>
    <t xml:space="preserve"> Viesu izmitināšanas pakalpojumam mainīts pakalpojuma izcenojums, jo būtiski sadārdzinājušās  pārtikas produktu cenas un pieauguši nekustamā īpašuma uzturēšanas izdevumi (telpu uzkopšanas pakalpojumam, zemes nomas maksām u.c.) (Maksas pakalpojuma izcenojuma aprēķins)</t>
  </si>
  <si>
    <t xml:space="preserve"> Viesu izmitināšanas pakalpojumam mainīts pakalpojuma izcenojums, jo būtiski sadārdzinājušās  pārtikas produktu cenas un pieauguši nekustamā īpašuma uzturēšanas izdevumi (telpu uzkopšanas pakalpojumam, zemes nomas maksām u.c.). Palielināts pakalpojuma apjoms atbilstoši pieprasījumam  un iespējām nodrošināt pakalpojumu. (Maksas pakalpojuma izcenojuma aprēķins)</t>
  </si>
  <si>
    <t xml:space="preserve"> Viesu izmitināšanas pakalpojumam mainīts pakalpojuma izcenojums, jo būtiski pieauguši nekustamā īpašuma uzturēšanas izdevumi (telpu uzkopšanas pakalpojumam, zemes nomas maksām u.c.) (Maksas pakalpojuma izcenojuma aprēķins)</t>
  </si>
  <si>
    <t xml:space="preserve"> Mainīts pakalpojuma izcenojums, jo būtiski sadārdzinājušās  pārtikas produktu cenas un pieauguši nekustamā īpašuma uzturēšanas izdevumi (telpu uzkopšanas pakalpojumam, zemes nomas maksām u.c.) (Maksas pakalpojuma izcenojuma aprēķins)</t>
  </si>
  <si>
    <t xml:space="preserve">Palielināts rehabilitācijas pakalpojuma izcenojums, sakarā ar medicīnas darbinieku  atlīdzības pieaugumu kā arī būtiski sadārdzinājušās  pārtikas produktu cenas un pieauguši nekustamā īpašuma uzturēšanas izdevumi (telpu uzkopšanas pakalpojumam, zemes nomas maksām u.c.) (Maksas pakalpojuma izcenojuma aprēķins) </t>
  </si>
  <si>
    <t xml:space="preserve">Palielināts pakalpojuma apjoms atbilstoši pieprasījumam  un iespējām nodrošināt pakalpojumu. Rehabilitācijas pakalpojumam mainīts  izcenojums,  sakarā ar medicīnas darbinieku  atlīdzības pieaugumu kā arī būtiski sadārdzinājušās  pārtikas produktu cenas un pieauguši nekustamā īpašuma uzturēšanas izdevumi (telpu uzkopšanas pakalpojumam, zemes nomas maksām u.c.) (Maksas pakalpojuma izcenojuma aprēķins) </t>
  </si>
  <si>
    <t xml:space="preserve">Palielināts pakalpojuma apjoms atbilstoši pieprasījumam  un iespējām nodrošināt pakalpojumu. Palielināts pakalpojuma izcenojums,  sakarā ar nekustamā īpašuma uzturēšanas izdevumu (telpu uzkopšanas pakalpojumam, zemes nomas maksām u.c.) pieaugumu (Maksas pakalpojuma izcenojuma aprēķins) </t>
  </si>
  <si>
    <t xml:space="preserve">Palielināts rehabilitācijas pakalpojuma izcenojums, sakarā ar medicīnas darbinieku  atlīdzības pieaugumu kā arī būtiski sadārdzinājušās  pārtikas produktu cenas un pieauguši nekustamā īpašuma uzturēšanas izdevumi (telpu uzkopšanas pakalpojumam, zemes nomas maksām u.c.). Ir veiktas izmaiņas veselības veicināšanas programmu saturā.  (Maksas pakalpojuma izcenojuma aprēķins) </t>
  </si>
  <si>
    <t xml:space="preserve">Palielināts rehabilitācijas pakalpojuma izcenojums, sakarā ar medicīnas darbinieku  atlīdzības pieaugumu kā arī būtiski sadārdzinājušās  pārtikas produktu cenas un pieauguši nekustamā īpašuma uzturēšanas izdevumi (telpu uzkopšanas pakalpojumam, zemes nomas maksām u.c.). (Maksas pakalpojuma izcenojuma aprēķins) </t>
  </si>
  <si>
    <t xml:space="preserve">Pārskatīts pakalpojuma saturs, to papildinot ar hidroterapijas trenažieri. Palielināts pakalpojuma apjoms atbilstoši pieprasījumam  un iespējām nodrošināt pakalpojumu. Palielināts pakalpojuma izcenojums, sakarā ar medicīnas darbinieku  atlīdzības pieaugumu un būtiski pieauguši nekustamā īpašuma uzturēšanas izdevumi (telpu uzkopšanas pakalpojumam, zemes nomas maksām u.c.). (Maksas pakalpojuma izcenojuma aprēķins) </t>
  </si>
  <si>
    <t xml:space="preserve"> Viesu izmitināšanas pakalpojumam mainīts pakalpojuma izcenojums, jo būtiski  pieauguši nekustamā īpašuma uzturēšanas izdevumi (telpu uzkopšanas pakalpojumam, zemes nomas maksām u.c.). Palielināts pakalpojuma apjoms atbilstoši pieprasījumam  un iespējām nodrošināt pakalpojumu. (Maksas pakalpojuma izcenojuma aprēķins)</t>
  </si>
  <si>
    <t>Plānots klientiem sniegt jaunu konditorejas izstrādājumu piedāvājumu, atbilstoši klientu vēlmēm. Klientiem tiks piedāvāti konditorejas pusfabrikāti (smilšu mīkla, kārtainā mīkla, piparkūku mīkla)  (Maksas pakalpojuma izcenojuma aprēķins)</t>
  </si>
  <si>
    <t>11.2.</t>
  </si>
  <si>
    <t xml:space="preserve">Lietvedības pakalpojumi </t>
  </si>
  <si>
    <t>11.2.1.</t>
  </si>
  <si>
    <t>kopēšana vai dokumenta ieskenēšana un nosūtīšana vai drukāšana</t>
  </si>
  <si>
    <t xml:space="preserve">Precizēts pakalpojuma PVN apjoms (Maksas pakalpojuma izcenojuma aprēķins) </t>
  </si>
  <si>
    <t>FMS ar manualo aplikatoru, aktīva procedūra (ar speciālista darbu)</t>
  </si>
  <si>
    <t xml:space="preserve">Uztura speciālista grupu nodarbība (meistarklase) grupā līdz 3 cilvēkiem </t>
  </si>
  <si>
    <t>Datorsistēmas, datubāzes un datortīkli</t>
  </si>
  <si>
    <t>Palielināts pakalpojuma izcenojums,  sakarā ar pedagogu  atlīdzības pieaugumu un nekustamā īpašuma uzturēšanas izdevumu (telpu uzkopšanas pakalpojumam, zemes nomas maksām u.c.) pieaugumu. Precizēts pakalpojuma nosaukums.  (Maksas pakalpojuma izcenojuma aprēķins)</t>
  </si>
  <si>
    <t>13.pielikums</t>
  </si>
  <si>
    <t>5.4.7.1.</t>
  </si>
  <si>
    <t>Telpu noma Slokas ielā 61 (Saskaņā ar MK Nr. 515 noteikumiem " Noteikumi par valsts un pašvaldību mantas iznomāšanas kārtību, nomas maksas noteikšanas metodiku un nomas līguma tipveida nosacījumiem"  Iznomātājs SIA "Dr.Leopolds")</t>
  </si>
  <si>
    <t>Veikts nomas maksas pārrēķins</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</si>
</sst>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_-;\-* #,##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_-* #,##0.0_-;\-* #,##0.0_-;_-* &quot;-&quot;??_-;_-@_-"/>
    <numFmt numFmtId="185" formatCode="0.000"/>
    <numFmt numFmtId="186" formatCode="_-* #,##0.000_-;\-* #,##0.000_-;_-* &quot;-&quot;??_-;_-@_-"/>
    <numFmt numFmtId="187" formatCode="_-* #,##0.0000_-;\-* #,##0.0000_-;_-* &quot;-&quot;??_-;_-@_-"/>
    <numFmt numFmtId="188" formatCode="#,##0.0"/>
    <numFmt numFmtId="189" formatCode="#,##0.000"/>
    <numFmt numFmtId="190" formatCode="0.0000"/>
    <numFmt numFmtId="191" formatCode="#,##0.0000"/>
    <numFmt numFmtId="192" formatCode="0.00000"/>
    <numFmt numFmtId="193" formatCode="0.000000"/>
    <numFmt numFmtId="194" formatCode="0.0000000"/>
    <numFmt numFmtId="195" formatCode="[$-426]dddd\,\ yyyy&quot;. gada &quot;d\.\ mmmm"/>
  </numFmts>
  <fonts count="69">
    <font>
      <sz val="10"/>
      <name val="Arial"/>
      <family val="0"/>
    </font>
    <font>
      <u val="single"/>
      <sz val="10"/>
      <color indexed="36"/>
      <name val="Arial"/>
      <family val="2"/>
    </font>
    <font>
      <u val="single"/>
      <sz val="10"/>
      <color indexed="12"/>
      <name val="Arial"/>
      <family val="2"/>
    </font>
    <font>
      <sz val="8"/>
      <name val="Arial"/>
      <family val="2"/>
    </font>
    <font>
      <b/>
      <i/>
      <sz val="10"/>
      <name val="Times New Roman"/>
      <family val="1"/>
    </font>
    <font>
      <b/>
      <sz val="10"/>
      <name val="Arial"/>
      <family val="2"/>
    </font>
    <font>
      <sz val="10"/>
      <name val="Times New Roman"/>
      <family val="1"/>
    </font>
    <font>
      <i/>
      <sz val="10"/>
      <name val="Arial"/>
      <family val="2"/>
    </font>
    <font>
      <sz val="11"/>
      <name val="Times New Roman"/>
      <family val="1"/>
    </font>
    <font>
      <sz val="12"/>
      <name val="Times New Roman"/>
      <family val="1"/>
    </font>
    <font>
      <i/>
      <sz val="10"/>
      <name val="Times New Roman"/>
      <family val="1"/>
    </font>
    <font>
      <b/>
      <sz val="10"/>
      <name val="Times New Roman"/>
      <family val="1"/>
    </font>
    <font>
      <b/>
      <i/>
      <sz val="12"/>
      <name val="Times New Roman"/>
      <family val="1"/>
    </font>
    <font>
      <i/>
      <sz val="8"/>
      <name val="Times New Roman"/>
      <family val="1"/>
    </font>
    <font>
      <b/>
      <sz val="11"/>
      <name val="Times New Roman"/>
      <family val="1"/>
    </font>
    <font>
      <i/>
      <sz val="11"/>
      <name val="Times New Roman"/>
      <family val="1"/>
    </font>
    <font>
      <b/>
      <sz val="14"/>
      <name val="Times New Roman"/>
      <family val="1"/>
    </font>
    <font>
      <sz val="11"/>
      <name val="Arial"/>
      <family val="2"/>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sz val="10"/>
      <color indexed="10"/>
      <name val="Arial"/>
      <family val="2"/>
    </font>
    <font>
      <i/>
      <sz val="10"/>
      <color indexed="10"/>
      <name val="Times New Roman"/>
      <family val="1"/>
    </font>
    <font>
      <sz val="10"/>
      <color indexed="10"/>
      <name val="Times New Roman"/>
      <family val="1"/>
    </font>
    <font>
      <b/>
      <sz val="10"/>
      <color indexed="10"/>
      <name val="Times New Roman"/>
      <family val="1"/>
    </font>
    <font>
      <b/>
      <i/>
      <sz val="10"/>
      <color indexed="10"/>
      <name val="Times New Roman"/>
      <family val="1"/>
    </font>
    <font>
      <b/>
      <i/>
      <sz val="12"/>
      <color indexed="10"/>
      <name val="Times New Roman"/>
      <family val="1"/>
    </font>
    <font>
      <i/>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FF0000"/>
      <name val="Arial"/>
      <family val="2"/>
    </font>
    <font>
      <i/>
      <sz val="10"/>
      <color rgb="FFFF0000"/>
      <name val="Times New Roman"/>
      <family val="1"/>
    </font>
    <font>
      <sz val="10"/>
      <color rgb="FFFF0000"/>
      <name val="Times New Roman"/>
      <family val="1"/>
    </font>
    <font>
      <b/>
      <sz val="10"/>
      <color rgb="FFFF0000"/>
      <name val="Times New Roman"/>
      <family val="1"/>
    </font>
    <font>
      <b/>
      <i/>
      <sz val="10"/>
      <color rgb="FFFF0000"/>
      <name val="Times New Roman"/>
      <family val="1"/>
    </font>
    <font>
      <b/>
      <i/>
      <sz val="12"/>
      <color rgb="FFFF0000"/>
      <name val="Times New Roman"/>
      <family val="1"/>
    </font>
    <font>
      <i/>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dashed"/>
      <right style="medium"/>
      <top style="thin"/>
      <bottom style="thin"/>
    </border>
    <border>
      <left style="dashed"/>
      <right style="dashed"/>
      <top style="thin"/>
      <bottom style="thin"/>
    </border>
    <border>
      <left style="dashed"/>
      <right style="dashed"/>
      <top style="thin"/>
      <bottom style="medium"/>
    </border>
    <border>
      <left style="dashed"/>
      <right style="medium"/>
      <top style="thin"/>
      <bottom style="medium"/>
    </border>
    <border>
      <left style="medium"/>
      <right style="dashed"/>
      <top style="thin"/>
      <bottom style="thin"/>
    </border>
    <border>
      <left style="dashed"/>
      <right style="dashed"/>
      <top style="medium"/>
      <bottom style="medium"/>
    </border>
    <border>
      <left style="dashed"/>
      <right/>
      <top style="thin"/>
      <bottom style="thin"/>
    </border>
    <border>
      <left>
        <color indexed="63"/>
      </left>
      <right style="dashed"/>
      <top style="thin"/>
      <bottom style="thin"/>
    </border>
    <border>
      <left style="dashed"/>
      <right style="medium"/>
      <top style="medium"/>
      <bottom style="medium"/>
    </border>
    <border>
      <left style="medium"/>
      <right style="dashed"/>
      <top style="thin"/>
      <bottom style="medium"/>
    </border>
    <border>
      <left style="medium"/>
      <right style="dashed"/>
      <top style="medium"/>
      <bottom style="medium"/>
    </border>
    <border>
      <left style="medium"/>
      <right>
        <color indexed="63"/>
      </right>
      <top style="thin"/>
      <bottom style="thin"/>
    </border>
    <border>
      <left style="thin"/>
      <right>
        <color indexed="63"/>
      </right>
      <top style="thin"/>
      <bottom style="thin"/>
    </border>
    <border>
      <left style="dashed"/>
      <right style="medium"/>
      <top style="thin"/>
      <bottom>
        <color indexed="63"/>
      </bottom>
    </border>
    <border>
      <left style="dashed"/>
      <right style="medium"/>
      <top>
        <color indexed="63"/>
      </top>
      <bottom>
        <color indexed="63"/>
      </bottom>
    </border>
    <border>
      <left style="dashed"/>
      <right style="medium"/>
      <top>
        <color indexed="63"/>
      </top>
      <bottom style="thin"/>
    </border>
    <border>
      <left style="medium"/>
      <right style="dashed"/>
      <top style="medium"/>
      <bottom style="thin"/>
    </border>
    <border>
      <left style="dashed"/>
      <right style="dashed"/>
      <top style="medium"/>
      <bottom style="thin"/>
    </border>
    <border>
      <left style="dashed"/>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dashed"/>
      <top style="thin"/>
      <bottom>
        <color indexed="63"/>
      </bottom>
    </border>
    <border>
      <left style="medium"/>
      <right style="dashed"/>
      <top>
        <color indexed="63"/>
      </top>
      <bottom style="thin"/>
    </border>
    <border>
      <left style="dashed"/>
      <right style="dashed"/>
      <top style="thin"/>
      <bottom>
        <color indexed="63"/>
      </bottom>
    </border>
    <border>
      <left style="dashed"/>
      <right style="dash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9">
    <xf numFmtId="0" fontId="0" fillId="0" borderId="0" xfId="0" applyAlignment="1">
      <alignment/>
    </xf>
    <xf numFmtId="0" fontId="0" fillId="0" borderId="0" xfId="0" applyFont="1" applyAlignment="1">
      <alignment/>
    </xf>
    <xf numFmtId="0" fontId="5" fillId="0" borderId="0" xfId="0" applyFont="1" applyAlignment="1">
      <alignment/>
    </xf>
    <xf numFmtId="0" fontId="0" fillId="0" borderId="0" xfId="0" applyFont="1" applyFill="1" applyAlignment="1">
      <alignment/>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6" fillId="0" borderId="0" xfId="0" applyFont="1" applyAlignment="1">
      <alignment/>
    </xf>
    <xf numFmtId="0" fontId="61" fillId="0" borderId="0" xfId="0" applyFont="1" applyBorder="1" applyAlignment="1">
      <alignment/>
    </xf>
    <xf numFmtId="0" fontId="61" fillId="0" borderId="0" xfId="0" applyFont="1" applyBorder="1" applyAlignment="1">
      <alignment vertical="top"/>
    </xf>
    <xf numFmtId="0" fontId="7" fillId="33" borderId="0" xfId="0" applyFont="1" applyFill="1" applyAlignment="1">
      <alignment/>
    </xf>
    <xf numFmtId="0" fontId="7" fillId="0" borderId="0" xfId="0" applyFont="1" applyAlignment="1">
      <alignment/>
    </xf>
    <xf numFmtId="0" fontId="0" fillId="33" borderId="0" xfId="0" applyFont="1" applyFill="1" applyAlignment="1">
      <alignment/>
    </xf>
    <xf numFmtId="0" fontId="62" fillId="33" borderId="0" xfId="0" applyFont="1" applyFill="1" applyAlignment="1">
      <alignment/>
    </xf>
    <xf numFmtId="0" fontId="63" fillId="33" borderId="11" xfId="0" applyFont="1" applyFill="1" applyBorder="1" applyAlignment="1">
      <alignment horizontal="left" wrapText="1"/>
    </xf>
    <xf numFmtId="2" fontId="63" fillId="0" borderId="11" xfId="0" applyNumberFormat="1" applyFont="1" applyBorder="1" applyAlignment="1">
      <alignment horizontal="left" wrapText="1"/>
    </xf>
    <xf numFmtId="0" fontId="61" fillId="0" borderId="11" xfId="0" applyFont="1" applyBorder="1" applyAlignment="1">
      <alignment/>
    </xf>
    <xf numFmtId="2" fontId="61" fillId="0" borderId="11" xfId="0" applyNumberFormat="1" applyFont="1" applyBorder="1" applyAlignment="1">
      <alignment horizontal="left"/>
    </xf>
    <xf numFmtId="0" fontId="64" fillId="3" borderId="12" xfId="0" applyFont="1" applyFill="1" applyBorder="1" applyAlignment="1">
      <alignment horizontal="right" vertical="center" wrapText="1"/>
    </xf>
    <xf numFmtId="0" fontId="65" fillId="3" borderId="12" xfId="0" applyFont="1" applyFill="1" applyBorder="1" applyAlignment="1">
      <alignment horizontal="left" vertical="center"/>
    </xf>
    <xf numFmtId="0" fontId="65" fillId="3" borderId="12" xfId="0" applyFont="1" applyFill="1" applyBorder="1" applyAlignment="1">
      <alignment horizontal="center" vertical="center"/>
    </xf>
    <xf numFmtId="2" fontId="64" fillId="3" borderId="12" xfId="0" applyNumberFormat="1" applyFont="1" applyFill="1" applyBorder="1" applyAlignment="1">
      <alignment vertical="center"/>
    </xf>
    <xf numFmtId="0" fontId="65" fillId="3" borderId="12" xfId="0" applyFont="1" applyFill="1" applyBorder="1" applyAlignment="1">
      <alignment vertical="center"/>
    </xf>
    <xf numFmtId="2" fontId="65" fillId="3" borderId="12" xfId="0" applyNumberFormat="1" applyFont="1" applyFill="1" applyBorder="1" applyAlignment="1">
      <alignment vertical="center"/>
    </xf>
    <xf numFmtId="0" fontId="64" fillId="3" borderId="12" xfId="0" applyFont="1" applyFill="1" applyBorder="1" applyAlignment="1">
      <alignment vertical="center"/>
    </xf>
    <xf numFmtId="2" fontId="64" fillId="33" borderId="12" xfId="0" applyNumberFormat="1" applyFont="1" applyFill="1" applyBorder="1" applyAlignment="1">
      <alignment horizontal="center"/>
    </xf>
    <xf numFmtId="0" fontId="64" fillId="33" borderId="12" xfId="0" applyFont="1" applyFill="1" applyBorder="1" applyAlignment="1">
      <alignment horizontal="center"/>
    </xf>
    <xf numFmtId="0" fontId="64" fillId="33" borderId="12" xfId="0" applyFont="1" applyFill="1" applyBorder="1" applyAlignment="1">
      <alignment horizontal="right" wrapText="1"/>
    </xf>
    <xf numFmtId="0" fontId="64" fillId="0" borderId="12" xfId="0" applyFont="1" applyBorder="1" applyAlignment="1">
      <alignment horizontal="center"/>
    </xf>
    <xf numFmtId="0" fontId="64" fillId="0" borderId="12" xfId="0" applyFont="1" applyBorder="1" applyAlignment="1">
      <alignment/>
    </xf>
    <xf numFmtId="0" fontId="64" fillId="0" borderId="12" xfId="0" applyFont="1" applyBorder="1" applyAlignment="1">
      <alignment horizontal="center" wrapText="1"/>
    </xf>
    <xf numFmtId="0" fontId="64" fillId="0" borderId="12" xfId="0" applyFont="1" applyFill="1" applyBorder="1" applyAlignment="1">
      <alignment wrapText="1"/>
    </xf>
    <xf numFmtId="0" fontId="64" fillId="0" borderId="12" xfId="0" applyFont="1" applyFill="1" applyBorder="1" applyAlignment="1">
      <alignment horizontal="center" wrapText="1"/>
    </xf>
    <xf numFmtId="0" fontId="66" fillId="9" borderId="13" xfId="0" applyFont="1" applyFill="1" applyBorder="1" applyAlignment="1">
      <alignment horizontal="left" vertical="top"/>
    </xf>
    <xf numFmtId="0" fontId="67" fillId="9" borderId="13" xfId="0" applyFont="1" applyFill="1" applyBorder="1" applyAlignment="1">
      <alignment horizontal="left" vertical="top"/>
    </xf>
    <xf numFmtId="4" fontId="67" fillId="9" borderId="14" xfId="0" applyNumberFormat="1" applyFont="1" applyFill="1" applyBorder="1" applyAlignment="1">
      <alignment horizontal="left" vertical="top"/>
    </xf>
    <xf numFmtId="4" fontId="66" fillId="33" borderId="0" xfId="42" applyNumberFormat="1" applyFont="1" applyFill="1" applyBorder="1" applyAlignment="1">
      <alignment horizontal="left" vertical="top" wrapText="1"/>
    </xf>
    <xf numFmtId="4" fontId="66" fillId="33" borderId="0" xfId="42" applyNumberFormat="1" applyFont="1" applyFill="1" applyBorder="1" applyAlignment="1">
      <alignment horizontal="center" vertical="top" wrapText="1"/>
    </xf>
    <xf numFmtId="2" fontId="68" fillId="0" borderId="0" xfId="0" applyNumberFormat="1" applyFont="1" applyBorder="1" applyAlignment="1">
      <alignment horizontal="right" wrapText="1"/>
    </xf>
    <xf numFmtId="0" fontId="63" fillId="0" borderId="0" xfId="0" applyFont="1" applyBorder="1" applyAlignment="1">
      <alignment horizontal="left"/>
    </xf>
    <xf numFmtId="0" fontId="61" fillId="0" borderId="0" xfId="0" applyFont="1" applyBorder="1" applyAlignment="1">
      <alignment horizontal="left"/>
    </xf>
    <xf numFmtId="0" fontId="63" fillId="0" borderId="0" xfId="0" applyFont="1" applyBorder="1" applyAlignment="1">
      <alignment horizontal="center"/>
    </xf>
    <xf numFmtId="0" fontId="64" fillId="0" borderId="0" xfId="0" applyFont="1" applyAlignment="1">
      <alignment horizontal="center"/>
    </xf>
    <xf numFmtId="0" fontId="64" fillId="0" borderId="0" xfId="0" applyFont="1" applyAlignment="1">
      <alignment/>
    </xf>
    <xf numFmtId="0" fontId="8" fillId="0" borderId="0" xfId="0" applyFont="1" applyAlignment="1">
      <alignment horizontal="right"/>
    </xf>
    <xf numFmtId="0" fontId="8" fillId="0" borderId="0" xfId="0" applyFont="1" applyAlignment="1">
      <alignment horizontal="center"/>
    </xf>
    <xf numFmtId="0" fontId="9" fillId="0" borderId="0" xfId="0" applyFont="1" applyAlignment="1">
      <alignment horizontal="right"/>
    </xf>
    <xf numFmtId="0" fontId="9" fillId="0" borderId="0" xfId="0" applyFont="1" applyAlignment="1">
      <alignment horizontal="center"/>
    </xf>
    <xf numFmtId="4" fontId="8" fillId="0" borderId="0" xfId="0" applyNumberFormat="1" applyFont="1" applyAlignment="1">
      <alignment horizontal="right"/>
    </xf>
    <xf numFmtId="0" fontId="6" fillId="33" borderId="0" xfId="0" applyFont="1" applyFill="1" applyAlignment="1">
      <alignment/>
    </xf>
    <xf numFmtId="0" fontId="10" fillId="33" borderId="12" xfId="0" applyFont="1" applyFill="1" applyBorder="1" applyAlignment="1">
      <alignment horizontal="center" vertical="center" wrapText="1"/>
    </xf>
    <xf numFmtId="0" fontId="10" fillId="33" borderId="12" xfId="0" applyFont="1" applyFill="1" applyBorder="1" applyAlignment="1">
      <alignment horizontal="center" vertical="center"/>
    </xf>
    <xf numFmtId="0" fontId="10" fillId="33" borderId="12" xfId="0" applyNumberFormat="1" applyFont="1" applyFill="1" applyBorder="1" applyAlignment="1">
      <alignment horizontal="center" vertical="center" textRotation="255"/>
    </xf>
    <xf numFmtId="0" fontId="10" fillId="0" borderId="12" xfId="0" applyFont="1" applyBorder="1" applyAlignment="1">
      <alignment horizontal="center" vertical="center" wrapText="1"/>
    </xf>
    <xf numFmtId="0" fontId="11" fillId="3" borderId="12" xfId="0" applyFont="1" applyFill="1" applyBorder="1" applyAlignment="1">
      <alignment horizontal="left" vertical="center"/>
    </xf>
    <xf numFmtId="0" fontId="11" fillId="3" borderId="12" xfId="0" applyFont="1" applyFill="1" applyBorder="1" applyAlignment="1">
      <alignment horizontal="center" vertical="center"/>
    </xf>
    <xf numFmtId="2" fontId="6" fillId="3" borderId="12" xfId="0" applyNumberFormat="1" applyFont="1" applyFill="1" applyBorder="1" applyAlignment="1">
      <alignment vertical="center"/>
    </xf>
    <xf numFmtId="0" fontId="11" fillId="3" borderId="12" xfId="0" applyFont="1" applyFill="1" applyBorder="1" applyAlignment="1">
      <alignment vertical="center"/>
    </xf>
    <xf numFmtId="2" fontId="11" fillId="3" borderId="12" xfId="0" applyNumberFormat="1" applyFont="1" applyFill="1" applyBorder="1" applyAlignment="1">
      <alignment vertical="center"/>
    </xf>
    <xf numFmtId="0" fontId="6" fillId="33" borderId="12" xfId="0" applyFont="1" applyFill="1" applyBorder="1" applyAlignment="1">
      <alignment horizontal="right"/>
    </xf>
    <xf numFmtId="0" fontId="6" fillId="0" borderId="12" xfId="0" applyFont="1" applyBorder="1" applyAlignment="1">
      <alignment wrapText="1"/>
    </xf>
    <xf numFmtId="2" fontId="6" fillId="33" borderId="12" xfId="0" applyNumberFormat="1" applyFont="1" applyFill="1" applyBorder="1" applyAlignment="1">
      <alignment horizontal="center"/>
    </xf>
    <xf numFmtId="0" fontId="6" fillId="33" borderId="12" xfId="0" applyFont="1" applyFill="1" applyBorder="1" applyAlignment="1">
      <alignment horizontal="center"/>
    </xf>
    <xf numFmtId="0" fontId="11" fillId="3" borderId="15" xfId="0" applyFont="1" applyFill="1" applyBorder="1" applyAlignment="1">
      <alignment horizontal="right"/>
    </xf>
    <xf numFmtId="0" fontId="6" fillId="33" borderId="12" xfId="0" applyFont="1" applyFill="1" applyBorder="1" applyAlignment="1">
      <alignment/>
    </xf>
    <xf numFmtId="0" fontId="6" fillId="33" borderId="12" xfId="0" applyFont="1" applyFill="1" applyBorder="1" applyAlignment="1">
      <alignment horizontal="right" wrapText="1"/>
    </xf>
    <xf numFmtId="0" fontId="6" fillId="0" borderId="12" xfId="0" applyFont="1" applyBorder="1" applyAlignment="1">
      <alignment horizontal="center"/>
    </xf>
    <xf numFmtId="0" fontId="6" fillId="0" borderId="12" xfId="0" applyFont="1" applyBorder="1" applyAlignment="1">
      <alignment/>
    </xf>
    <xf numFmtId="14" fontId="6" fillId="33" borderId="12" xfId="0" applyNumberFormat="1" applyFont="1" applyFill="1" applyBorder="1" applyAlignment="1">
      <alignment horizontal="right" wrapText="1"/>
    </xf>
    <xf numFmtId="0" fontId="6" fillId="0" borderId="12" xfId="0" applyFont="1" applyBorder="1" applyAlignment="1">
      <alignment horizontal="left" wrapText="1"/>
    </xf>
    <xf numFmtId="0" fontId="6" fillId="0" borderId="12" xfId="0" applyFont="1" applyBorder="1" applyAlignment="1">
      <alignment horizontal="center" wrapText="1"/>
    </xf>
    <xf numFmtId="0" fontId="5" fillId="33" borderId="12" xfId="0" applyFont="1" applyFill="1" applyBorder="1" applyAlignment="1">
      <alignment/>
    </xf>
    <xf numFmtId="0" fontId="6" fillId="33" borderId="12" xfId="0" applyFont="1" applyFill="1" applyBorder="1" applyAlignment="1">
      <alignment wrapText="1"/>
    </xf>
    <xf numFmtId="0" fontId="6" fillId="33" borderId="12" xfId="0" applyFont="1" applyFill="1" applyBorder="1" applyAlignment="1">
      <alignment horizontal="left" wrapText="1"/>
    </xf>
    <xf numFmtId="2" fontId="6" fillId="33" borderId="12" xfId="0" applyNumberFormat="1" applyFont="1" applyFill="1" applyBorder="1" applyAlignment="1">
      <alignment horizontal="center" wrapText="1"/>
    </xf>
    <xf numFmtId="0" fontId="6" fillId="0" borderId="12" xfId="0" applyFont="1" applyFill="1" applyBorder="1" applyAlignment="1">
      <alignment wrapText="1"/>
    </xf>
    <xf numFmtId="0" fontId="6" fillId="33" borderId="12" xfId="0" applyFont="1" applyFill="1" applyBorder="1" applyAlignment="1">
      <alignment horizontal="center" wrapText="1"/>
    </xf>
    <xf numFmtId="2" fontId="6" fillId="0" borderId="12" xfId="0" applyNumberFormat="1" applyFont="1" applyBorder="1" applyAlignment="1">
      <alignment horizontal="center" wrapText="1"/>
    </xf>
    <xf numFmtId="0" fontId="6" fillId="0" borderId="12" xfId="0" applyFont="1" applyFill="1" applyBorder="1" applyAlignment="1">
      <alignment horizontal="center" wrapText="1"/>
    </xf>
    <xf numFmtId="0" fontId="6" fillId="0" borderId="12" xfId="0" applyFont="1" applyFill="1" applyBorder="1" applyAlignment="1">
      <alignment horizontal="left" wrapText="1"/>
    </xf>
    <xf numFmtId="0" fontId="11" fillId="3" borderId="15" xfId="0" applyFont="1" applyFill="1" applyBorder="1" applyAlignment="1">
      <alignment horizontal="right" wrapText="1"/>
    </xf>
    <xf numFmtId="2" fontId="6" fillId="0" borderId="12" xfId="0" applyNumberFormat="1" applyFont="1" applyBorder="1" applyAlignment="1">
      <alignment wrapText="1"/>
    </xf>
    <xf numFmtId="0" fontId="11" fillId="3" borderId="12" xfId="0" applyFont="1" applyFill="1" applyBorder="1" applyAlignment="1">
      <alignment horizontal="right" wrapText="1"/>
    </xf>
    <xf numFmtId="0" fontId="11" fillId="3" borderId="12" xfId="0" applyFont="1" applyFill="1" applyBorder="1" applyAlignment="1">
      <alignment horizontal="center" wrapText="1"/>
    </xf>
    <xf numFmtId="0" fontId="6" fillId="3" borderId="12" xfId="0" applyFont="1" applyFill="1" applyBorder="1" applyAlignment="1">
      <alignment/>
    </xf>
    <xf numFmtId="2" fontId="11" fillId="3" borderId="12" xfId="0" applyNumberFormat="1" applyFont="1" applyFill="1" applyBorder="1" applyAlignment="1">
      <alignment wrapText="1"/>
    </xf>
    <xf numFmtId="2" fontId="6" fillId="0" borderId="12" xfId="0" applyNumberFormat="1" applyFont="1" applyFill="1" applyBorder="1" applyAlignment="1">
      <alignment horizontal="center" wrapText="1"/>
    </xf>
    <xf numFmtId="43" fontId="4" fillId="9" borderId="12" xfId="42" applyFont="1" applyFill="1" applyBorder="1" applyAlignment="1">
      <alignment horizontal="center" vertical="top" wrapText="1"/>
    </xf>
    <xf numFmtId="3" fontId="4" fillId="9" borderId="12" xfId="42" applyNumberFormat="1" applyFont="1" applyFill="1" applyBorder="1" applyAlignment="1">
      <alignment horizontal="center" vertical="top" wrapText="1"/>
    </xf>
    <xf numFmtId="4" fontId="4" fillId="9" borderId="12" xfId="42" applyNumberFormat="1" applyFont="1" applyFill="1" applyBorder="1" applyAlignment="1">
      <alignment horizontal="center" vertical="top" wrapText="1"/>
    </xf>
    <xf numFmtId="0" fontId="11" fillId="3" borderId="12" xfId="0" applyFont="1" applyFill="1" applyBorder="1" applyAlignment="1">
      <alignment/>
    </xf>
    <xf numFmtId="0" fontId="11" fillId="3" borderId="12" xfId="0" applyFont="1" applyFill="1" applyBorder="1" applyAlignment="1">
      <alignment horizontal="center"/>
    </xf>
    <xf numFmtId="0" fontId="4" fillId="9" borderId="13" xfId="0" applyFont="1" applyFill="1" applyBorder="1" applyAlignment="1">
      <alignment horizontal="left" vertical="top"/>
    </xf>
    <xf numFmtId="0" fontId="12" fillId="9" borderId="13" xfId="0" applyFont="1" applyFill="1" applyBorder="1" applyAlignment="1">
      <alignment horizontal="left" vertical="top"/>
    </xf>
    <xf numFmtId="4" fontId="4" fillId="9" borderId="13" xfId="42" applyNumberFormat="1" applyFont="1" applyFill="1" applyBorder="1" applyAlignment="1">
      <alignment horizontal="center" vertical="top" wrapText="1"/>
    </xf>
    <xf numFmtId="4" fontId="4" fillId="9" borderId="16" xfId="42" applyNumberFormat="1" applyFont="1" applyFill="1" applyBorder="1" applyAlignment="1">
      <alignment horizontal="left" vertical="top" wrapText="1"/>
    </xf>
    <xf numFmtId="4" fontId="4" fillId="9" borderId="16" xfId="42" applyNumberFormat="1" applyFont="1" applyFill="1" applyBorder="1" applyAlignment="1">
      <alignment horizontal="center" vertical="top" wrapText="1"/>
    </xf>
    <xf numFmtId="4" fontId="4" fillId="33" borderId="0" xfId="42" applyNumberFormat="1" applyFont="1" applyFill="1" applyBorder="1" applyAlignment="1">
      <alignment horizontal="left" vertical="top" wrapText="1"/>
    </xf>
    <xf numFmtId="4" fontId="4" fillId="33" borderId="0" xfId="42" applyNumberFormat="1" applyFont="1" applyFill="1" applyBorder="1" applyAlignment="1">
      <alignment horizontal="center" vertical="top" wrapText="1"/>
    </xf>
    <xf numFmtId="0" fontId="0" fillId="0" borderId="0" xfId="0" applyFont="1" applyAlignment="1">
      <alignment wrapText="1"/>
    </xf>
    <xf numFmtId="0" fontId="10" fillId="0" borderId="0" xfId="0" applyFont="1" applyBorder="1" applyAlignment="1">
      <alignment horizontal="left" wrapText="1"/>
    </xf>
    <xf numFmtId="0" fontId="10" fillId="0" borderId="0" xfId="0" applyFont="1" applyBorder="1" applyAlignment="1">
      <alignment horizontal="left"/>
    </xf>
    <xf numFmtId="0" fontId="7" fillId="0" borderId="0" xfId="0" applyFont="1" applyBorder="1" applyAlignment="1">
      <alignment horizontal="left"/>
    </xf>
    <xf numFmtId="0" fontId="10" fillId="0" borderId="0" xfId="0" applyFont="1" applyBorder="1" applyAlignment="1">
      <alignment horizontal="center"/>
    </xf>
    <xf numFmtId="0" fontId="6" fillId="0" borderId="0" xfId="0" applyFont="1" applyAlignment="1">
      <alignment horizontal="center"/>
    </xf>
    <xf numFmtId="0" fontId="6" fillId="0" borderId="17" xfId="0" applyFont="1" applyFill="1" applyBorder="1" applyAlignment="1">
      <alignment wrapText="1"/>
    </xf>
    <xf numFmtId="0" fontId="6" fillId="0" borderId="17" xfId="0" applyFont="1" applyBorder="1" applyAlignment="1">
      <alignment wrapText="1"/>
    </xf>
    <xf numFmtId="0" fontId="6" fillId="33" borderId="15" xfId="0" applyFont="1" applyFill="1" applyBorder="1" applyAlignment="1">
      <alignment horizontal="right" wrapText="1"/>
    </xf>
    <xf numFmtId="0" fontId="6" fillId="33" borderId="17" xfId="0" applyFont="1" applyFill="1" applyBorder="1" applyAlignment="1">
      <alignment wrapText="1"/>
    </xf>
    <xf numFmtId="2" fontId="63" fillId="0" borderId="11" xfId="0" applyNumberFormat="1" applyFont="1" applyBorder="1" applyAlignment="1">
      <alignment horizontal="justify" wrapText="1"/>
    </xf>
    <xf numFmtId="2" fontId="10" fillId="0" borderId="11" xfId="0" applyNumberFormat="1" applyFont="1" applyBorder="1" applyAlignment="1">
      <alignment horizontal="justify" wrapText="1"/>
    </xf>
    <xf numFmtId="2" fontId="10" fillId="0" borderId="11" xfId="0" applyNumberFormat="1" applyFont="1" applyBorder="1" applyAlignment="1">
      <alignment horizontal="left" wrapText="1"/>
    </xf>
    <xf numFmtId="0" fontId="10" fillId="33" borderId="11" xfId="0" applyFont="1" applyFill="1" applyBorder="1" applyAlignment="1">
      <alignment horizontal="left" wrapText="1"/>
    </xf>
    <xf numFmtId="0" fontId="11" fillId="33" borderId="12" xfId="0" applyFont="1" applyFill="1" applyBorder="1" applyAlignment="1">
      <alignment horizontal="center"/>
    </xf>
    <xf numFmtId="0" fontId="11" fillId="0" borderId="12" xfId="0" applyFont="1" applyBorder="1" applyAlignment="1">
      <alignment/>
    </xf>
    <xf numFmtId="0" fontId="11" fillId="0" borderId="12" xfId="0" applyFont="1" applyBorder="1" applyAlignment="1">
      <alignment horizontal="center"/>
    </xf>
    <xf numFmtId="0" fontId="65" fillId="0" borderId="12" xfId="0" applyFont="1" applyBorder="1" applyAlignment="1">
      <alignment/>
    </xf>
    <xf numFmtId="0" fontId="65" fillId="33" borderId="12" xfId="0" applyFont="1" applyFill="1" applyBorder="1" applyAlignment="1">
      <alignment horizontal="center"/>
    </xf>
    <xf numFmtId="0" fontId="11" fillId="33" borderId="12" xfId="0" applyFont="1" applyFill="1" applyBorder="1" applyAlignment="1">
      <alignment/>
    </xf>
    <xf numFmtId="2" fontId="11" fillId="33" borderId="12" xfId="0" applyNumberFormat="1" applyFont="1" applyFill="1" applyBorder="1" applyAlignment="1">
      <alignment horizontal="center"/>
    </xf>
    <xf numFmtId="0" fontId="66" fillId="0" borderId="0" xfId="0" applyFont="1" applyBorder="1" applyAlignment="1">
      <alignment horizontal="center"/>
    </xf>
    <xf numFmtId="0" fontId="65" fillId="0" borderId="0" xfId="0" applyFont="1" applyAlignment="1">
      <alignment/>
    </xf>
    <xf numFmtId="2" fontId="5" fillId="33" borderId="12" xfId="0" applyNumberFormat="1" applyFont="1" applyFill="1" applyBorder="1" applyAlignment="1">
      <alignment/>
    </xf>
    <xf numFmtId="0" fontId="7" fillId="0" borderId="11" xfId="0" applyFont="1" applyBorder="1" applyAlignment="1">
      <alignment/>
    </xf>
    <xf numFmtId="2" fontId="63" fillId="33" borderId="11" xfId="0" applyNumberFormat="1" applyFont="1" applyFill="1" applyBorder="1" applyAlignment="1">
      <alignment horizontal="left" wrapText="1"/>
    </xf>
    <xf numFmtId="2" fontId="10" fillId="33" borderId="11" xfId="0" applyNumberFormat="1" applyFont="1" applyFill="1" applyBorder="1" applyAlignment="1">
      <alignment horizontal="justify" wrapText="1"/>
    </xf>
    <xf numFmtId="0" fontId="6" fillId="0" borderId="12" xfId="0" applyFont="1" applyFill="1" applyBorder="1" applyAlignment="1">
      <alignment horizontal="right" wrapText="1"/>
    </xf>
    <xf numFmtId="2" fontId="6" fillId="0" borderId="12" xfId="0" applyNumberFormat="1" applyFont="1" applyFill="1" applyBorder="1" applyAlignment="1">
      <alignment horizontal="center"/>
    </xf>
    <xf numFmtId="0" fontId="6" fillId="0" borderId="12" xfId="0" applyFont="1" applyFill="1" applyBorder="1" applyAlignment="1">
      <alignment horizontal="center"/>
    </xf>
    <xf numFmtId="0" fontId="11" fillId="0" borderId="12" xfId="0" applyFont="1" applyFill="1" applyBorder="1" applyAlignment="1">
      <alignment horizontal="center"/>
    </xf>
    <xf numFmtId="2" fontId="10" fillId="0" borderId="11" xfId="0" applyNumberFormat="1" applyFont="1" applyFill="1" applyBorder="1" applyAlignment="1">
      <alignment horizontal="left" wrapText="1"/>
    </xf>
    <xf numFmtId="43" fontId="4" fillId="33" borderId="11" xfId="42" applyFont="1" applyFill="1" applyBorder="1" applyAlignment="1">
      <alignment wrapText="1"/>
    </xf>
    <xf numFmtId="2" fontId="6" fillId="33" borderId="17" xfId="0" applyNumberFormat="1" applyFont="1" applyFill="1" applyBorder="1" applyAlignment="1">
      <alignment horizontal="center"/>
    </xf>
    <xf numFmtId="2" fontId="10" fillId="33" borderId="11" xfId="0" applyNumberFormat="1" applyFont="1" applyFill="1" applyBorder="1" applyAlignment="1">
      <alignment horizontal="left" wrapText="1"/>
    </xf>
    <xf numFmtId="0" fontId="5" fillId="33" borderId="11" xfId="0" applyFont="1" applyFill="1" applyBorder="1" applyAlignment="1">
      <alignment/>
    </xf>
    <xf numFmtId="0" fontId="5" fillId="0" borderId="11" xfId="0" applyFont="1" applyFill="1" applyBorder="1" applyAlignment="1">
      <alignment/>
    </xf>
    <xf numFmtId="0" fontId="4" fillId="33" borderId="11" xfId="0" applyFont="1" applyFill="1" applyBorder="1" applyAlignment="1">
      <alignment wrapText="1"/>
    </xf>
    <xf numFmtId="2" fontId="13" fillId="33" borderId="11" xfId="0" applyNumberFormat="1" applyFont="1" applyFill="1" applyBorder="1" applyAlignment="1">
      <alignment wrapText="1"/>
    </xf>
    <xf numFmtId="2" fontId="13" fillId="0" borderId="11" xfId="0" applyNumberFormat="1" applyFont="1" applyBorder="1" applyAlignment="1">
      <alignment horizontal="right" wrapText="1"/>
    </xf>
    <xf numFmtId="0" fontId="11" fillId="3" borderId="12" xfId="0" applyFont="1" applyFill="1" applyBorder="1" applyAlignment="1">
      <alignment wrapText="1"/>
    </xf>
    <xf numFmtId="2" fontId="7" fillId="0" borderId="11" xfId="0" applyNumberFormat="1" applyFont="1" applyBorder="1" applyAlignment="1">
      <alignment horizontal="left"/>
    </xf>
    <xf numFmtId="0" fontId="11" fillId="33" borderId="12" xfId="0" applyFont="1" applyFill="1" applyBorder="1" applyAlignment="1">
      <alignment wrapText="1"/>
    </xf>
    <xf numFmtId="1" fontId="6" fillId="0" borderId="17" xfId="0" applyNumberFormat="1" applyFont="1" applyFill="1" applyBorder="1" applyAlignment="1">
      <alignment wrapText="1"/>
    </xf>
    <xf numFmtId="1" fontId="6" fillId="33" borderId="12" xfId="0" applyNumberFormat="1" applyFont="1" applyFill="1" applyBorder="1" applyAlignment="1">
      <alignment wrapText="1"/>
    </xf>
    <xf numFmtId="1" fontId="6" fillId="33" borderId="17" xfId="0" applyNumberFormat="1" applyFont="1" applyFill="1" applyBorder="1" applyAlignment="1">
      <alignment wrapText="1"/>
    </xf>
    <xf numFmtId="0" fontId="7" fillId="33" borderId="11" xfId="0" applyFont="1" applyFill="1" applyBorder="1" applyAlignment="1">
      <alignment/>
    </xf>
    <xf numFmtId="1" fontId="6" fillId="0" borderId="17" xfId="0" applyNumberFormat="1" applyFont="1" applyBorder="1" applyAlignment="1">
      <alignment wrapText="1"/>
    </xf>
    <xf numFmtId="0" fontId="6" fillId="33" borderId="18" xfId="0" applyFont="1" applyFill="1" applyBorder="1" applyAlignment="1">
      <alignment horizontal="right" wrapText="1"/>
    </xf>
    <xf numFmtId="0" fontId="10" fillId="0" borderId="11" xfId="0" applyFont="1" applyBorder="1" applyAlignment="1">
      <alignment/>
    </xf>
    <xf numFmtId="0" fontId="10" fillId="0" borderId="11" xfId="0" applyFont="1" applyBorder="1" applyAlignment="1">
      <alignment wrapText="1"/>
    </xf>
    <xf numFmtId="0" fontId="7" fillId="3" borderId="11" xfId="0" applyFont="1" applyFill="1" applyBorder="1" applyAlignment="1">
      <alignment/>
    </xf>
    <xf numFmtId="4" fontId="12" fillId="9" borderId="13" xfId="0" applyNumberFormat="1" applyFont="1" applyFill="1" applyBorder="1" applyAlignment="1">
      <alignment horizontal="left" vertical="top"/>
    </xf>
    <xf numFmtId="2" fontId="63" fillId="33" borderId="11" xfId="0" applyNumberFormat="1" applyFont="1" applyFill="1" applyBorder="1" applyAlignment="1">
      <alignment horizontal="justify" wrapText="1"/>
    </xf>
    <xf numFmtId="4" fontId="14" fillId="0" borderId="0" xfId="0" applyNumberFormat="1" applyFont="1" applyAlignment="1">
      <alignment horizontal="right"/>
    </xf>
    <xf numFmtId="0" fontId="15" fillId="0" borderId="0" xfId="0" applyFont="1" applyBorder="1" applyAlignment="1">
      <alignment horizontal="right" vertical="top"/>
    </xf>
    <xf numFmtId="0" fontId="16" fillId="33" borderId="0" xfId="0" applyFont="1" applyFill="1" applyBorder="1" applyAlignment="1">
      <alignment vertical="center"/>
    </xf>
    <xf numFmtId="0" fontId="4" fillId="0" borderId="12" xfId="0" applyFont="1" applyBorder="1" applyAlignment="1">
      <alignment horizontal="center" vertical="center" wrapText="1"/>
    </xf>
    <xf numFmtId="0" fontId="10" fillId="33" borderId="11" xfId="0" applyFont="1" applyFill="1" applyBorder="1" applyAlignment="1">
      <alignment horizontal="center" vertical="center" wrapText="1"/>
    </xf>
    <xf numFmtId="4" fontId="4" fillId="9" borderId="11" xfId="42" applyNumberFormat="1" applyFont="1" applyFill="1" applyBorder="1" applyAlignment="1">
      <alignment horizontal="center" vertical="top" wrapText="1"/>
    </xf>
    <xf numFmtId="4" fontId="4" fillId="9" borderId="19" xfId="42" applyNumberFormat="1" applyFont="1" applyFill="1" applyBorder="1" applyAlignment="1">
      <alignment horizontal="center" vertical="top" wrapText="1"/>
    </xf>
    <xf numFmtId="0" fontId="66" fillId="3" borderId="11" xfId="0" applyFont="1" applyFill="1" applyBorder="1" applyAlignment="1">
      <alignment horizontal="center" vertical="center"/>
    </xf>
    <xf numFmtId="4" fontId="10" fillId="33" borderId="0" xfId="42" applyNumberFormat="1" applyFont="1" applyFill="1" applyBorder="1" applyAlignment="1">
      <alignment horizontal="left" vertical="top" wrapText="1"/>
    </xf>
    <xf numFmtId="4" fontId="10" fillId="33" borderId="0" xfId="42" applyNumberFormat="1" applyFont="1" applyFill="1" applyBorder="1" applyAlignment="1">
      <alignment horizontal="center" vertical="top" wrapText="1"/>
    </xf>
    <xf numFmtId="0" fontId="10" fillId="33" borderId="15" xfId="0" applyFont="1" applyFill="1" applyBorder="1" applyAlignment="1">
      <alignment horizontal="center" vertical="center" wrapText="1"/>
    </xf>
    <xf numFmtId="0" fontId="6" fillId="3" borderId="15" xfId="0" applyFont="1" applyFill="1" applyBorder="1" applyAlignment="1">
      <alignment horizontal="right" vertical="center" wrapText="1"/>
    </xf>
    <xf numFmtId="0" fontId="6" fillId="33" borderId="15" xfId="0" applyFont="1" applyFill="1" applyBorder="1" applyAlignment="1">
      <alignment horizontal="right"/>
    </xf>
    <xf numFmtId="14" fontId="6" fillId="33" borderId="15" xfId="0" applyNumberFormat="1" applyFont="1" applyFill="1" applyBorder="1" applyAlignment="1">
      <alignment horizontal="right" wrapText="1"/>
    </xf>
    <xf numFmtId="0" fontId="6" fillId="0" borderId="15" xfId="0" applyFont="1" applyFill="1" applyBorder="1" applyAlignment="1">
      <alignment horizontal="right" wrapText="1"/>
    </xf>
    <xf numFmtId="43" fontId="4" fillId="9" borderId="15" xfId="42" applyFont="1" applyFill="1" applyBorder="1" applyAlignment="1">
      <alignment horizontal="center" vertical="top" wrapText="1"/>
    </xf>
    <xf numFmtId="0" fontId="11" fillId="3" borderId="15" xfId="0" applyFont="1" applyFill="1" applyBorder="1" applyAlignment="1">
      <alignment/>
    </xf>
    <xf numFmtId="0" fontId="6" fillId="33" borderId="15" xfId="0" applyFont="1" applyFill="1" applyBorder="1" applyAlignment="1">
      <alignment wrapText="1"/>
    </xf>
    <xf numFmtId="0" fontId="4" fillId="9" borderId="20" xfId="0" applyFont="1" applyFill="1" applyBorder="1" applyAlignment="1">
      <alignment horizontal="left" vertical="top"/>
    </xf>
    <xf numFmtId="4" fontId="4" fillId="9" borderId="21" xfId="42" applyNumberFormat="1" applyFont="1" applyFill="1" applyBorder="1" applyAlignment="1">
      <alignment horizontal="left" vertical="top" wrapText="1"/>
    </xf>
    <xf numFmtId="0" fontId="17" fillId="0" borderId="0" xfId="0" applyFont="1" applyAlignment="1">
      <alignment horizontal="center"/>
    </xf>
    <xf numFmtId="0" fontId="18" fillId="0" borderId="0" xfId="53" applyFont="1" applyAlignment="1" applyProtection="1">
      <alignment/>
      <protection/>
    </xf>
    <xf numFmtId="0" fontId="6" fillId="33" borderId="22" xfId="0" applyFont="1" applyFill="1" applyBorder="1" applyAlignment="1">
      <alignment horizontal="right" wrapText="1"/>
    </xf>
    <xf numFmtId="0" fontId="6" fillId="33" borderId="23" xfId="0" applyFont="1" applyFill="1" applyBorder="1" applyAlignment="1">
      <alignment horizontal="right" wrapText="1"/>
    </xf>
    <xf numFmtId="2" fontId="7" fillId="33" borderId="11" xfId="0" applyNumberFormat="1" applyFont="1" applyFill="1" applyBorder="1" applyAlignment="1">
      <alignment horizontal="left"/>
    </xf>
    <xf numFmtId="2" fontId="6" fillId="33" borderId="17" xfId="0" applyNumberFormat="1" applyFont="1" applyFill="1" applyBorder="1" applyAlignment="1">
      <alignment horizontal="center" wrapText="1"/>
    </xf>
    <xf numFmtId="0" fontId="6" fillId="33" borderId="17" xfId="0" applyFont="1" applyFill="1" applyBorder="1" applyAlignment="1">
      <alignment wrapText="1"/>
    </xf>
    <xf numFmtId="0" fontId="6" fillId="16" borderId="15" xfId="0" applyFont="1" applyFill="1" applyBorder="1" applyAlignment="1">
      <alignment horizontal="right" wrapText="1"/>
    </xf>
    <xf numFmtId="2" fontId="10" fillId="16" borderId="11" xfId="0" applyNumberFormat="1" applyFont="1" applyFill="1" applyBorder="1" applyAlignment="1">
      <alignment horizontal="left" wrapText="1"/>
    </xf>
    <xf numFmtId="0" fontId="11" fillId="3" borderId="12" xfId="0" applyFont="1" applyFill="1" applyBorder="1" applyAlignment="1">
      <alignment wrapText="1"/>
    </xf>
    <xf numFmtId="0" fontId="0" fillId="0" borderId="12" xfId="0" applyFont="1" applyBorder="1" applyAlignment="1">
      <alignment/>
    </xf>
    <xf numFmtId="0" fontId="0" fillId="0" borderId="11" xfId="0" applyFont="1" applyBorder="1" applyAlignment="1">
      <alignment/>
    </xf>
    <xf numFmtId="2" fontId="10" fillId="33" borderId="24" xfId="0" applyNumberFormat="1" applyFont="1" applyFill="1" applyBorder="1" applyAlignment="1">
      <alignment horizontal="left" wrapText="1"/>
    </xf>
    <xf numFmtId="0" fontId="0" fillId="33" borderId="25" xfId="0" applyFont="1" applyFill="1" applyBorder="1" applyAlignment="1">
      <alignment horizontal="left" wrapText="1"/>
    </xf>
    <xf numFmtId="0" fontId="0" fillId="33" borderId="26" xfId="0" applyFont="1" applyFill="1" applyBorder="1" applyAlignment="1">
      <alignment horizontal="left" wrapText="1"/>
    </xf>
    <xf numFmtId="4" fontId="9" fillId="0" borderId="0" xfId="0" applyNumberFormat="1" applyFont="1" applyAlignment="1">
      <alignment horizontal="right"/>
    </xf>
    <xf numFmtId="0" fontId="16" fillId="33" borderId="0" xfId="0" applyFont="1" applyFill="1" applyBorder="1" applyAlignment="1">
      <alignment horizontal="center" vertical="center" wrapText="1"/>
    </xf>
    <xf numFmtId="0" fontId="0" fillId="0" borderId="0" xfId="0" applyFont="1" applyBorder="1" applyAlignment="1">
      <alignment horizontal="center" wrapText="1"/>
    </xf>
    <xf numFmtId="2" fontId="4" fillId="34" borderId="12" xfId="0" applyNumberFormat="1"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27" xfId="0" applyFont="1" applyFill="1" applyBorder="1" applyAlignment="1">
      <alignment horizontal="center" wrapText="1"/>
    </xf>
    <xf numFmtId="0" fontId="0" fillId="0" borderId="28" xfId="0" applyFont="1" applyBorder="1" applyAlignment="1">
      <alignment/>
    </xf>
    <xf numFmtId="0" fontId="0" fillId="34" borderId="12" xfId="0" applyFont="1" applyFill="1" applyBorder="1" applyAlignment="1">
      <alignment horizontal="center" vertical="center" wrapText="1"/>
    </xf>
    <xf numFmtId="0" fontId="11" fillId="9" borderId="12" xfId="0" applyFont="1" applyFill="1" applyBorder="1" applyAlignment="1">
      <alignment horizontal="left"/>
    </xf>
    <xf numFmtId="0" fontId="5" fillId="0" borderId="12" xfId="0" applyFont="1" applyBorder="1" applyAlignment="1">
      <alignment/>
    </xf>
    <xf numFmtId="0" fontId="5" fillId="0" borderId="11" xfId="0" applyFont="1" applyBorder="1" applyAlignment="1">
      <alignment/>
    </xf>
    <xf numFmtId="0" fontId="4" fillId="34" borderId="12" xfId="0" applyFont="1" applyFill="1" applyBorder="1" applyAlignment="1">
      <alignment horizontal="center" vertical="center" textRotation="90" wrapText="1"/>
    </xf>
    <xf numFmtId="0" fontId="11" fillId="9" borderId="12" xfId="0" applyFont="1" applyFill="1" applyBorder="1" applyAlignment="1">
      <alignment/>
    </xf>
    <xf numFmtId="2" fontId="4" fillId="34" borderId="12" xfId="0" applyNumberFormat="1" applyFont="1" applyFill="1" applyBorder="1" applyAlignment="1">
      <alignment horizontal="center" vertical="center" textRotation="90" wrapText="1"/>
    </xf>
    <xf numFmtId="0" fontId="0" fillId="0" borderId="12" xfId="0" applyFont="1" applyBorder="1" applyAlignment="1">
      <alignment wrapText="1"/>
    </xf>
    <xf numFmtId="0" fontId="0" fillId="0" borderId="11" xfId="0" applyFont="1" applyBorder="1" applyAlignment="1">
      <alignment wrapText="1"/>
    </xf>
    <xf numFmtId="0" fontId="4" fillId="34" borderId="12" xfId="0" applyFont="1" applyFill="1" applyBorder="1" applyAlignment="1">
      <alignment horizontal="center" vertical="center"/>
    </xf>
    <xf numFmtId="0" fontId="10" fillId="33" borderId="24" xfId="0" applyFont="1" applyFill="1" applyBorder="1" applyAlignment="1">
      <alignment horizontal="left" vertical="center" wrapText="1"/>
    </xf>
    <xf numFmtId="0" fontId="0" fillId="0" borderId="26" xfId="0" applyBorder="1" applyAlignment="1">
      <alignment horizontal="left" vertical="center" wrapText="1"/>
    </xf>
    <xf numFmtId="2" fontId="10" fillId="0" borderId="24" xfId="0" applyNumberFormat="1" applyFont="1" applyFill="1" applyBorder="1" applyAlignment="1">
      <alignment horizontal="left" wrapText="1"/>
    </xf>
    <xf numFmtId="0" fontId="0" fillId="0" borderId="26" xfId="0" applyFont="1" applyFill="1" applyBorder="1" applyAlignment="1">
      <alignment horizontal="left" wrapText="1"/>
    </xf>
    <xf numFmtId="0" fontId="4" fillId="34" borderId="28" xfId="0" applyFont="1" applyFill="1" applyBorder="1" applyAlignment="1">
      <alignment horizontal="center" wrapText="1"/>
    </xf>
    <xf numFmtId="0" fontId="4" fillId="34" borderId="15" xfId="0" applyFont="1" applyFill="1" applyBorder="1" applyAlignment="1">
      <alignment horizontal="center" vertical="center" textRotation="90" wrapText="1"/>
    </xf>
    <xf numFmtId="0" fontId="4" fillId="34" borderId="28"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4" borderId="11" xfId="0" applyFont="1" applyFill="1" applyBorder="1" applyAlignment="1">
      <alignment wrapText="1"/>
    </xf>
    <xf numFmtId="0" fontId="5" fillId="34" borderId="28" xfId="0" applyFont="1" applyFill="1" applyBorder="1" applyAlignment="1">
      <alignment horizontal="center" wrapText="1"/>
    </xf>
    <xf numFmtId="0" fontId="6" fillId="33" borderId="17" xfId="0" applyFont="1"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10" fillId="0" borderId="0" xfId="0" applyFont="1" applyBorder="1" applyAlignment="1">
      <alignment horizontal="left" wrapText="1"/>
    </xf>
    <xf numFmtId="0" fontId="0" fillId="0" borderId="0" xfId="0" applyFont="1" applyAlignment="1">
      <alignment wrapText="1"/>
    </xf>
    <xf numFmtId="0" fontId="0" fillId="0" borderId="0" xfId="0" applyFont="1" applyBorder="1" applyAlignment="1">
      <alignment wrapText="1"/>
    </xf>
    <xf numFmtId="0" fontId="0" fillId="3" borderId="12" xfId="0" applyFont="1" applyFill="1" applyBorder="1" applyAlignment="1">
      <alignment/>
    </xf>
    <xf numFmtId="0" fontId="0" fillId="3" borderId="11" xfId="0" applyFont="1" applyFill="1" applyBorder="1" applyAlignment="1">
      <alignment/>
    </xf>
    <xf numFmtId="0" fontId="11" fillId="33" borderId="32" xfId="0" applyFont="1" applyFill="1" applyBorder="1" applyAlignment="1">
      <alignment wrapText="1"/>
    </xf>
    <xf numFmtId="0" fontId="0" fillId="33" borderId="33" xfId="0" applyFill="1" applyBorder="1" applyAlignment="1">
      <alignment wrapText="1"/>
    </xf>
    <xf numFmtId="0" fontId="6" fillId="33" borderId="34" xfId="0" applyFont="1" applyFill="1" applyBorder="1" applyAlignment="1">
      <alignment wrapText="1"/>
    </xf>
    <xf numFmtId="0" fontId="0" fillId="33" borderId="35" xfId="0" applyFont="1" applyFill="1" applyBorder="1" applyAlignment="1">
      <alignment wrapText="1"/>
    </xf>
    <xf numFmtId="0" fontId="10" fillId="33" borderId="24" xfId="0" applyFont="1" applyFill="1" applyBorder="1" applyAlignment="1">
      <alignment wrapText="1"/>
    </xf>
    <xf numFmtId="0" fontId="0" fillId="33" borderId="26"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ita.Ozolina@siva.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2"/>
  <sheetViews>
    <sheetView tabSelected="1" view="pageLayout" zoomScale="80" zoomScalePageLayoutView="80" workbookViewId="0" topLeftCell="A299">
      <selection activeCell="G304" sqref="G304:G305"/>
    </sheetView>
  </sheetViews>
  <sheetFormatPr defaultColWidth="9.140625" defaultRowHeight="12.75"/>
  <cols>
    <col min="1" max="1" width="11.28125" style="6" customWidth="1"/>
    <col min="2" max="2" width="42.00390625" style="6" customWidth="1"/>
    <col min="3" max="3" width="9.57421875" style="103" customWidth="1"/>
    <col min="4" max="4" width="10.57421875" style="6" customWidth="1"/>
    <col min="5" max="5" width="7.57421875" style="6" customWidth="1"/>
    <col min="6" max="6" width="11.28125" style="6" customWidth="1"/>
    <col min="7" max="7" width="11.28125" style="42" customWidth="1"/>
    <col min="8" max="8" width="42.00390625" style="42" customWidth="1"/>
    <col min="9" max="9" width="9.57421875" style="41" customWidth="1"/>
    <col min="10" max="10" width="10.57421875" style="42" customWidth="1"/>
    <col min="11" max="11" width="9.140625" style="120" customWidth="1"/>
    <col min="12" max="12" width="11.28125" style="42" customWidth="1"/>
    <col min="13" max="13" width="9.28125" style="42" customWidth="1"/>
    <col min="14" max="14" width="10.00390625" style="42" customWidth="1"/>
    <col min="15" max="15" width="14.421875" style="42" customWidth="1"/>
    <col min="16" max="16" width="68.57421875" style="8" customWidth="1"/>
    <col min="17" max="16384" width="9.140625" style="1" customWidth="1"/>
  </cols>
  <sheetData>
    <row r="1" spans="1:16" ht="15.75" customHeight="1">
      <c r="A1" s="43"/>
      <c r="B1" s="43"/>
      <c r="C1" s="44"/>
      <c r="D1" s="43"/>
      <c r="E1" s="187" t="s">
        <v>617</v>
      </c>
      <c r="F1" s="187"/>
      <c r="G1" s="187"/>
      <c r="H1" s="187"/>
      <c r="I1" s="187"/>
      <c r="J1" s="187"/>
      <c r="K1" s="187"/>
      <c r="L1" s="187"/>
      <c r="M1" s="187"/>
      <c r="N1" s="187"/>
      <c r="O1" s="187"/>
      <c r="P1" s="187"/>
    </row>
    <row r="2" spans="1:16" ht="15.75" customHeight="1">
      <c r="A2" s="43"/>
      <c r="B2" s="45"/>
      <c r="C2" s="46"/>
      <c r="D2" s="187" t="s">
        <v>13</v>
      </c>
      <c r="E2" s="187"/>
      <c r="F2" s="187"/>
      <c r="G2" s="187"/>
      <c r="H2" s="187"/>
      <c r="I2" s="187"/>
      <c r="J2" s="187"/>
      <c r="K2" s="187"/>
      <c r="L2" s="187"/>
      <c r="M2" s="187"/>
      <c r="N2" s="187"/>
      <c r="O2" s="187"/>
      <c r="P2" s="187"/>
    </row>
    <row r="3" spans="1:16" ht="15.75" customHeight="1">
      <c r="A3" s="187" t="s">
        <v>14</v>
      </c>
      <c r="B3" s="187"/>
      <c r="C3" s="187"/>
      <c r="D3" s="187"/>
      <c r="E3" s="187"/>
      <c r="F3" s="187"/>
      <c r="G3" s="187"/>
      <c r="H3" s="187"/>
      <c r="I3" s="187"/>
      <c r="J3" s="187"/>
      <c r="K3" s="187"/>
      <c r="L3" s="187"/>
      <c r="M3" s="187"/>
      <c r="N3" s="187"/>
      <c r="O3" s="187"/>
      <c r="P3" s="187"/>
    </row>
    <row r="4" spans="1:16" ht="15.75" customHeight="1">
      <c r="A4" s="43"/>
      <c r="B4" s="45"/>
      <c r="C4" s="46"/>
      <c r="D4" s="187" t="s">
        <v>15</v>
      </c>
      <c r="E4" s="187"/>
      <c r="F4" s="187"/>
      <c r="G4" s="187"/>
      <c r="H4" s="187"/>
      <c r="I4" s="187"/>
      <c r="J4" s="187"/>
      <c r="K4" s="187"/>
      <c r="L4" s="187"/>
      <c r="M4" s="187"/>
      <c r="N4" s="187"/>
      <c r="O4" s="187"/>
      <c r="P4" s="187"/>
    </row>
    <row r="5" spans="1:16" ht="15.75" customHeight="1">
      <c r="A5" s="43"/>
      <c r="B5" s="43"/>
      <c r="C5" s="44"/>
      <c r="D5" s="43"/>
      <c r="E5" s="43"/>
      <c r="F5" s="187" t="s">
        <v>16</v>
      </c>
      <c r="G5" s="187"/>
      <c r="H5" s="187"/>
      <c r="I5" s="187"/>
      <c r="J5" s="187"/>
      <c r="K5" s="187"/>
      <c r="L5" s="187"/>
      <c r="M5" s="187"/>
      <c r="N5" s="187"/>
      <c r="O5" s="187"/>
      <c r="P5" s="187"/>
    </row>
    <row r="6" spans="1:16" ht="11.25" customHeight="1">
      <c r="A6" s="43"/>
      <c r="B6" s="43"/>
      <c r="C6" s="44"/>
      <c r="D6" s="47"/>
      <c r="E6" s="47"/>
      <c r="F6" s="47"/>
      <c r="G6" s="43"/>
      <c r="H6" s="43"/>
      <c r="I6" s="44"/>
      <c r="J6" s="47"/>
      <c r="K6" s="152"/>
      <c r="L6" s="47"/>
      <c r="M6" s="47"/>
      <c r="N6" s="47"/>
      <c r="O6" s="47"/>
      <c r="P6" s="153"/>
    </row>
    <row r="7" spans="1:16" s="11" customFormat="1" ht="40.5" customHeight="1" thickBot="1">
      <c r="A7" s="48"/>
      <c r="B7" s="188" t="s">
        <v>17</v>
      </c>
      <c r="C7" s="189"/>
      <c r="D7" s="189"/>
      <c r="E7" s="189"/>
      <c r="F7" s="189"/>
      <c r="G7" s="189"/>
      <c r="H7" s="189"/>
      <c r="I7" s="189"/>
      <c r="J7" s="189"/>
      <c r="K7" s="189"/>
      <c r="L7" s="189"/>
      <c r="M7" s="189"/>
      <c r="N7" s="189"/>
      <c r="O7" s="189"/>
      <c r="P7" s="154"/>
    </row>
    <row r="8" spans="1:16" ht="82.5" customHeight="1">
      <c r="A8" s="192" t="s">
        <v>462</v>
      </c>
      <c r="B8" s="193"/>
      <c r="C8" s="193"/>
      <c r="D8" s="193"/>
      <c r="E8" s="208" t="s">
        <v>463</v>
      </c>
      <c r="F8" s="214"/>
      <c r="G8" s="208" t="s">
        <v>579</v>
      </c>
      <c r="H8" s="193"/>
      <c r="I8" s="193"/>
      <c r="J8" s="193"/>
      <c r="K8" s="208" t="s">
        <v>502</v>
      </c>
      <c r="L8" s="214"/>
      <c r="M8" s="210" t="s">
        <v>580</v>
      </c>
      <c r="N8" s="211"/>
      <c r="O8" s="211"/>
      <c r="P8" s="212" t="s">
        <v>6</v>
      </c>
    </row>
    <row r="9" spans="1:16" s="10" customFormat="1" ht="33" customHeight="1">
      <c r="A9" s="209" t="s">
        <v>339</v>
      </c>
      <c r="B9" s="203" t="s">
        <v>340</v>
      </c>
      <c r="C9" s="200" t="s">
        <v>342</v>
      </c>
      <c r="D9" s="200" t="s">
        <v>341</v>
      </c>
      <c r="E9" s="198" t="s">
        <v>75</v>
      </c>
      <c r="F9" s="190" t="s">
        <v>73</v>
      </c>
      <c r="G9" s="198" t="s">
        <v>339</v>
      </c>
      <c r="H9" s="203" t="s">
        <v>340</v>
      </c>
      <c r="I9" s="200" t="s">
        <v>342</v>
      </c>
      <c r="J9" s="200" t="s">
        <v>341</v>
      </c>
      <c r="K9" s="198" t="s">
        <v>75</v>
      </c>
      <c r="L9" s="190" t="s">
        <v>73</v>
      </c>
      <c r="M9" s="191" t="s">
        <v>11</v>
      </c>
      <c r="N9" s="191" t="s">
        <v>30</v>
      </c>
      <c r="O9" s="191" t="s">
        <v>12</v>
      </c>
      <c r="P9" s="213"/>
    </row>
    <row r="10" spans="1:16" s="10" customFormat="1" ht="72.75" customHeight="1">
      <c r="A10" s="209"/>
      <c r="B10" s="203"/>
      <c r="C10" s="191"/>
      <c r="D10" s="191"/>
      <c r="E10" s="191"/>
      <c r="F10" s="191"/>
      <c r="G10" s="198"/>
      <c r="H10" s="203"/>
      <c r="I10" s="191"/>
      <c r="J10" s="191"/>
      <c r="K10" s="191"/>
      <c r="L10" s="191"/>
      <c r="M10" s="194"/>
      <c r="N10" s="194"/>
      <c r="O10" s="194"/>
      <c r="P10" s="213"/>
    </row>
    <row r="11" spans="1:16" s="9" customFormat="1" ht="20.25" customHeight="1">
      <c r="A11" s="162">
        <v>7</v>
      </c>
      <c r="B11" s="50">
        <v>8</v>
      </c>
      <c r="C11" s="51">
        <v>9</v>
      </c>
      <c r="D11" s="52">
        <v>10</v>
      </c>
      <c r="E11" s="52">
        <v>11</v>
      </c>
      <c r="F11" s="52" t="s">
        <v>18</v>
      </c>
      <c r="G11" s="49">
        <v>7</v>
      </c>
      <c r="H11" s="50">
        <v>8</v>
      </c>
      <c r="I11" s="51">
        <v>9</v>
      </c>
      <c r="J11" s="52">
        <v>10</v>
      </c>
      <c r="K11" s="155">
        <v>11</v>
      </c>
      <c r="L11" s="52" t="s">
        <v>18</v>
      </c>
      <c r="M11" s="49" t="s">
        <v>19</v>
      </c>
      <c r="N11" s="49" t="s">
        <v>20</v>
      </c>
      <c r="O11" s="49" t="s">
        <v>21</v>
      </c>
      <c r="P11" s="156">
        <v>16</v>
      </c>
    </row>
    <row r="12" spans="1:16" ht="14.25" customHeight="1">
      <c r="A12" s="163">
        <v>1</v>
      </c>
      <c r="B12" s="53" t="s">
        <v>581</v>
      </c>
      <c r="C12" s="54"/>
      <c r="D12" s="55"/>
      <c r="E12" s="56"/>
      <c r="F12" s="57"/>
      <c r="G12" s="17"/>
      <c r="H12" s="18"/>
      <c r="I12" s="19"/>
      <c r="J12" s="20"/>
      <c r="K12" s="21"/>
      <c r="L12" s="22"/>
      <c r="M12" s="20"/>
      <c r="N12" s="23"/>
      <c r="O12" s="23"/>
      <c r="P12" s="159"/>
    </row>
    <row r="13" spans="1:16" ht="36.75" customHeight="1">
      <c r="A13" s="164" t="s">
        <v>22</v>
      </c>
      <c r="B13" s="59" t="s">
        <v>23</v>
      </c>
      <c r="C13" s="60">
        <v>552.22</v>
      </c>
      <c r="D13" s="60">
        <v>552.22</v>
      </c>
      <c r="E13" s="61">
        <v>5</v>
      </c>
      <c r="F13" s="60">
        <f>D13*E13</f>
        <v>2761.1000000000004</v>
      </c>
      <c r="G13" s="58"/>
      <c r="H13" s="59"/>
      <c r="I13" s="60"/>
      <c r="J13" s="60"/>
      <c r="K13" s="112">
        <v>0</v>
      </c>
      <c r="L13" s="60">
        <f aca="true" t="shared" si="0" ref="L13:L19">J13*K13</f>
        <v>0</v>
      </c>
      <c r="M13" s="60">
        <f aca="true" t="shared" si="1" ref="M13:O19">J13-D13</f>
        <v>-552.22</v>
      </c>
      <c r="N13" s="61">
        <f t="shared" si="1"/>
        <v>-5</v>
      </c>
      <c r="O13" s="60">
        <f t="shared" si="1"/>
        <v>-2761.1000000000004</v>
      </c>
      <c r="P13" s="204" t="s">
        <v>499</v>
      </c>
    </row>
    <row r="14" spans="1:16" ht="25.5" customHeight="1">
      <c r="A14" s="164"/>
      <c r="B14" s="59"/>
      <c r="C14" s="60"/>
      <c r="D14" s="60"/>
      <c r="E14" s="61"/>
      <c r="F14" s="60"/>
      <c r="G14" s="58" t="s">
        <v>22</v>
      </c>
      <c r="H14" s="59" t="s">
        <v>497</v>
      </c>
      <c r="I14" s="60">
        <v>884.27</v>
      </c>
      <c r="J14" s="60">
        <v>884.27</v>
      </c>
      <c r="K14" s="112">
        <v>5</v>
      </c>
      <c r="L14" s="60">
        <f t="shared" si="0"/>
        <v>4421.35</v>
      </c>
      <c r="M14" s="60">
        <f t="shared" si="1"/>
        <v>884.27</v>
      </c>
      <c r="N14" s="61">
        <f t="shared" si="1"/>
        <v>5</v>
      </c>
      <c r="O14" s="60">
        <f t="shared" si="1"/>
        <v>4421.35</v>
      </c>
      <c r="P14" s="205"/>
    </row>
    <row r="15" spans="1:16" ht="61.5" customHeight="1">
      <c r="A15" s="164" t="s">
        <v>24</v>
      </c>
      <c r="B15" s="59" t="s">
        <v>25</v>
      </c>
      <c r="C15" s="60">
        <v>1073.73</v>
      </c>
      <c r="D15" s="60">
        <v>1073.73</v>
      </c>
      <c r="E15" s="61">
        <v>5</v>
      </c>
      <c r="F15" s="60">
        <f>D15*E15</f>
        <v>5368.65</v>
      </c>
      <c r="G15" s="58" t="s">
        <v>24</v>
      </c>
      <c r="H15" s="59" t="s">
        <v>25</v>
      </c>
      <c r="I15" s="60">
        <v>1177.84</v>
      </c>
      <c r="J15" s="60">
        <v>1177.84</v>
      </c>
      <c r="K15" s="112">
        <v>5</v>
      </c>
      <c r="L15" s="60">
        <f t="shared" si="0"/>
        <v>5889.2</v>
      </c>
      <c r="M15" s="60">
        <f t="shared" si="1"/>
        <v>104.1099999999999</v>
      </c>
      <c r="N15" s="61">
        <f t="shared" si="1"/>
        <v>0</v>
      </c>
      <c r="O15" s="60">
        <f t="shared" si="1"/>
        <v>520.5500000000002</v>
      </c>
      <c r="P15" s="110" t="s">
        <v>509</v>
      </c>
    </row>
    <row r="16" spans="1:16" ht="37.5" customHeight="1">
      <c r="A16" s="164" t="s">
        <v>26</v>
      </c>
      <c r="B16" s="59" t="s">
        <v>27</v>
      </c>
      <c r="C16" s="60">
        <v>852.34</v>
      </c>
      <c r="D16" s="60">
        <v>852.34</v>
      </c>
      <c r="E16" s="61">
        <v>5</v>
      </c>
      <c r="F16" s="60">
        <f>D16*E16</f>
        <v>4261.7</v>
      </c>
      <c r="G16" s="58" t="s">
        <v>26</v>
      </c>
      <c r="H16" s="59"/>
      <c r="I16" s="60"/>
      <c r="J16" s="60"/>
      <c r="K16" s="112"/>
      <c r="L16" s="60">
        <f t="shared" si="0"/>
        <v>0</v>
      </c>
      <c r="M16" s="60">
        <f t="shared" si="1"/>
        <v>-852.34</v>
      </c>
      <c r="N16" s="61">
        <f t="shared" si="1"/>
        <v>-5</v>
      </c>
      <c r="O16" s="60">
        <f t="shared" si="1"/>
        <v>-4261.7</v>
      </c>
      <c r="P16" s="124" t="s">
        <v>506</v>
      </c>
    </row>
    <row r="17" spans="1:16" ht="51" customHeight="1">
      <c r="A17" s="164"/>
      <c r="B17" s="59"/>
      <c r="C17" s="60"/>
      <c r="D17" s="60"/>
      <c r="E17" s="61"/>
      <c r="F17" s="60"/>
      <c r="G17" s="58" t="s">
        <v>26</v>
      </c>
      <c r="H17" s="59" t="s">
        <v>498</v>
      </c>
      <c r="I17" s="60">
        <v>1888.77</v>
      </c>
      <c r="J17" s="60">
        <v>1888.77</v>
      </c>
      <c r="K17" s="112">
        <v>5</v>
      </c>
      <c r="L17" s="60">
        <f t="shared" si="0"/>
        <v>9443.85</v>
      </c>
      <c r="M17" s="60">
        <f t="shared" si="1"/>
        <v>1888.77</v>
      </c>
      <c r="N17" s="61">
        <f t="shared" si="1"/>
        <v>5</v>
      </c>
      <c r="O17" s="60">
        <f t="shared" si="1"/>
        <v>9443.85</v>
      </c>
      <c r="P17" s="110" t="s">
        <v>501</v>
      </c>
    </row>
    <row r="18" spans="1:16" ht="60" customHeight="1">
      <c r="A18" s="164" t="s">
        <v>28</v>
      </c>
      <c r="B18" s="59" t="s">
        <v>29</v>
      </c>
      <c r="C18" s="60">
        <v>1483.22</v>
      </c>
      <c r="D18" s="60">
        <v>1483.22</v>
      </c>
      <c r="E18" s="61">
        <v>5</v>
      </c>
      <c r="F18" s="60">
        <f>D18*E18</f>
        <v>7416.1</v>
      </c>
      <c r="G18" s="58" t="s">
        <v>28</v>
      </c>
      <c r="H18" s="59" t="s">
        <v>29</v>
      </c>
      <c r="I18" s="60">
        <v>1585.65</v>
      </c>
      <c r="J18" s="60">
        <v>1585.65</v>
      </c>
      <c r="K18" s="112">
        <v>5</v>
      </c>
      <c r="L18" s="60">
        <f t="shared" si="0"/>
        <v>7928.25</v>
      </c>
      <c r="M18" s="60">
        <f t="shared" si="1"/>
        <v>102.43000000000006</v>
      </c>
      <c r="N18" s="61">
        <f t="shared" si="1"/>
        <v>0</v>
      </c>
      <c r="O18" s="60">
        <f t="shared" si="1"/>
        <v>512.1499999999996</v>
      </c>
      <c r="P18" s="110" t="s">
        <v>509</v>
      </c>
    </row>
    <row r="19" spans="1:16" ht="57.75" customHeight="1">
      <c r="A19" s="164" t="s">
        <v>76</v>
      </c>
      <c r="B19" s="59" t="s">
        <v>77</v>
      </c>
      <c r="C19" s="60">
        <v>914.32</v>
      </c>
      <c r="D19" s="60">
        <v>914.32</v>
      </c>
      <c r="E19" s="61">
        <v>5</v>
      </c>
      <c r="F19" s="60">
        <f>D19*E19</f>
        <v>4571.6</v>
      </c>
      <c r="G19" s="58" t="s">
        <v>76</v>
      </c>
      <c r="H19" s="59" t="s">
        <v>77</v>
      </c>
      <c r="I19" s="60">
        <v>1025.18</v>
      </c>
      <c r="J19" s="60">
        <v>1025.18</v>
      </c>
      <c r="K19" s="112">
        <v>5</v>
      </c>
      <c r="L19" s="60">
        <f t="shared" si="0"/>
        <v>5125.900000000001</v>
      </c>
      <c r="M19" s="60">
        <f t="shared" si="1"/>
        <v>110.86000000000001</v>
      </c>
      <c r="N19" s="61">
        <f t="shared" si="1"/>
        <v>0</v>
      </c>
      <c r="O19" s="60">
        <f t="shared" si="1"/>
        <v>554.3000000000002</v>
      </c>
      <c r="P19" s="110" t="s">
        <v>509</v>
      </c>
    </row>
    <row r="20" spans="1:16" ht="16.5" customHeight="1">
      <c r="A20" s="164" t="s">
        <v>443</v>
      </c>
      <c r="B20" s="59" t="s">
        <v>444</v>
      </c>
      <c r="C20" s="60"/>
      <c r="D20" s="60"/>
      <c r="E20" s="61"/>
      <c r="F20" s="60"/>
      <c r="G20" s="58" t="s">
        <v>443</v>
      </c>
      <c r="H20" s="59" t="s">
        <v>444</v>
      </c>
      <c r="I20" s="60"/>
      <c r="J20" s="60"/>
      <c r="K20" s="112"/>
      <c r="L20" s="60"/>
      <c r="M20" s="60"/>
      <c r="N20" s="61"/>
      <c r="O20" s="60"/>
      <c r="P20" s="13"/>
    </row>
    <row r="21" spans="1:16" ht="57.75" customHeight="1">
      <c r="A21" s="164" t="s">
        <v>445</v>
      </c>
      <c r="B21" s="59" t="s">
        <v>447</v>
      </c>
      <c r="C21" s="60">
        <v>3</v>
      </c>
      <c r="D21" s="60">
        <v>3</v>
      </c>
      <c r="E21" s="61">
        <v>15</v>
      </c>
      <c r="F21" s="60">
        <f>D21*E21</f>
        <v>45</v>
      </c>
      <c r="G21" s="58" t="s">
        <v>445</v>
      </c>
      <c r="H21" s="59" t="s">
        <v>447</v>
      </c>
      <c r="I21" s="60">
        <v>3.27</v>
      </c>
      <c r="J21" s="60">
        <v>3.27</v>
      </c>
      <c r="K21" s="112">
        <v>15</v>
      </c>
      <c r="L21" s="60">
        <f>J21*K21</f>
        <v>49.05</v>
      </c>
      <c r="M21" s="60">
        <f aca="true" t="shared" si="2" ref="M21:O22">J21-D21</f>
        <v>0.27</v>
      </c>
      <c r="N21" s="61">
        <f t="shared" si="2"/>
        <v>0</v>
      </c>
      <c r="O21" s="60">
        <f t="shared" si="2"/>
        <v>4.049999999999997</v>
      </c>
      <c r="P21" s="110" t="s">
        <v>509</v>
      </c>
    </row>
    <row r="22" spans="1:16" ht="60.75" customHeight="1">
      <c r="A22" s="164" t="s">
        <v>446</v>
      </c>
      <c r="B22" s="59" t="s">
        <v>448</v>
      </c>
      <c r="C22" s="60">
        <v>2.2</v>
      </c>
      <c r="D22" s="60">
        <v>2.2</v>
      </c>
      <c r="E22" s="61">
        <v>25</v>
      </c>
      <c r="F22" s="60">
        <f>D22*E22</f>
        <v>55.00000000000001</v>
      </c>
      <c r="G22" s="58" t="s">
        <v>446</v>
      </c>
      <c r="H22" s="59" t="s">
        <v>448</v>
      </c>
      <c r="I22" s="60">
        <v>2.37</v>
      </c>
      <c r="J22" s="60">
        <v>2.37</v>
      </c>
      <c r="K22" s="112">
        <v>25</v>
      </c>
      <c r="L22" s="60">
        <f>J22*K22</f>
        <v>59.25</v>
      </c>
      <c r="M22" s="60">
        <f t="shared" si="2"/>
        <v>0.16999999999999993</v>
      </c>
      <c r="N22" s="61">
        <f t="shared" si="2"/>
        <v>0</v>
      </c>
      <c r="O22" s="60">
        <f t="shared" si="2"/>
        <v>4.249999999999993</v>
      </c>
      <c r="P22" s="110" t="s">
        <v>509</v>
      </c>
    </row>
    <row r="23" spans="1:16" ht="24.75" customHeight="1">
      <c r="A23" s="62">
        <v>2</v>
      </c>
      <c r="B23" s="181" t="s">
        <v>343</v>
      </c>
      <c r="C23" s="182"/>
      <c r="D23" s="182"/>
      <c r="E23" s="182"/>
      <c r="F23" s="182"/>
      <c r="G23" s="182"/>
      <c r="H23" s="182"/>
      <c r="I23" s="182"/>
      <c r="J23" s="182"/>
      <c r="K23" s="182"/>
      <c r="L23" s="182"/>
      <c r="M23" s="182"/>
      <c r="N23" s="182"/>
      <c r="O23" s="182"/>
      <c r="P23" s="183"/>
    </row>
    <row r="24" spans="1:16" ht="58.5" customHeight="1">
      <c r="A24" s="164" t="s">
        <v>78</v>
      </c>
      <c r="B24" s="59" t="s">
        <v>9</v>
      </c>
      <c r="C24" s="60">
        <v>2316.04</v>
      </c>
      <c r="D24" s="60">
        <v>2316.04</v>
      </c>
      <c r="E24" s="61">
        <v>1</v>
      </c>
      <c r="F24" s="60">
        <f aca="true" t="shared" si="3" ref="F24:F29">D24*E24</f>
        <v>2316.04</v>
      </c>
      <c r="G24" s="58" t="s">
        <v>78</v>
      </c>
      <c r="H24" s="59" t="s">
        <v>9</v>
      </c>
      <c r="I24" s="60">
        <v>2583.14</v>
      </c>
      <c r="J24" s="60">
        <v>2583.14</v>
      </c>
      <c r="K24" s="112">
        <v>1</v>
      </c>
      <c r="L24" s="60">
        <f aca="true" t="shared" si="4" ref="L24:L29">J24*K24</f>
        <v>2583.14</v>
      </c>
      <c r="M24" s="60">
        <f aca="true" t="shared" si="5" ref="M24:O29">J24-D24</f>
        <v>267.0999999999999</v>
      </c>
      <c r="N24" s="61">
        <f t="shared" si="5"/>
        <v>0</v>
      </c>
      <c r="O24" s="60">
        <f t="shared" si="5"/>
        <v>267.0999999999999</v>
      </c>
      <c r="P24" s="110" t="s">
        <v>509</v>
      </c>
    </row>
    <row r="25" spans="1:16" ht="58.5" customHeight="1">
      <c r="A25" s="164" t="s">
        <v>79</v>
      </c>
      <c r="B25" s="59" t="s">
        <v>80</v>
      </c>
      <c r="C25" s="60">
        <v>2094.25</v>
      </c>
      <c r="D25" s="60">
        <v>2094.25</v>
      </c>
      <c r="E25" s="61">
        <v>1</v>
      </c>
      <c r="F25" s="60">
        <f t="shared" si="3"/>
        <v>2094.25</v>
      </c>
      <c r="G25" s="58" t="s">
        <v>79</v>
      </c>
      <c r="H25" s="59" t="s">
        <v>615</v>
      </c>
      <c r="I25" s="60">
        <v>2222.83</v>
      </c>
      <c r="J25" s="60">
        <v>2222.83</v>
      </c>
      <c r="K25" s="112">
        <v>1</v>
      </c>
      <c r="L25" s="60">
        <f t="shared" si="4"/>
        <v>2222.83</v>
      </c>
      <c r="M25" s="60">
        <f t="shared" si="5"/>
        <v>128.57999999999993</v>
      </c>
      <c r="N25" s="61">
        <f t="shared" si="5"/>
        <v>0</v>
      </c>
      <c r="O25" s="60">
        <f t="shared" si="5"/>
        <v>128.57999999999993</v>
      </c>
      <c r="P25" s="110" t="s">
        <v>616</v>
      </c>
    </row>
    <row r="26" spans="1:16" ht="58.5" customHeight="1">
      <c r="A26" s="164" t="s">
        <v>31</v>
      </c>
      <c r="B26" s="59" t="s">
        <v>344</v>
      </c>
      <c r="C26" s="60">
        <v>2129.47</v>
      </c>
      <c r="D26" s="60">
        <v>2129.47</v>
      </c>
      <c r="E26" s="61">
        <v>1</v>
      </c>
      <c r="F26" s="60">
        <f t="shared" si="3"/>
        <v>2129.47</v>
      </c>
      <c r="G26" s="58" t="s">
        <v>31</v>
      </c>
      <c r="H26" s="59" t="s">
        <v>344</v>
      </c>
      <c r="I26" s="60">
        <v>2261.54</v>
      </c>
      <c r="J26" s="60">
        <v>2261.54</v>
      </c>
      <c r="K26" s="112">
        <v>1</v>
      </c>
      <c r="L26" s="60">
        <f t="shared" si="4"/>
        <v>2261.54</v>
      </c>
      <c r="M26" s="60">
        <f t="shared" si="5"/>
        <v>132.07000000000016</v>
      </c>
      <c r="N26" s="61">
        <f t="shared" si="5"/>
        <v>0</v>
      </c>
      <c r="O26" s="60">
        <f t="shared" si="5"/>
        <v>132.07000000000016</v>
      </c>
      <c r="P26" s="110" t="s">
        <v>509</v>
      </c>
    </row>
    <row r="27" spans="1:16" ht="58.5" customHeight="1">
      <c r="A27" s="164" t="s">
        <v>32</v>
      </c>
      <c r="B27" s="59" t="s">
        <v>81</v>
      </c>
      <c r="C27" s="60">
        <v>2236.97</v>
      </c>
      <c r="D27" s="60">
        <v>2236.97</v>
      </c>
      <c r="E27" s="61">
        <v>1</v>
      </c>
      <c r="F27" s="60">
        <f t="shared" si="3"/>
        <v>2236.97</v>
      </c>
      <c r="G27" s="58" t="s">
        <v>32</v>
      </c>
      <c r="H27" s="59" t="s">
        <v>81</v>
      </c>
      <c r="I27" s="60">
        <v>2352.84</v>
      </c>
      <c r="J27" s="60">
        <v>2352.84</v>
      </c>
      <c r="K27" s="112">
        <v>1</v>
      </c>
      <c r="L27" s="60">
        <f t="shared" si="4"/>
        <v>2352.84</v>
      </c>
      <c r="M27" s="60">
        <f t="shared" si="5"/>
        <v>115.87000000000035</v>
      </c>
      <c r="N27" s="61">
        <f t="shared" si="5"/>
        <v>0</v>
      </c>
      <c r="O27" s="60">
        <f t="shared" si="5"/>
        <v>115.87000000000035</v>
      </c>
      <c r="P27" s="110" t="s">
        <v>509</v>
      </c>
    </row>
    <row r="28" spans="1:16" ht="58.5" customHeight="1">
      <c r="A28" s="164" t="s">
        <v>82</v>
      </c>
      <c r="B28" s="59" t="s">
        <v>83</v>
      </c>
      <c r="C28" s="60">
        <v>2524.64</v>
      </c>
      <c r="D28" s="60">
        <v>2524.64</v>
      </c>
      <c r="E28" s="61">
        <v>1</v>
      </c>
      <c r="F28" s="60">
        <f t="shared" si="3"/>
        <v>2524.64</v>
      </c>
      <c r="G28" s="58" t="s">
        <v>82</v>
      </c>
      <c r="H28" s="59" t="s">
        <v>83</v>
      </c>
      <c r="I28" s="60">
        <v>0</v>
      </c>
      <c r="J28" s="60">
        <v>0</v>
      </c>
      <c r="K28" s="112"/>
      <c r="L28" s="60">
        <f t="shared" si="4"/>
        <v>0</v>
      </c>
      <c r="M28" s="60">
        <f t="shared" si="5"/>
        <v>-2524.64</v>
      </c>
      <c r="N28" s="61">
        <f t="shared" si="5"/>
        <v>-1</v>
      </c>
      <c r="O28" s="60">
        <f t="shared" si="5"/>
        <v>-2524.64</v>
      </c>
      <c r="P28" s="110" t="s">
        <v>500</v>
      </c>
    </row>
    <row r="29" spans="1:16" ht="58.5" customHeight="1">
      <c r="A29" s="164" t="s">
        <v>84</v>
      </c>
      <c r="B29" s="59" t="s">
        <v>85</v>
      </c>
      <c r="C29" s="60">
        <v>2492.16</v>
      </c>
      <c r="D29" s="60">
        <v>2492.16</v>
      </c>
      <c r="E29" s="61">
        <v>1</v>
      </c>
      <c r="F29" s="60">
        <f t="shared" si="3"/>
        <v>2492.16</v>
      </c>
      <c r="G29" s="58" t="s">
        <v>82</v>
      </c>
      <c r="H29" s="59" t="s">
        <v>85</v>
      </c>
      <c r="I29" s="60">
        <v>2641.23</v>
      </c>
      <c r="J29" s="60">
        <v>2641.23</v>
      </c>
      <c r="K29" s="112">
        <v>1</v>
      </c>
      <c r="L29" s="60">
        <f t="shared" si="4"/>
        <v>2641.23</v>
      </c>
      <c r="M29" s="60">
        <f t="shared" si="5"/>
        <v>149.07000000000016</v>
      </c>
      <c r="N29" s="61">
        <f t="shared" si="5"/>
        <v>0</v>
      </c>
      <c r="O29" s="60">
        <f t="shared" si="5"/>
        <v>149.07000000000016</v>
      </c>
      <c r="P29" s="110" t="s">
        <v>509</v>
      </c>
    </row>
    <row r="30" spans="1:16" s="6" customFormat="1" ht="13.5" customHeight="1">
      <c r="A30" s="62">
        <v>3</v>
      </c>
      <c r="B30" s="199" t="s">
        <v>345</v>
      </c>
      <c r="C30" s="199"/>
      <c r="D30" s="182"/>
      <c r="E30" s="182"/>
      <c r="F30" s="182"/>
      <c r="G30" s="182"/>
      <c r="H30" s="182"/>
      <c r="I30" s="182"/>
      <c r="J30" s="182"/>
      <c r="K30" s="182"/>
      <c r="L30" s="182"/>
      <c r="M30" s="182"/>
      <c r="N30" s="182"/>
      <c r="O30" s="182"/>
      <c r="P30" s="183"/>
    </row>
    <row r="31" spans="1:16" s="6" customFormat="1" ht="12.75">
      <c r="A31" s="164" t="s">
        <v>86</v>
      </c>
      <c r="B31" s="63" t="s">
        <v>87</v>
      </c>
      <c r="C31" s="61"/>
      <c r="D31" s="60"/>
      <c r="E31" s="61"/>
      <c r="F31" s="60"/>
      <c r="G31" s="58" t="s">
        <v>86</v>
      </c>
      <c r="H31" s="63" t="s">
        <v>87</v>
      </c>
      <c r="I31" s="61"/>
      <c r="J31" s="60"/>
      <c r="K31" s="112"/>
      <c r="L31" s="60"/>
      <c r="M31" s="60"/>
      <c r="N31" s="61"/>
      <c r="O31" s="60"/>
      <c r="P31" s="111"/>
    </row>
    <row r="32" spans="1:16" s="6" customFormat="1" ht="76.5" customHeight="1">
      <c r="A32" s="164" t="s">
        <v>88</v>
      </c>
      <c r="B32" s="59" t="s">
        <v>89</v>
      </c>
      <c r="C32" s="60">
        <v>1888.08</v>
      </c>
      <c r="D32" s="60">
        <v>1888.08</v>
      </c>
      <c r="E32" s="61">
        <v>1</v>
      </c>
      <c r="F32" s="60">
        <f>D32*E32</f>
        <v>1888.08</v>
      </c>
      <c r="G32" s="58" t="s">
        <v>88</v>
      </c>
      <c r="H32" s="59" t="s">
        <v>89</v>
      </c>
      <c r="I32" s="60">
        <v>2137.37</v>
      </c>
      <c r="J32" s="60">
        <v>2137.37</v>
      </c>
      <c r="K32" s="112">
        <v>1</v>
      </c>
      <c r="L32" s="60">
        <f>J32*K32</f>
        <v>2137.37</v>
      </c>
      <c r="M32" s="60">
        <f aca="true" t="shared" si="6" ref="M32:O34">J32-D32</f>
        <v>249.28999999999996</v>
      </c>
      <c r="N32" s="61">
        <f t="shared" si="6"/>
        <v>0</v>
      </c>
      <c r="O32" s="60">
        <f t="shared" si="6"/>
        <v>249.28999999999996</v>
      </c>
      <c r="P32" s="110" t="s">
        <v>509</v>
      </c>
    </row>
    <row r="33" spans="1:16" s="6" customFormat="1" ht="66" customHeight="1">
      <c r="A33" s="164" t="s">
        <v>90</v>
      </c>
      <c r="B33" s="59" t="s">
        <v>91</v>
      </c>
      <c r="C33" s="60">
        <v>2132.93</v>
      </c>
      <c r="D33" s="60">
        <v>2132.93</v>
      </c>
      <c r="E33" s="61">
        <v>1</v>
      </c>
      <c r="F33" s="60">
        <f>D33*E33</f>
        <v>2132.93</v>
      </c>
      <c r="G33" s="58" t="s">
        <v>90</v>
      </c>
      <c r="H33" s="59" t="s">
        <v>91</v>
      </c>
      <c r="I33" s="60">
        <v>2376.45</v>
      </c>
      <c r="J33" s="60">
        <v>2376.45</v>
      </c>
      <c r="K33" s="112">
        <v>1</v>
      </c>
      <c r="L33" s="60">
        <f>J33*K33</f>
        <v>2376.45</v>
      </c>
      <c r="M33" s="60">
        <f t="shared" si="6"/>
        <v>243.51999999999998</v>
      </c>
      <c r="N33" s="61">
        <f t="shared" si="6"/>
        <v>0</v>
      </c>
      <c r="O33" s="60">
        <f t="shared" si="6"/>
        <v>243.51999999999998</v>
      </c>
      <c r="P33" s="110" t="s">
        <v>509</v>
      </c>
    </row>
    <row r="34" spans="1:16" s="6" customFormat="1" ht="60.75" customHeight="1">
      <c r="A34" s="164" t="s">
        <v>33</v>
      </c>
      <c r="B34" s="59" t="s">
        <v>92</v>
      </c>
      <c r="C34" s="60">
        <v>1947.94</v>
      </c>
      <c r="D34" s="60">
        <v>1947.94</v>
      </c>
      <c r="E34" s="61">
        <v>1</v>
      </c>
      <c r="F34" s="60">
        <f>D34*E34</f>
        <v>1947.94</v>
      </c>
      <c r="G34" s="58" t="s">
        <v>33</v>
      </c>
      <c r="H34" s="59" t="s">
        <v>92</v>
      </c>
      <c r="I34" s="60">
        <v>2192.01</v>
      </c>
      <c r="J34" s="60">
        <v>2192.01</v>
      </c>
      <c r="K34" s="112">
        <v>1</v>
      </c>
      <c r="L34" s="60">
        <f>J34*K34</f>
        <v>2192.01</v>
      </c>
      <c r="M34" s="60">
        <f t="shared" si="6"/>
        <v>244.07000000000016</v>
      </c>
      <c r="N34" s="61">
        <f t="shared" si="6"/>
        <v>0</v>
      </c>
      <c r="O34" s="60">
        <f t="shared" si="6"/>
        <v>244.07000000000016</v>
      </c>
      <c r="P34" s="110" t="s">
        <v>509</v>
      </c>
    </row>
    <row r="35" spans="1:16" s="6" customFormat="1" ht="12" customHeight="1">
      <c r="A35" s="106" t="s">
        <v>93</v>
      </c>
      <c r="B35" s="59" t="s">
        <v>94</v>
      </c>
      <c r="C35" s="65"/>
      <c r="D35" s="66"/>
      <c r="E35" s="66"/>
      <c r="F35" s="60"/>
      <c r="G35" s="64" t="s">
        <v>93</v>
      </c>
      <c r="H35" s="59" t="s">
        <v>94</v>
      </c>
      <c r="I35" s="65"/>
      <c r="J35" s="66"/>
      <c r="K35" s="113"/>
      <c r="L35" s="60"/>
      <c r="M35" s="60"/>
      <c r="N35" s="61"/>
      <c r="O35" s="60"/>
      <c r="P35" s="110"/>
    </row>
    <row r="36" spans="1:16" s="6" customFormat="1" ht="57" customHeight="1">
      <c r="A36" s="165" t="s">
        <v>95</v>
      </c>
      <c r="B36" s="59" t="s">
        <v>89</v>
      </c>
      <c r="C36" s="65">
        <v>1462.18</v>
      </c>
      <c r="D36" s="65">
        <v>1462.18</v>
      </c>
      <c r="E36" s="65">
        <v>1</v>
      </c>
      <c r="F36" s="60">
        <f>D36*E36</f>
        <v>1462.18</v>
      </c>
      <c r="G36" s="67" t="s">
        <v>95</v>
      </c>
      <c r="H36" s="59" t="s">
        <v>89</v>
      </c>
      <c r="I36" s="65">
        <v>1731.96</v>
      </c>
      <c r="J36" s="65">
        <v>1731.96</v>
      </c>
      <c r="K36" s="114">
        <v>1</v>
      </c>
      <c r="L36" s="60">
        <f>J36*K36</f>
        <v>1731.96</v>
      </c>
      <c r="M36" s="60">
        <f aca="true" t="shared" si="7" ref="M36:O38">J36-D36</f>
        <v>269.78</v>
      </c>
      <c r="N36" s="61">
        <f t="shared" si="7"/>
        <v>0</v>
      </c>
      <c r="O36" s="60">
        <f t="shared" si="7"/>
        <v>269.78</v>
      </c>
      <c r="P36" s="110" t="s">
        <v>509</v>
      </c>
    </row>
    <row r="37" spans="1:16" s="6" customFormat="1" ht="57" customHeight="1">
      <c r="A37" s="106" t="s">
        <v>96</v>
      </c>
      <c r="B37" s="59" t="s">
        <v>92</v>
      </c>
      <c r="C37" s="65">
        <v>1401.5</v>
      </c>
      <c r="D37" s="65">
        <v>1401.5</v>
      </c>
      <c r="E37" s="65">
        <v>1</v>
      </c>
      <c r="F37" s="60">
        <f>D37*E37</f>
        <v>1401.5</v>
      </c>
      <c r="G37" s="64" t="s">
        <v>96</v>
      </c>
      <c r="H37" s="59" t="s">
        <v>92</v>
      </c>
      <c r="I37" s="65">
        <v>1656.74</v>
      </c>
      <c r="J37" s="65">
        <v>1656.74</v>
      </c>
      <c r="K37" s="114">
        <v>1</v>
      </c>
      <c r="L37" s="60">
        <f>J37*K37</f>
        <v>1656.74</v>
      </c>
      <c r="M37" s="60">
        <f t="shared" si="7"/>
        <v>255.24</v>
      </c>
      <c r="N37" s="61">
        <f t="shared" si="7"/>
        <v>0</v>
      </c>
      <c r="O37" s="60">
        <f t="shared" si="7"/>
        <v>255.24</v>
      </c>
      <c r="P37" s="110" t="s">
        <v>509</v>
      </c>
    </row>
    <row r="38" spans="1:16" s="6" customFormat="1" ht="57" customHeight="1">
      <c r="A38" s="106" t="s">
        <v>34</v>
      </c>
      <c r="B38" s="59" t="s">
        <v>91</v>
      </c>
      <c r="C38" s="65">
        <v>1479.86</v>
      </c>
      <c r="D38" s="65">
        <v>1479.86</v>
      </c>
      <c r="E38" s="65">
        <v>1</v>
      </c>
      <c r="F38" s="60">
        <f>D38*E38</f>
        <v>1479.86</v>
      </c>
      <c r="G38" s="64" t="s">
        <v>34</v>
      </c>
      <c r="H38" s="59" t="s">
        <v>91</v>
      </c>
      <c r="I38" s="65">
        <v>1750.09</v>
      </c>
      <c r="J38" s="65">
        <v>1750.09</v>
      </c>
      <c r="K38" s="114">
        <v>1</v>
      </c>
      <c r="L38" s="60">
        <f>J38*K38</f>
        <v>1750.09</v>
      </c>
      <c r="M38" s="60">
        <f t="shared" si="7"/>
        <v>270.23</v>
      </c>
      <c r="N38" s="61">
        <f t="shared" si="7"/>
        <v>0</v>
      </c>
      <c r="O38" s="60">
        <f t="shared" si="7"/>
        <v>270.23</v>
      </c>
      <c r="P38" s="110" t="s">
        <v>509</v>
      </c>
    </row>
    <row r="39" spans="1:16" s="2" customFormat="1" ht="17.25" customHeight="1">
      <c r="A39" s="62">
        <v>4</v>
      </c>
      <c r="B39" s="181" t="s">
        <v>346</v>
      </c>
      <c r="C39" s="201"/>
      <c r="D39" s="201"/>
      <c r="E39" s="201"/>
      <c r="F39" s="201"/>
      <c r="G39" s="201"/>
      <c r="H39" s="201"/>
      <c r="I39" s="201"/>
      <c r="J39" s="201"/>
      <c r="K39" s="201"/>
      <c r="L39" s="201"/>
      <c r="M39" s="201"/>
      <c r="N39" s="201"/>
      <c r="O39" s="201"/>
      <c r="P39" s="202"/>
    </row>
    <row r="40" spans="1:16" s="2" customFormat="1" ht="72" customHeight="1">
      <c r="A40" s="164" t="s">
        <v>97</v>
      </c>
      <c r="B40" s="63" t="s">
        <v>98</v>
      </c>
      <c r="C40" s="61"/>
      <c r="D40" s="66"/>
      <c r="E40" s="66"/>
      <c r="F40" s="60"/>
      <c r="G40" s="58" t="s">
        <v>97</v>
      </c>
      <c r="H40" s="63" t="s">
        <v>98</v>
      </c>
      <c r="I40" s="25"/>
      <c r="J40" s="28"/>
      <c r="K40" s="115"/>
      <c r="L40" s="24"/>
      <c r="M40" s="24"/>
      <c r="N40" s="25"/>
      <c r="O40" s="24"/>
      <c r="P40" s="123"/>
    </row>
    <row r="41" spans="1:16" s="2" customFormat="1" ht="31.5" customHeight="1">
      <c r="A41" s="106" t="s">
        <v>99</v>
      </c>
      <c r="B41" s="68" t="s">
        <v>100</v>
      </c>
      <c r="C41" s="69"/>
      <c r="D41" s="60"/>
      <c r="E41" s="61"/>
      <c r="F41" s="60"/>
      <c r="G41" s="64" t="s">
        <v>99</v>
      </c>
      <c r="H41" s="68" t="s">
        <v>100</v>
      </c>
      <c r="I41" s="29"/>
      <c r="J41" s="24"/>
      <c r="K41" s="116"/>
      <c r="L41" s="24"/>
      <c r="M41" s="24"/>
      <c r="N41" s="25"/>
      <c r="O41" s="24"/>
      <c r="P41" s="14"/>
    </row>
    <row r="42" spans="1:16" s="2" customFormat="1" ht="80.25" customHeight="1">
      <c r="A42" s="106" t="s">
        <v>101</v>
      </c>
      <c r="B42" s="59" t="s">
        <v>102</v>
      </c>
      <c r="C42" s="60">
        <v>77.97</v>
      </c>
      <c r="D42" s="60">
        <v>77.97</v>
      </c>
      <c r="E42" s="61">
        <v>50</v>
      </c>
      <c r="F42" s="60">
        <f>D42*E42</f>
        <v>3898.5</v>
      </c>
      <c r="G42" s="64" t="s">
        <v>101</v>
      </c>
      <c r="H42" s="59" t="s">
        <v>102</v>
      </c>
      <c r="I42" s="60">
        <v>88.28</v>
      </c>
      <c r="J42" s="60">
        <v>88.28</v>
      </c>
      <c r="K42" s="112">
        <f>50</f>
        <v>50</v>
      </c>
      <c r="L42" s="60">
        <f>J42*K42</f>
        <v>4414</v>
      </c>
      <c r="M42" s="60">
        <f>J42-D42</f>
        <v>10.310000000000002</v>
      </c>
      <c r="N42" s="112">
        <f>K42-E42</f>
        <v>0</v>
      </c>
      <c r="O42" s="60">
        <f>L42-F42</f>
        <v>515.5</v>
      </c>
      <c r="P42" s="132" t="s">
        <v>600</v>
      </c>
    </row>
    <row r="43" spans="1:16" s="2" customFormat="1" ht="22.5" customHeight="1">
      <c r="A43" s="106" t="s">
        <v>103</v>
      </c>
      <c r="B43" s="59" t="s">
        <v>104</v>
      </c>
      <c r="C43" s="60"/>
      <c r="D43" s="60"/>
      <c r="E43" s="61"/>
      <c r="F43" s="60"/>
      <c r="G43" s="64" t="s">
        <v>103</v>
      </c>
      <c r="H43" s="59" t="s">
        <v>104</v>
      </c>
      <c r="I43" s="24"/>
      <c r="J43" s="24"/>
      <c r="K43" s="116"/>
      <c r="L43" s="24"/>
      <c r="M43" s="24"/>
      <c r="N43" s="116"/>
      <c r="O43" s="24"/>
      <c r="P43" s="13"/>
    </row>
    <row r="44" spans="1:16" s="2" customFormat="1" ht="80.25" customHeight="1">
      <c r="A44" s="106" t="s">
        <v>105</v>
      </c>
      <c r="B44" s="59" t="s">
        <v>106</v>
      </c>
      <c r="C44" s="60">
        <v>78.09</v>
      </c>
      <c r="D44" s="60">
        <v>78.09</v>
      </c>
      <c r="E44" s="61">
        <v>40</v>
      </c>
      <c r="F44" s="60">
        <f aca="true" t="shared" si="8" ref="F44:F49">D44*E44</f>
        <v>3123.6000000000004</v>
      </c>
      <c r="G44" s="64" t="s">
        <v>105</v>
      </c>
      <c r="H44" s="59" t="s">
        <v>106</v>
      </c>
      <c r="I44" s="60">
        <v>88.42</v>
      </c>
      <c r="J44" s="60">
        <v>88.42</v>
      </c>
      <c r="K44" s="112">
        <f>40+250</f>
        <v>290</v>
      </c>
      <c r="L44" s="60">
        <f aca="true" t="shared" si="9" ref="L44:L49">J44*K44</f>
        <v>25641.8</v>
      </c>
      <c r="M44" s="60">
        <f aca="true" t="shared" si="10" ref="M44:O49">J44-D44</f>
        <v>10.329999999999998</v>
      </c>
      <c r="N44" s="112">
        <f t="shared" si="10"/>
        <v>250</v>
      </c>
      <c r="O44" s="60">
        <f t="shared" si="10"/>
        <v>22518.199999999997</v>
      </c>
      <c r="P44" s="132" t="s">
        <v>601</v>
      </c>
    </row>
    <row r="45" spans="1:16" s="2" customFormat="1" ht="77.25" customHeight="1">
      <c r="A45" s="106" t="s">
        <v>107</v>
      </c>
      <c r="B45" s="59" t="s">
        <v>108</v>
      </c>
      <c r="C45" s="60">
        <v>65.18</v>
      </c>
      <c r="D45" s="60">
        <v>65.18</v>
      </c>
      <c r="E45" s="61">
        <v>50</v>
      </c>
      <c r="F45" s="60">
        <f t="shared" si="8"/>
        <v>3259.0000000000005</v>
      </c>
      <c r="G45" s="64" t="s">
        <v>107</v>
      </c>
      <c r="H45" s="59" t="s">
        <v>108</v>
      </c>
      <c r="I45" s="60">
        <v>73.83</v>
      </c>
      <c r="J45" s="60">
        <v>73.83</v>
      </c>
      <c r="K45" s="112">
        <v>50</v>
      </c>
      <c r="L45" s="60">
        <f t="shared" si="9"/>
        <v>3691.5</v>
      </c>
      <c r="M45" s="60">
        <f t="shared" si="10"/>
        <v>8.649999999999991</v>
      </c>
      <c r="N45" s="61">
        <f t="shared" si="10"/>
        <v>0</v>
      </c>
      <c r="O45" s="60">
        <f t="shared" si="10"/>
        <v>432.49999999999955</v>
      </c>
      <c r="P45" s="132" t="s">
        <v>600</v>
      </c>
    </row>
    <row r="46" spans="1:16" s="2" customFormat="1" ht="82.5" customHeight="1">
      <c r="A46" s="106" t="s">
        <v>109</v>
      </c>
      <c r="B46" s="59" t="s">
        <v>110</v>
      </c>
      <c r="C46" s="60">
        <v>63.97</v>
      </c>
      <c r="D46" s="60">
        <v>63.97</v>
      </c>
      <c r="E46" s="61">
        <v>100</v>
      </c>
      <c r="F46" s="60">
        <f t="shared" si="8"/>
        <v>6397</v>
      </c>
      <c r="G46" s="64" t="s">
        <v>109</v>
      </c>
      <c r="H46" s="59" t="s">
        <v>110</v>
      </c>
      <c r="I46" s="60">
        <v>72.46</v>
      </c>
      <c r="J46" s="60">
        <v>72.46</v>
      </c>
      <c r="K46" s="112">
        <f>100+150</f>
        <v>250</v>
      </c>
      <c r="L46" s="60">
        <f t="shared" si="9"/>
        <v>18115</v>
      </c>
      <c r="M46" s="60">
        <f t="shared" si="10"/>
        <v>8.489999999999995</v>
      </c>
      <c r="N46" s="61">
        <f t="shared" si="10"/>
        <v>150</v>
      </c>
      <c r="O46" s="60">
        <f t="shared" si="10"/>
        <v>11718</v>
      </c>
      <c r="P46" s="180" t="s">
        <v>601</v>
      </c>
    </row>
    <row r="47" spans="1:16" s="2" customFormat="1" ht="86.25" customHeight="1">
      <c r="A47" s="106" t="s">
        <v>111</v>
      </c>
      <c r="B47" s="59" t="s">
        <v>112</v>
      </c>
      <c r="C47" s="60">
        <v>66.37</v>
      </c>
      <c r="D47" s="60">
        <v>66.37</v>
      </c>
      <c r="E47" s="61">
        <v>50</v>
      </c>
      <c r="F47" s="60">
        <f t="shared" si="8"/>
        <v>3318.5</v>
      </c>
      <c r="G47" s="64" t="s">
        <v>111</v>
      </c>
      <c r="H47" s="59" t="s">
        <v>112</v>
      </c>
      <c r="I47" s="60">
        <v>75.18</v>
      </c>
      <c r="J47" s="60">
        <v>75.18</v>
      </c>
      <c r="K47" s="112">
        <f>50+100</f>
        <v>150</v>
      </c>
      <c r="L47" s="60">
        <f t="shared" si="9"/>
        <v>11277.000000000002</v>
      </c>
      <c r="M47" s="60">
        <f t="shared" si="10"/>
        <v>8.810000000000002</v>
      </c>
      <c r="N47" s="61">
        <f t="shared" si="10"/>
        <v>100</v>
      </c>
      <c r="O47" s="60">
        <f t="shared" si="10"/>
        <v>7958.500000000002</v>
      </c>
      <c r="P47" s="132" t="s">
        <v>601</v>
      </c>
    </row>
    <row r="48" spans="1:16" s="2" customFormat="1" ht="80.25" customHeight="1">
      <c r="A48" s="106" t="s">
        <v>113</v>
      </c>
      <c r="B48" s="59" t="s">
        <v>114</v>
      </c>
      <c r="C48" s="60">
        <v>35.44</v>
      </c>
      <c r="D48" s="60">
        <v>35.44</v>
      </c>
      <c r="E48" s="61">
        <v>50</v>
      </c>
      <c r="F48" s="60">
        <f t="shared" si="8"/>
        <v>1772</v>
      </c>
      <c r="G48" s="64" t="s">
        <v>113</v>
      </c>
      <c r="H48" s="59" t="s">
        <v>114</v>
      </c>
      <c r="I48" s="60">
        <v>39.51</v>
      </c>
      <c r="J48" s="60">
        <v>39.51</v>
      </c>
      <c r="K48" s="112">
        <v>50</v>
      </c>
      <c r="L48" s="60">
        <f t="shared" si="9"/>
        <v>1975.5</v>
      </c>
      <c r="M48" s="60">
        <f t="shared" si="10"/>
        <v>4.07</v>
      </c>
      <c r="N48" s="61">
        <f t="shared" si="10"/>
        <v>0</v>
      </c>
      <c r="O48" s="60">
        <f t="shared" si="10"/>
        <v>203.5</v>
      </c>
      <c r="P48" s="132" t="s">
        <v>600</v>
      </c>
    </row>
    <row r="49" spans="1:16" s="2" customFormat="1" ht="95.25" customHeight="1">
      <c r="A49" s="106" t="s">
        <v>349</v>
      </c>
      <c r="B49" s="59" t="s">
        <v>122</v>
      </c>
      <c r="C49" s="60">
        <v>49.25</v>
      </c>
      <c r="D49" s="60">
        <v>49.25</v>
      </c>
      <c r="E49" s="61">
        <v>95</v>
      </c>
      <c r="F49" s="60">
        <f t="shared" si="8"/>
        <v>4678.75</v>
      </c>
      <c r="G49" s="64" t="s">
        <v>349</v>
      </c>
      <c r="H49" s="59" t="s">
        <v>122</v>
      </c>
      <c r="I49" s="60">
        <v>56.19</v>
      </c>
      <c r="J49" s="60">
        <v>56.19</v>
      </c>
      <c r="K49" s="112">
        <v>95</v>
      </c>
      <c r="L49" s="60">
        <f t="shared" si="9"/>
        <v>5338.05</v>
      </c>
      <c r="M49" s="60">
        <f t="shared" si="10"/>
        <v>6.939999999999998</v>
      </c>
      <c r="N49" s="61">
        <f t="shared" si="10"/>
        <v>0</v>
      </c>
      <c r="O49" s="60">
        <f t="shared" si="10"/>
        <v>659.3000000000002</v>
      </c>
      <c r="P49" s="132" t="s">
        <v>600</v>
      </c>
    </row>
    <row r="50" spans="1:16" ht="30.75" customHeight="1">
      <c r="A50" s="106" t="s">
        <v>115</v>
      </c>
      <c r="B50" s="68" t="s">
        <v>116</v>
      </c>
      <c r="C50" s="60"/>
      <c r="D50" s="60"/>
      <c r="E50" s="61"/>
      <c r="F50" s="60"/>
      <c r="G50" s="64" t="s">
        <v>115</v>
      </c>
      <c r="H50" s="68" t="s">
        <v>116</v>
      </c>
      <c r="I50" s="24"/>
      <c r="J50" s="24"/>
      <c r="K50" s="116"/>
      <c r="L50" s="24"/>
      <c r="M50" s="24"/>
      <c r="N50" s="25"/>
      <c r="O50" s="24"/>
      <c r="P50" s="13"/>
    </row>
    <row r="51" spans="1:16" ht="97.5" customHeight="1">
      <c r="A51" s="106" t="s">
        <v>117</v>
      </c>
      <c r="B51" s="59" t="s">
        <v>102</v>
      </c>
      <c r="C51" s="60">
        <v>63.57</v>
      </c>
      <c r="D51" s="60">
        <v>63.57</v>
      </c>
      <c r="E51" s="61">
        <v>100</v>
      </c>
      <c r="F51" s="60">
        <f>D51*E51</f>
        <v>6357</v>
      </c>
      <c r="G51" s="64" t="s">
        <v>117</v>
      </c>
      <c r="H51" s="59" t="s">
        <v>102</v>
      </c>
      <c r="I51" s="60">
        <v>72.01</v>
      </c>
      <c r="J51" s="60">
        <v>72.01</v>
      </c>
      <c r="K51" s="112">
        <f>100+250</f>
        <v>350</v>
      </c>
      <c r="L51" s="60">
        <f>J51*K51</f>
        <v>25203.5</v>
      </c>
      <c r="M51" s="60">
        <f aca="true" t="shared" si="11" ref="M51:O55">J51-D51</f>
        <v>8.440000000000005</v>
      </c>
      <c r="N51" s="61">
        <f t="shared" si="11"/>
        <v>250</v>
      </c>
      <c r="O51" s="60">
        <f t="shared" si="11"/>
        <v>18846.5</v>
      </c>
      <c r="P51" s="132" t="s">
        <v>601</v>
      </c>
    </row>
    <row r="52" spans="1:16" ht="81.75" customHeight="1">
      <c r="A52" s="106" t="s">
        <v>118</v>
      </c>
      <c r="B52" s="59" t="s">
        <v>110</v>
      </c>
      <c r="C52" s="60">
        <v>61.04</v>
      </c>
      <c r="D52" s="60">
        <v>61.04</v>
      </c>
      <c r="E52" s="61">
        <v>100</v>
      </c>
      <c r="F52" s="60">
        <f>D52*E52</f>
        <v>6104</v>
      </c>
      <c r="G52" s="64" t="s">
        <v>118</v>
      </c>
      <c r="H52" s="59" t="s">
        <v>110</v>
      </c>
      <c r="I52" s="60">
        <v>69.15</v>
      </c>
      <c r="J52" s="60">
        <v>69.15</v>
      </c>
      <c r="K52" s="112">
        <f>100+100</f>
        <v>200</v>
      </c>
      <c r="L52" s="60">
        <f>J52*K52</f>
        <v>13830.000000000002</v>
      </c>
      <c r="M52" s="60">
        <f t="shared" si="11"/>
        <v>8.110000000000007</v>
      </c>
      <c r="N52" s="61">
        <f t="shared" si="11"/>
        <v>100</v>
      </c>
      <c r="O52" s="60">
        <f t="shared" si="11"/>
        <v>7726.000000000002</v>
      </c>
      <c r="P52" s="132" t="s">
        <v>601</v>
      </c>
    </row>
    <row r="53" spans="1:16" ht="68.25" customHeight="1">
      <c r="A53" s="106" t="s">
        <v>119</v>
      </c>
      <c r="B53" s="59" t="s">
        <v>112</v>
      </c>
      <c r="C53" s="60">
        <v>63.11</v>
      </c>
      <c r="D53" s="60">
        <v>63.11</v>
      </c>
      <c r="E53" s="61">
        <v>50</v>
      </c>
      <c r="F53" s="60">
        <f>D53*E53</f>
        <v>3155.5</v>
      </c>
      <c r="G53" s="64" t="s">
        <v>119</v>
      </c>
      <c r="H53" s="59" t="s">
        <v>112</v>
      </c>
      <c r="I53" s="60">
        <v>71.49</v>
      </c>
      <c r="J53" s="60">
        <v>71.49</v>
      </c>
      <c r="K53" s="112">
        <v>50</v>
      </c>
      <c r="L53" s="60">
        <f>J53*K53</f>
        <v>3574.4999999999995</v>
      </c>
      <c r="M53" s="60">
        <f t="shared" si="11"/>
        <v>8.379999999999995</v>
      </c>
      <c r="N53" s="61">
        <f t="shared" si="11"/>
        <v>0</v>
      </c>
      <c r="O53" s="60">
        <f t="shared" si="11"/>
        <v>418.99999999999955</v>
      </c>
      <c r="P53" s="132" t="s">
        <v>600</v>
      </c>
    </row>
    <row r="54" spans="1:16" ht="66" customHeight="1">
      <c r="A54" s="106" t="s">
        <v>120</v>
      </c>
      <c r="B54" s="59" t="s">
        <v>114</v>
      </c>
      <c r="C54" s="60">
        <v>35.14</v>
      </c>
      <c r="D54" s="60">
        <v>35.14</v>
      </c>
      <c r="E54" s="61">
        <v>50</v>
      </c>
      <c r="F54" s="60">
        <f>D54*E54</f>
        <v>1757</v>
      </c>
      <c r="G54" s="64" t="s">
        <v>120</v>
      </c>
      <c r="H54" s="59" t="s">
        <v>114</v>
      </c>
      <c r="I54" s="60">
        <v>39.21</v>
      </c>
      <c r="J54" s="60">
        <v>39.21</v>
      </c>
      <c r="K54" s="112">
        <v>50</v>
      </c>
      <c r="L54" s="60">
        <f>J54*K54</f>
        <v>1960.5</v>
      </c>
      <c r="M54" s="60">
        <f t="shared" si="11"/>
        <v>4.07</v>
      </c>
      <c r="N54" s="61">
        <f t="shared" si="11"/>
        <v>0</v>
      </c>
      <c r="O54" s="60">
        <f t="shared" si="11"/>
        <v>203.5</v>
      </c>
      <c r="P54" s="132" t="s">
        <v>600</v>
      </c>
    </row>
    <row r="55" spans="1:16" ht="79.5" customHeight="1">
      <c r="A55" s="106" t="s">
        <v>121</v>
      </c>
      <c r="B55" s="59" t="s">
        <v>122</v>
      </c>
      <c r="C55" s="60">
        <v>46.32</v>
      </c>
      <c r="D55" s="60">
        <v>46.32</v>
      </c>
      <c r="E55" s="61">
        <v>95</v>
      </c>
      <c r="F55" s="60">
        <f>D55*E55</f>
        <v>4400.4</v>
      </c>
      <c r="G55" s="64" t="s">
        <v>121</v>
      </c>
      <c r="H55" s="59" t="s">
        <v>122</v>
      </c>
      <c r="I55" s="60">
        <v>52.88</v>
      </c>
      <c r="J55" s="60">
        <v>52.88</v>
      </c>
      <c r="K55" s="112">
        <f>95+300</f>
        <v>395</v>
      </c>
      <c r="L55" s="60">
        <f>J55*K55</f>
        <v>20887.600000000002</v>
      </c>
      <c r="M55" s="60">
        <f t="shared" si="11"/>
        <v>6.560000000000002</v>
      </c>
      <c r="N55" s="61">
        <f t="shared" si="11"/>
        <v>300</v>
      </c>
      <c r="O55" s="60">
        <f t="shared" si="11"/>
        <v>16487.200000000004</v>
      </c>
      <c r="P55" s="132" t="s">
        <v>601</v>
      </c>
    </row>
    <row r="56" spans="1:16" ht="15.75" customHeight="1">
      <c r="A56" s="106" t="s">
        <v>123</v>
      </c>
      <c r="B56" s="59" t="s">
        <v>124</v>
      </c>
      <c r="C56" s="65"/>
      <c r="D56" s="66"/>
      <c r="E56" s="66"/>
      <c r="F56" s="60"/>
      <c r="G56" s="64" t="s">
        <v>123</v>
      </c>
      <c r="H56" s="59" t="s">
        <v>124</v>
      </c>
      <c r="I56" s="27"/>
      <c r="J56" s="28"/>
      <c r="K56" s="115"/>
      <c r="L56" s="24"/>
      <c r="M56" s="24"/>
      <c r="N56" s="25"/>
      <c r="O56" s="24"/>
      <c r="P56" s="151"/>
    </row>
    <row r="57" spans="1:16" ht="63.75" customHeight="1">
      <c r="A57" s="106" t="s">
        <v>125</v>
      </c>
      <c r="B57" s="59" t="s">
        <v>126</v>
      </c>
      <c r="C57" s="60">
        <v>12.55</v>
      </c>
      <c r="D57" s="60">
        <v>12.55</v>
      </c>
      <c r="E57" s="61">
        <v>200</v>
      </c>
      <c r="F57" s="60">
        <f>D57*E57</f>
        <v>2510</v>
      </c>
      <c r="G57" s="64" t="s">
        <v>125</v>
      </c>
      <c r="H57" s="59" t="s">
        <v>126</v>
      </c>
      <c r="I57" s="60">
        <v>14.18</v>
      </c>
      <c r="J57" s="60">
        <v>14.18</v>
      </c>
      <c r="K57" s="112">
        <f>200+600</f>
        <v>800</v>
      </c>
      <c r="L57" s="60">
        <f>J57*K57</f>
        <v>11344</v>
      </c>
      <c r="M57" s="60">
        <f aca="true" t="shared" si="12" ref="M57:O58">J57-D57</f>
        <v>1.629999999999999</v>
      </c>
      <c r="N57" s="61">
        <f t="shared" si="12"/>
        <v>600</v>
      </c>
      <c r="O57" s="60">
        <f t="shared" si="12"/>
        <v>8834</v>
      </c>
      <c r="P57" s="132" t="s">
        <v>602</v>
      </c>
    </row>
    <row r="58" spans="1:16" s="3" customFormat="1" ht="44.25" customHeight="1">
      <c r="A58" s="166" t="s">
        <v>127</v>
      </c>
      <c r="B58" s="74" t="s">
        <v>128</v>
      </c>
      <c r="C58" s="126">
        <v>36.13</v>
      </c>
      <c r="D58" s="126">
        <v>36.13</v>
      </c>
      <c r="E58" s="127">
        <v>30</v>
      </c>
      <c r="F58" s="126">
        <f>D58*E58</f>
        <v>1083.9</v>
      </c>
      <c r="G58" s="125"/>
      <c r="H58" s="74"/>
      <c r="I58" s="126">
        <v>0</v>
      </c>
      <c r="J58" s="126">
        <v>0</v>
      </c>
      <c r="K58" s="128">
        <v>0</v>
      </c>
      <c r="L58" s="126">
        <f>J58*K58</f>
        <v>0</v>
      </c>
      <c r="M58" s="126">
        <f t="shared" si="12"/>
        <v>-36.13</v>
      </c>
      <c r="N58" s="127">
        <f t="shared" si="12"/>
        <v>-30</v>
      </c>
      <c r="O58" s="126">
        <f t="shared" si="12"/>
        <v>-1083.9</v>
      </c>
      <c r="P58" s="129" t="s">
        <v>510</v>
      </c>
    </row>
    <row r="59" spans="1:16" ht="15.75" customHeight="1">
      <c r="A59" s="106" t="s">
        <v>129</v>
      </c>
      <c r="B59" s="59" t="s">
        <v>130</v>
      </c>
      <c r="C59" s="60"/>
      <c r="D59" s="60"/>
      <c r="E59" s="61"/>
      <c r="F59" s="60"/>
      <c r="G59" s="64" t="s">
        <v>129</v>
      </c>
      <c r="H59" s="59" t="s">
        <v>130</v>
      </c>
      <c r="I59" s="24"/>
      <c r="J59" s="24"/>
      <c r="K59" s="116"/>
      <c r="L59" s="24"/>
      <c r="M59" s="24"/>
      <c r="N59" s="25"/>
      <c r="O59" s="24"/>
      <c r="P59" s="108"/>
    </row>
    <row r="60" spans="1:16" ht="12.75">
      <c r="A60" s="106" t="s">
        <v>131</v>
      </c>
      <c r="B60" s="59" t="s">
        <v>132</v>
      </c>
      <c r="C60" s="60"/>
      <c r="D60" s="60"/>
      <c r="E60" s="61"/>
      <c r="F60" s="60"/>
      <c r="G60" s="64" t="s">
        <v>131</v>
      </c>
      <c r="H60" s="59" t="s">
        <v>132</v>
      </c>
      <c r="I60" s="24"/>
      <c r="J60" s="24"/>
      <c r="K60" s="116"/>
      <c r="L60" s="24"/>
      <c r="M60" s="24"/>
      <c r="N60" s="25"/>
      <c r="O60" s="24"/>
      <c r="P60" s="108"/>
    </row>
    <row r="61" spans="1:16" ht="89.25" customHeight="1">
      <c r="A61" s="106" t="s">
        <v>133</v>
      </c>
      <c r="B61" s="59" t="s">
        <v>134</v>
      </c>
      <c r="C61" s="60">
        <v>444.94</v>
      </c>
      <c r="D61" s="60">
        <v>444.94</v>
      </c>
      <c r="E61" s="61">
        <v>5</v>
      </c>
      <c r="F61" s="60">
        <f aca="true" t="shared" si="13" ref="F61:F70">D61*E61</f>
        <v>2224.7</v>
      </c>
      <c r="G61" s="64" t="s">
        <v>133</v>
      </c>
      <c r="H61" s="59" t="s">
        <v>134</v>
      </c>
      <c r="I61" s="60">
        <v>494.61</v>
      </c>
      <c r="J61" s="60">
        <v>494.61</v>
      </c>
      <c r="K61" s="112">
        <v>5</v>
      </c>
      <c r="L61" s="60">
        <f aca="true" t="shared" si="14" ref="L61:L70">J61*K61</f>
        <v>2473.05</v>
      </c>
      <c r="M61" s="60">
        <f aca="true" t="shared" si="15" ref="M61:M70">J61-D61</f>
        <v>49.670000000000016</v>
      </c>
      <c r="N61" s="61">
        <f aca="true" t="shared" si="16" ref="N61:N70">K61-E61</f>
        <v>0</v>
      </c>
      <c r="O61" s="60">
        <f aca="true" t="shared" si="17" ref="O61:O70">L61-F61</f>
        <v>248.35000000000036</v>
      </c>
      <c r="P61" s="132" t="s">
        <v>603</v>
      </c>
    </row>
    <row r="62" spans="1:16" ht="81" customHeight="1">
      <c r="A62" s="106" t="s">
        <v>135</v>
      </c>
      <c r="B62" s="59" t="s">
        <v>136</v>
      </c>
      <c r="C62" s="60">
        <v>374.94</v>
      </c>
      <c r="D62" s="60">
        <v>374.94</v>
      </c>
      <c r="E62" s="61">
        <v>5</v>
      </c>
      <c r="F62" s="60">
        <f t="shared" si="13"/>
        <v>1874.7</v>
      </c>
      <c r="G62" s="64" t="s">
        <v>135</v>
      </c>
      <c r="H62" s="59" t="s">
        <v>136</v>
      </c>
      <c r="I62" s="60">
        <v>415.51</v>
      </c>
      <c r="J62" s="60">
        <v>415.51</v>
      </c>
      <c r="K62" s="112">
        <v>5</v>
      </c>
      <c r="L62" s="60">
        <f t="shared" si="14"/>
        <v>2077.55</v>
      </c>
      <c r="M62" s="60">
        <f t="shared" si="15"/>
        <v>40.56999999999999</v>
      </c>
      <c r="N62" s="61">
        <f t="shared" si="16"/>
        <v>0</v>
      </c>
      <c r="O62" s="60">
        <f t="shared" si="17"/>
        <v>202.85000000000014</v>
      </c>
      <c r="P62" s="132" t="s">
        <v>603</v>
      </c>
    </row>
    <row r="63" spans="1:16" ht="81" customHeight="1">
      <c r="A63" s="106" t="s">
        <v>137</v>
      </c>
      <c r="B63" s="59" t="s">
        <v>138</v>
      </c>
      <c r="C63" s="60">
        <v>389.88</v>
      </c>
      <c r="D63" s="60">
        <v>389.88</v>
      </c>
      <c r="E63" s="61">
        <v>5</v>
      </c>
      <c r="F63" s="60">
        <f t="shared" si="13"/>
        <v>1949.4</v>
      </c>
      <c r="G63" s="64" t="s">
        <v>137</v>
      </c>
      <c r="H63" s="59" t="s">
        <v>138</v>
      </c>
      <c r="I63" s="60">
        <v>428.88</v>
      </c>
      <c r="J63" s="60">
        <v>428.88</v>
      </c>
      <c r="K63" s="112">
        <v>5</v>
      </c>
      <c r="L63" s="60">
        <f t="shared" si="14"/>
        <v>2144.4</v>
      </c>
      <c r="M63" s="60">
        <f t="shared" si="15"/>
        <v>39</v>
      </c>
      <c r="N63" s="61">
        <f t="shared" si="16"/>
        <v>0</v>
      </c>
      <c r="O63" s="60">
        <f t="shared" si="17"/>
        <v>195</v>
      </c>
      <c r="P63" s="132" t="s">
        <v>603</v>
      </c>
    </row>
    <row r="64" spans="1:16" ht="81" customHeight="1">
      <c r="A64" s="106" t="s">
        <v>139</v>
      </c>
      <c r="B64" s="59" t="s">
        <v>140</v>
      </c>
      <c r="C64" s="60">
        <v>319.88</v>
      </c>
      <c r="D64" s="60">
        <v>319.88</v>
      </c>
      <c r="E64" s="61">
        <v>5</v>
      </c>
      <c r="F64" s="60">
        <f t="shared" si="13"/>
        <v>1599.4</v>
      </c>
      <c r="G64" s="64" t="s">
        <v>139</v>
      </c>
      <c r="H64" s="59" t="s">
        <v>140</v>
      </c>
      <c r="I64" s="60">
        <v>349.78</v>
      </c>
      <c r="J64" s="60">
        <v>349.78</v>
      </c>
      <c r="K64" s="112">
        <v>5</v>
      </c>
      <c r="L64" s="60">
        <f t="shared" si="14"/>
        <v>1748.8999999999999</v>
      </c>
      <c r="M64" s="60">
        <f t="shared" si="15"/>
        <v>29.899999999999977</v>
      </c>
      <c r="N64" s="61">
        <f t="shared" si="16"/>
        <v>0</v>
      </c>
      <c r="O64" s="60">
        <f t="shared" si="17"/>
        <v>149.49999999999977</v>
      </c>
      <c r="P64" s="132" t="s">
        <v>603</v>
      </c>
    </row>
    <row r="65" spans="1:16" ht="81" customHeight="1">
      <c r="A65" s="106" t="s">
        <v>141</v>
      </c>
      <c r="B65" s="59" t="s">
        <v>142</v>
      </c>
      <c r="C65" s="60">
        <v>744.72</v>
      </c>
      <c r="D65" s="60">
        <v>744.72</v>
      </c>
      <c r="E65" s="61">
        <v>5</v>
      </c>
      <c r="F65" s="60">
        <f t="shared" si="13"/>
        <v>3723.6000000000004</v>
      </c>
      <c r="G65" s="64" t="s">
        <v>141</v>
      </c>
      <c r="H65" s="59" t="s">
        <v>142</v>
      </c>
      <c r="I65" s="60">
        <v>768.07</v>
      </c>
      <c r="J65" s="60">
        <v>768.07</v>
      </c>
      <c r="K65" s="112">
        <v>5</v>
      </c>
      <c r="L65" s="60">
        <f t="shared" si="14"/>
        <v>3840.3500000000004</v>
      </c>
      <c r="M65" s="60">
        <f t="shared" si="15"/>
        <v>23.350000000000023</v>
      </c>
      <c r="N65" s="61">
        <f t="shared" si="16"/>
        <v>0</v>
      </c>
      <c r="O65" s="60">
        <f t="shared" si="17"/>
        <v>116.75</v>
      </c>
      <c r="P65" s="132" t="s">
        <v>603</v>
      </c>
    </row>
    <row r="66" spans="1:16" ht="81" customHeight="1">
      <c r="A66" s="106" t="s">
        <v>143</v>
      </c>
      <c r="B66" s="59" t="s">
        <v>144</v>
      </c>
      <c r="C66" s="60">
        <v>646.72</v>
      </c>
      <c r="D66" s="60">
        <v>646.72</v>
      </c>
      <c r="E66" s="61">
        <v>5</v>
      </c>
      <c r="F66" s="60">
        <f t="shared" si="13"/>
        <v>3233.6000000000004</v>
      </c>
      <c r="G66" s="64" t="s">
        <v>143</v>
      </c>
      <c r="H66" s="59" t="s">
        <v>144</v>
      </c>
      <c r="I66" s="60">
        <v>657.33</v>
      </c>
      <c r="J66" s="60">
        <v>657.33</v>
      </c>
      <c r="K66" s="112">
        <v>5</v>
      </c>
      <c r="L66" s="60">
        <f t="shared" si="14"/>
        <v>3286.65</v>
      </c>
      <c r="M66" s="60">
        <f t="shared" si="15"/>
        <v>10.610000000000014</v>
      </c>
      <c r="N66" s="61">
        <f t="shared" si="16"/>
        <v>0</v>
      </c>
      <c r="O66" s="60">
        <f t="shared" si="17"/>
        <v>53.04999999999973</v>
      </c>
      <c r="P66" s="132" t="s">
        <v>603</v>
      </c>
    </row>
    <row r="67" spans="1:16" ht="92.25" customHeight="1">
      <c r="A67" s="106" t="s">
        <v>145</v>
      </c>
      <c r="B67" s="59" t="s">
        <v>350</v>
      </c>
      <c r="C67" s="60">
        <v>857.36</v>
      </c>
      <c r="D67" s="60">
        <v>857.36</v>
      </c>
      <c r="E67" s="61">
        <v>4</v>
      </c>
      <c r="F67" s="60">
        <f t="shared" si="13"/>
        <v>3429.44</v>
      </c>
      <c r="G67" s="64" t="s">
        <v>145</v>
      </c>
      <c r="H67" s="59" t="s">
        <v>350</v>
      </c>
      <c r="I67" s="60">
        <v>990.54</v>
      </c>
      <c r="J67" s="60">
        <v>990.54</v>
      </c>
      <c r="K67" s="112">
        <v>4</v>
      </c>
      <c r="L67" s="60">
        <f t="shared" si="14"/>
        <v>3962.16</v>
      </c>
      <c r="M67" s="60">
        <f t="shared" si="15"/>
        <v>133.17999999999995</v>
      </c>
      <c r="N67" s="61">
        <f t="shared" si="16"/>
        <v>0</v>
      </c>
      <c r="O67" s="60">
        <f t="shared" si="17"/>
        <v>532.7199999999998</v>
      </c>
      <c r="P67" s="132" t="s">
        <v>603</v>
      </c>
    </row>
    <row r="68" spans="1:16" ht="92.25" customHeight="1">
      <c r="A68" s="106" t="s">
        <v>146</v>
      </c>
      <c r="B68" s="59" t="s">
        <v>351</v>
      </c>
      <c r="C68" s="60">
        <v>717.36</v>
      </c>
      <c r="D68" s="60">
        <v>717.36</v>
      </c>
      <c r="E68" s="61">
        <v>4</v>
      </c>
      <c r="F68" s="60">
        <f t="shared" si="13"/>
        <v>2869.44</v>
      </c>
      <c r="G68" s="64" t="s">
        <v>146</v>
      </c>
      <c r="H68" s="59" t="s">
        <v>351</v>
      </c>
      <c r="I68" s="60">
        <v>832.34</v>
      </c>
      <c r="J68" s="60">
        <v>832.34</v>
      </c>
      <c r="K68" s="112">
        <v>4</v>
      </c>
      <c r="L68" s="60">
        <f t="shared" si="14"/>
        <v>3329.36</v>
      </c>
      <c r="M68" s="60">
        <f t="shared" si="15"/>
        <v>114.98000000000002</v>
      </c>
      <c r="N68" s="61">
        <f t="shared" si="16"/>
        <v>0</v>
      </c>
      <c r="O68" s="60">
        <f t="shared" si="17"/>
        <v>459.9200000000001</v>
      </c>
      <c r="P68" s="132" t="s">
        <v>603</v>
      </c>
    </row>
    <row r="69" spans="1:16" ht="90" customHeight="1">
      <c r="A69" s="106" t="s">
        <v>147</v>
      </c>
      <c r="B69" s="59" t="s">
        <v>148</v>
      </c>
      <c r="C69" s="60">
        <v>299.33</v>
      </c>
      <c r="D69" s="60">
        <v>299.33</v>
      </c>
      <c r="E69" s="61">
        <v>5</v>
      </c>
      <c r="F69" s="60">
        <f t="shared" si="13"/>
        <v>1496.6499999999999</v>
      </c>
      <c r="G69" s="64" t="s">
        <v>147</v>
      </c>
      <c r="H69" s="59" t="s">
        <v>148</v>
      </c>
      <c r="I69" s="60">
        <v>333.43</v>
      </c>
      <c r="J69" s="60">
        <v>333.43</v>
      </c>
      <c r="K69" s="112">
        <v>5</v>
      </c>
      <c r="L69" s="60">
        <f t="shared" si="14"/>
        <v>1667.15</v>
      </c>
      <c r="M69" s="60">
        <f t="shared" si="15"/>
        <v>34.10000000000002</v>
      </c>
      <c r="N69" s="61">
        <f t="shared" si="16"/>
        <v>0</v>
      </c>
      <c r="O69" s="60">
        <f t="shared" si="17"/>
        <v>170.50000000000023</v>
      </c>
      <c r="P69" s="132" t="s">
        <v>604</v>
      </c>
    </row>
    <row r="70" spans="1:16" ht="81.75" customHeight="1">
      <c r="A70" s="106" t="s">
        <v>149</v>
      </c>
      <c r="B70" s="59" t="s">
        <v>150</v>
      </c>
      <c r="C70" s="60">
        <v>257.33</v>
      </c>
      <c r="D70" s="60">
        <v>257.33</v>
      </c>
      <c r="E70" s="61">
        <v>5</v>
      </c>
      <c r="F70" s="60">
        <f t="shared" si="13"/>
        <v>1286.6499999999999</v>
      </c>
      <c r="G70" s="64" t="s">
        <v>149</v>
      </c>
      <c r="H70" s="59" t="s">
        <v>150</v>
      </c>
      <c r="I70" s="60">
        <v>285.97</v>
      </c>
      <c r="J70" s="60">
        <v>285.97</v>
      </c>
      <c r="K70" s="112">
        <v>5</v>
      </c>
      <c r="L70" s="60">
        <f t="shared" si="14"/>
        <v>1429.8500000000001</v>
      </c>
      <c r="M70" s="60">
        <f t="shared" si="15"/>
        <v>28.640000000000043</v>
      </c>
      <c r="N70" s="61">
        <f t="shared" si="16"/>
        <v>0</v>
      </c>
      <c r="O70" s="60">
        <f t="shared" si="17"/>
        <v>143.20000000000027</v>
      </c>
      <c r="P70" s="132" t="s">
        <v>604</v>
      </c>
    </row>
    <row r="71" spans="1:16" ht="53.25" customHeight="1">
      <c r="A71" s="106" t="s">
        <v>151</v>
      </c>
      <c r="B71" s="59" t="s">
        <v>152</v>
      </c>
      <c r="C71" s="60"/>
      <c r="D71" s="60"/>
      <c r="E71" s="61"/>
      <c r="F71" s="60"/>
      <c r="G71" s="64" t="s">
        <v>151</v>
      </c>
      <c r="H71" s="59" t="s">
        <v>152</v>
      </c>
      <c r="I71" s="24"/>
      <c r="J71" s="24"/>
      <c r="K71" s="116"/>
      <c r="L71" s="24"/>
      <c r="M71" s="24"/>
      <c r="N71" s="25"/>
      <c r="O71" s="24"/>
      <c r="P71" s="108"/>
    </row>
    <row r="72" spans="1:16" ht="100.5" customHeight="1">
      <c r="A72" s="106" t="s">
        <v>153</v>
      </c>
      <c r="B72" s="59" t="s">
        <v>134</v>
      </c>
      <c r="C72" s="60">
        <v>372.94</v>
      </c>
      <c r="D72" s="60">
        <v>372.94</v>
      </c>
      <c r="E72" s="61">
        <v>5</v>
      </c>
      <c r="F72" s="60">
        <f aca="true" t="shared" si="18" ref="F72:F81">D72*E72</f>
        <v>1864.7</v>
      </c>
      <c r="G72" s="64" t="s">
        <v>153</v>
      </c>
      <c r="H72" s="59" t="s">
        <v>134</v>
      </c>
      <c r="I72" s="60">
        <v>413.26</v>
      </c>
      <c r="J72" s="60">
        <v>413.26</v>
      </c>
      <c r="K72" s="112">
        <v>5</v>
      </c>
      <c r="L72" s="60">
        <f aca="true" t="shared" si="19" ref="L72:L81">J72*K72</f>
        <v>2066.3</v>
      </c>
      <c r="M72" s="60">
        <f aca="true" t="shared" si="20" ref="M72:M81">J72-D72</f>
        <v>40.31999999999999</v>
      </c>
      <c r="N72" s="61">
        <f aca="true" t="shared" si="21" ref="N72:N81">K72-E72</f>
        <v>0</v>
      </c>
      <c r="O72" s="60">
        <f aca="true" t="shared" si="22" ref="O72:O81">L72-F72</f>
        <v>201.60000000000014</v>
      </c>
      <c r="P72" s="132" t="s">
        <v>603</v>
      </c>
    </row>
    <row r="73" spans="1:16" ht="100.5" customHeight="1">
      <c r="A73" s="106" t="s">
        <v>154</v>
      </c>
      <c r="B73" s="59" t="s">
        <v>136</v>
      </c>
      <c r="C73" s="60">
        <v>360.29</v>
      </c>
      <c r="D73" s="60">
        <v>360.29</v>
      </c>
      <c r="E73" s="61">
        <v>5</v>
      </c>
      <c r="F73" s="60">
        <f t="shared" si="18"/>
        <v>1801.45</v>
      </c>
      <c r="G73" s="64" t="s">
        <v>154</v>
      </c>
      <c r="H73" s="59" t="s">
        <v>136</v>
      </c>
      <c r="I73" s="60">
        <v>398.96</v>
      </c>
      <c r="J73" s="60">
        <v>398.96</v>
      </c>
      <c r="K73" s="112">
        <v>5</v>
      </c>
      <c r="L73" s="60">
        <f t="shared" si="19"/>
        <v>1994.8</v>
      </c>
      <c r="M73" s="60">
        <f t="shared" si="20"/>
        <v>38.66999999999996</v>
      </c>
      <c r="N73" s="61">
        <f t="shared" si="21"/>
        <v>0</v>
      </c>
      <c r="O73" s="60">
        <f t="shared" si="22"/>
        <v>193.3499999999999</v>
      </c>
      <c r="P73" s="132" t="s">
        <v>603</v>
      </c>
    </row>
    <row r="74" spans="1:16" ht="83.25" customHeight="1">
      <c r="A74" s="106" t="s">
        <v>155</v>
      </c>
      <c r="B74" s="59" t="s">
        <v>138</v>
      </c>
      <c r="C74" s="60">
        <v>317.88</v>
      </c>
      <c r="D74" s="60">
        <v>317.88</v>
      </c>
      <c r="E74" s="61">
        <v>5</v>
      </c>
      <c r="F74" s="60">
        <f t="shared" si="18"/>
        <v>1589.4</v>
      </c>
      <c r="G74" s="64" t="s">
        <v>155</v>
      </c>
      <c r="H74" s="59" t="s">
        <v>138</v>
      </c>
      <c r="I74" s="60">
        <v>347.53</v>
      </c>
      <c r="J74" s="60">
        <v>347.53</v>
      </c>
      <c r="K74" s="112">
        <v>5</v>
      </c>
      <c r="L74" s="60">
        <f t="shared" si="19"/>
        <v>1737.6499999999999</v>
      </c>
      <c r="M74" s="60">
        <f t="shared" si="20"/>
        <v>29.649999999999977</v>
      </c>
      <c r="N74" s="61">
        <f t="shared" si="21"/>
        <v>0</v>
      </c>
      <c r="O74" s="60">
        <f t="shared" si="22"/>
        <v>148.24999999999977</v>
      </c>
      <c r="P74" s="132" t="s">
        <v>603</v>
      </c>
    </row>
    <row r="75" spans="1:16" ht="83.25" customHeight="1">
      <c r="A75" s="106" t="s">
        <v>156</v>
      </c>
      <c r="B75" s="59" t="s">
        <v>140</v>
      </c>
      <c r="C75" s="60">
        <v>305.23</v>
      </c>
      <c r="D75" s="60">
        <v>305.23</v>
      </c>
      <c r="E75" s="61">
        <v>5</v>
      </c>
      <c r="F75" s="60">
        <f t="shared" si="18"/>
        <v>1526.15</v>
      </c>
      <c r="G75" s="64" t="s">
        <v>156</v>
      </c>
      <c r="H75" s="59" t="s">
        <v>140</v>
      </c>
      <c r="I75" s="60">
        <v>333.23</v>
      </c>
      <c r="J75" s="60">
        <v>333.23</v>
      </c>
      <c r="K75" s="112">
        <v>5</v>
      </c>
      <c r="L75" s="60">
        <f t="shared" si="19"/>
        <v>1666.15</v>
      </c>
      <c r="M75" s="60">
        <f t="shared" si="20"/>
        <v>28</v>
      </c>
      <c r="N75" s="61">
        <f t="shared" si="21"/>
        <v>0</v>
      </c>
      <c r="O75" s="60">
        <f t="shared" si="22"/>
        <v>140</v>
      </c>
      <c r="P75" s="132" t="s">
        <v>603</v>
      </c>
    </row>
    <row r="76" spans="1:16" ht="83.25" customHeight="1">
      <c r="A76" s="106" t="s">
        <v>157</v>
      </c>
      <c r="B76" s="59" t="s">
        <v>142</v>
      </c>
      <c r="C76" s="60">
        <v>643.92</v>
      </c>
      <c r="D76" s="60">
        <v>643.92</v>
      </c>
      <c r="E76" s="61">
        <v>5</v>
      </c>
      <c r="F76" s="60">
        <f t="shared" si="18"/>
        <v>3219.6</v>
      </c>
      <c r="G76" s="64" t="s">
        <v>157</v>
      </c>
      <c r="H76" s="59" t="s">
        <v>142</v>
      </c>
      <c r="I76" s="60">
        <v>654.18</v>
      </c>
      <c r="J76" s="60">
        <v>654.18</v>
      </c>
      <c r="K76" s="112">
        <v>5</v>
      </c>
      <c r="L76" s="60">
        <f t="shared" si="19"/>
        <v>3270.8999999999996</v>
      </c>
      <c r="M76" s="60">
        <f t="shared" si="20"/>
        <v>10.259999999999991</v>
      </c>
      <c r="N76" s="61">
        <f t="shared" si="21"/>
        <v>0</v>
      </c>
      <c r="O76" s="60">
        <f t="shared" si="22"/>
        <v>51.29999999999973</v>
      </c>
      <c r="P76" s="132" t="s">
        <v>603</v>
      </c>
    </row>
    <row r="77" spans="1:16" ht="83.25" customHeight="1">
      <c r="A77" s="106" t="s">
        <v>158</v>
      </c>
      <c r="B77" s="59" t="s">
        <v>144</v>
      </c>
      <c r="C77" s="60">
        <v>626.21</v>
      </c>
      <c r="D77" s="60">
        <v>626.21</v>
      </c>
      <c r="E77" s="61">
        <v>5</v>
      </c>
      <c r="F77" s="60">
        <f t="shared" si="18"/>
        <v>3131.05</v>
      </c>
      <c r="G77" s="64" t="s">
        <v>158</v>
      </c>
      <c r="H77" s="59" t="s">
        <v>144</v>
      </c>
      <c r="I77" s="60">
        <v>634.16</v>
      </c>
      <c r="J77" s="60">
        <v>634.16</v>
      </c>
      <c r="K77" s="112">
        <v>5</v>
      </c>
      <c r="L77" s="60">
        <f t="shared" si="19"/>
        <v>3170.7999999999997</v>
      </c>
      <c r="M77" s="60">
        <f t="shared" si="20"/>
        <v>7.949999999999932</v>
      </c>
      <c r="N77" s="61">
        <f t="shared" si="21"/>
        <v>0</v>
      </c>
      <c r="O77" s="60">
        <f t="shared" si="22"/>
        <v>39.749999999999545</v>
      </c>
      <c r="P77" s="132" t="s">
        <v>603</v>
      </c>
    </row>
    <row r="78" spans="1:16" ht="83.25" customHeight="1">
      <c r="A78" s="106" t="s">
        <v>159</v>
      </c>
      <c r="B78" s="59" t="s">
        <v>350</v>
      </c>
      <c r="C78" s="60">
        <v>713.36</v>
      </c>
      <c r="D78" s="60">
        <v>713.36</v>
      </c>
      <c r="E78" s="61">
        <v>4</v>
      </c>
      <c r="F78" s="60">
        <f t="shared" si="18"/>
        <v>2853.44</v>
      </c>
      <c r="G78" s="64" t="s">
        <v>159</v>
      </c>
      <c r="H78" s="59" t="s">
        <v>350</v>
      </c>
      <c r="I78" s="60">
        <v>827.84</v>
      </c>
      <c r="J78" s="60">
        <v>827.84</v>
      </c>
      <c r="K78" s="112">
        <v>4</v>
      </c>
      <c r="L78" s="60">
        <f t="shared" si="19"/>
        <v>3311.36</v>
      </c>
      <c r="M78" s="60">
        <f t="shared" si="20"/>
        <v>114.48000000000002</v>
      </c>
      <c r="N78" s="61">
        <f t="shared" si="21"/>
        <v>0</v>
      </c>
      <c r="O78" s="60">
        <f t="shared" si="22"/>
        <v>457.9200000000001</v>
      </c>
      <c r="P78" s="132" t="s">
        <v>603</v>
      </c>
    </row>
    <row r="79" spans="1:16" ht="83.25" customHeight="1">
      <c r="A79" s="106" t="s">
        <v>160</v>
      </c>
      <c r="B79" s="59" t="s">
        <v>351</v>
      </c>
      <c r="C79" s="60">
        <v>688.06</v>
      </c>
      <c r="D79" s="60">
        <v>688.06</v>
      </c>
      <c r="E79" s="61">
        <v>4</v>
      </c>
      <c r="F79" s="60">
        <f t="shared" si="18"/>
        <v>2752.24</v>
      </c>
      <c r="G79" s="64" t="s">
        <v>160</v>
      </c>
      <c r="H79" s="59" t="s">
        <v>351</v>
      </c>
      <c r="I79" s="60">
        <v>799.24</v>
      </c>
      <c r="J79" s="60">
        <v>799.24</v>
      </c>
      <c r="K79" s="112">
        <v>4</v>
      </c>
      <c r="L79" s="60">
        <f t="shared" si="19"/>
        <v>3196.96</v>
      </c>
      <c r="M79" s="60">
        <f t="shared" si="20"/>
        <v>111.18000000000006</v>
      </c>
      <c r="N79" s="61">
        <f t="shared" si="21"/>
        <v>0</v>
      </c>
      <c r="O79" s="60">
        <f t="shared" si="22"/>
        <v>444.72000000000025</v>
      </c>
      <c r="P79" s="132" t="s">
        <v>603</v>
      </c>
    </row>
    <row r="80" spans="1:16" ht="76.5" customHeight="1">
      <c r="A80" s="106" t="s">
        <v>161</v>
      </c>
      <c r="B80" s="59" t="s">
        <v>148</v>
      </c>
      <c r="C80" s="60">
        <v>256.13</v>
      </c>
      <c r="D80" s="60">
        <v>256.13</v>
      </c>
      <c r="E80" s="61">
        <v>5</v>
      </c>
      <c r="F80" s="60">
        <f t="shared" si="18"/>
        <v>1280.65</v>
      </c>
      <c r="G80" s="64" t="s">
        <v>161</v>
      </c>
      <c r="H80" s="59" t="s">
        <v>148</v>
      </c>
      <c r="I80" s="60">
        <v>284.62</v>
      </c>
      <c r="J80" s="60">
        <v>284.62</v>
      </c>
      <c r="K80" s="112">
        <v>5</v>
      </c>
      <c r="L80" s="60">
        <f t="shared" si="19"/>
        <v>1423.1</v>
      </c>
      <c r="M80" s="60">
        <f t="shared" si="20"/>
        <v>28.49000000000001</v>
      </c>
      <c r="N80" s="61">
        <f t="shared" si="21"/>
        <v>0</v>
      </c>
      <c r="O80" s="60">
        <f t="shared" si="22"/>
        <v>142.44999999999982</v>
      </c>
      <c r="P80" s="132" t="s">
        <v>604</v>
      </c>
    </row>
    <row r="81" spans="1:16" ht="76.5" customHeight="1">
      <c r="A81" s="106" t="s">
        <v>162</v>
      </c>
      <c r="B81" s="59" t="s">
        <v>150</v>
      </c>
      <c r="C81" s="60">
        <v>248.54</v>
      </c>
      <c r="D81" s="60">
        <v>248.54</v>
      </c>
      <c r="E81" s="61">
        <v>5</v>
      </c>
      <c r="F81" s="60">
        <f t="shared" si="18"/>
        <v>1242.7</v>
      </c>
      <c r="G81" s="64" t="s">
        <v>162</v>
      </c>
      <c r="H81" s="59" t="s">
        <v>150</v>
      </c>
      <c r="I81" s="60">
        <v>276.04</v>
      </c>
      <c r="J81" s="60">
        <v>276.04</v>
      </c>
      <c r="K81" s="112">
        <v>5</v>
      </c>
      <c r="L81" s="60">
        <f t="shared" si="19"/>
        <v>1380.2</v>
      </c>
      <c r="M81" s="60">
        <f t="shared" si="20"/>
        <v>27.50000000000003</v>
      </c>
      <c r="N81" s="61">
        <f t="shared" si="21"/>
        <v>0</v>
      </c>
      <c r="O81" s="60">
        <f t="shared" si="22"/>
        <v>137.5</v>
      </c>
      <c r="P81" s="132" t="s">
        <v>604</v>
      </c>
    </row>
    <row r="82" spans="1:16" ht="15" customHeight="1">
      <c r="A82" s="62">
        <v>5</v>
      </c>
      <c r="B82" s="195" t="s">
        <v>71</v>
      </c>
      <c r="C82" s="195"/>
      <c r="D82" s="196"/>
      <c r="E82" s="196"/>
      <c r="F82" s="196"/>
      <c r="G82" s="196"/>
      <c r="H82" s="196"/>
      <c r="I82" s="196"/>
      <c r="J82" s="196"/>
      <c r="K82" s="196"/>
      <c r="L82" s="196"/>
      <c r="M82" s="196"/>
      <c r="N82" s="196"/>
      <c r="O82" s="196"/>
      <c r="P82" s="197"/>
    </row>
    <row r="83" spans="1:16" s="11" customFormat="1" ht="15" customHeight="1">
      <c r="A83" s="106" t="s">
        <v>354</v>
      </c>
      <c r="B83" s="63" t="s">
        <v>355</v>
      </c>
      <c r="C83" s="70"/>
      <c r="D83" s="70"/>
      <c r="E83" s="70"/>
      <c r="F83" s="70"/>
      <c r="G83" s="64" t="s">
        <v>354</v>
      </c>
      <c r="H83" s="63" t="s">
        <v>355</v>
      </c>
      <c r="I83" s="70"/>
      <c r="J83" s="70"/>
      <c r="K83" s="121"/>
      <c r="L83" s="70"/>
      <c r="M83" s="70"/>
      <c r="N83" s="70"/>
      <c r="O83" s="70"/>
      <c r="P83" s="133"/>
    </row>
    <row r="84" spans="1:16" s="11" customFormat="1" ht="65.25" customHeight="1">
      <c r="A84" s="106" t="s">
        <v>356</v>
      </c>
      <c r="B84" s="71" t="s">
        <v>357</v>
      </c>
      <c r="C84" s="60">
        <v>13.03</v>
      </c>
      <c r="D84" s="60">
        <v>13.03</v>
      </c>
      <c r="E84" s="61">
        <v>60</v>
      </c>
      <c r="F84" s="60">
        <f>D84*E84</f>
        <v>781.8</v>
      </c>
      <c r="G84" s="64" t="s">
        <v>356</v>
      </c>
      <c r="H84" s="71" t="s">
        <v>357</v>
      </c>
      <c r="I84" s="60">
        <v>16.04</v>
      </c>
      <c r="J84" s="60">
        <v>16.04</v>
      </c>
      <c r="K84" s="112">
        <f>60</f>
        <v>60</v>
      </c>
      <c r="L84" s="60">
        <f>J84*K84</f>
        <v>962.4</v>
      </c>
      <c r="M84" s="60">
        <f aca="true" t="shared" si="23" ref="M84:O85">J84-D84</f>
        <v>3.01</v>
      </c>
      <c r="N84" s="61">
        <f t="shared" si="23"/>
        <v>0</v>
      </c>
      <c r="O84" s="60">
        <f t="shared" si="23"/>
        <v>180.60000000000002</v>
      </c>
      <c r="P84" s="110" t="s">
        <v>594</v>
      </c>
    </row>
    <row r="85" spans="1:16" s="11" customFormat="1" ht="71.25" customHeight="1">
      <c r="A85" s="106" t="s">
        <v>358</v>
      </c>
      <c r="B85" s="71" t="s">
        <v>359</v>
      </c>
      <c r="C85" s="60">
        <v>5.52</v>
      </c>
      <c r="D85" s="60">
        <v>5.52</v>
      </c>
      <c r="E85" s="61">
        <v>10</v>
      </c>
      <c r="F85" s="60">
        <f>D85*E85</f>
        <v>55.199999999999996</v>
      </c>
      <c r="G85" s="64" t="s">
        <v>358</v>
      </c>
      <c r="H85" s="71" t="s">
        <v>359</v>
      </c>
      <c r="I85" s="60">
        <v>6.82</v>
      </c>
      <c r="J85" s="60">
        <v>6.82</v>
      </c>
      <c r="K85" s="112">
        <v>10</v>
      </c>
      <c r="L85" s="60">
        <f>J85*K85</f>
        <v>68.2</v>
      </c>
      <c r="M85" s="60">
        <f t="shared" si="23"/>
        <v>1.3000000000000007</v>
      </c>
      <c r="N85" s="61">
        <f t="shared" si="23"/>
        <v>0</v>
      </c>
      <c r="O85" s="60">
        <f t="shared" si="23"/>
        <v>13.000000000000007</v>
      </c>
      <c r="P85" s="110" t="s">
        <v>594</v>
      </c>
    </row>
    <row r="86" spans="1:16" s="11" customFormat="1" ht="15" customHeight="1">
      <c r="A86" s="106" t="s">
        <v>360</v>
      </c>
      <c r="B86" s="71" t="s">
        <v>361</v>
      </c>
      <c r="C86" s="63"/>
      <c r="D86" s="63"/>
      <c r="E86" s="63"/>
      <c r="F86" s="63"/>
      <c r="G86" s="64" t="s">
        <v>360</v>
      </c>
      <c r="H86" s="71" t="s">
        <v>361</v>
      </c>
      <c r="I86" s="63"/>
      <c r="J86" s="63"/>
      <c r="K86" s="117"/>
      <c r="L86" s="63"/>
      <c r="M86" s="60"/>
      <c r="N86" s="61"/>
      <c r="O86" s="60"/>
      <c r="P86" s="134"/>
    </row>
    <row r="87" spans="1:16" s="11" customFormat="1" ht="67.5" customHeight="1">
      <c r="A87" s="106" t="s">
        <v>362</v>
      </c>
      <c r="B87" s="71" t="s">
        <v>363</v>
      </c>
      <c r="C87" s="60">
        <v>12.39</v>
      </c>
      <c r="D87" s="60">
        <v>12.39</v>
      </c>
      <c r="E87" s="61">
        <v>10</v>
      </c>
      <c r="F87" s="60">
        <f>D87*E87</f>
        <v>123.9</v>
      </c>
      <c r="G87" s="64" t="s">
        <v>362</v>
      </c>
      <c r="H87" s="71" t="s">
        <v>363</v>
      </c>
      <c r="I87" s="60">
        <v>14.94</v>
      </c>
      <c r="J87" s="60">
        <v>14.94</v>
      </c>
      <c r="K87" s="112">
        <f>10</f>
        <v>10</v>
      </c>
      <c r="L87" s="60">
        <f>J87*K87</f>
        <v>149.4</v>
      </c>
      <c r="M87" s="60">
        <f aca="true" t="shared" si="24" ref="M87:O90">J87-D87</f>
        <v>2.549999999999999</v>
      </c>
      <c r="N87" s="61">
        <f t="shared" si="24"/>
        <v>0</v>
      </c>
      <c r="O87" s="60">
        <f t="shared" si="24"/>
        <v>25.5</v>
      </c>
      <c r="P87" s="110" t="s">
        <v>594</v>
      </c>
    </row>
    <row r="88" spans="1:16" s="11" customFormat="1" ht="68.25" customHeight="1">
      <c r="A88" s="106" t="s">
        <v>364</v>
      </c>
      <c r="B88" s="71" t="s">
        <v>365</v>
      </c>
      <c r="C88" s="60">
        <v>12.39</v>
      </c>
      <c r="D88" s="60">
        <v>12.39</v>
      </c>
      <c r="E88" s="61">
        <v>5</v>
      </c>
      <c r="F88" s="60">
        <f>D88*E88</f>
        <v>61.95</v>
      </c>
      <c r="G88" s="64" t="s">
        <v>364</v>
      </c>
      <c r="H88" s="71" t="s">
        <v>365</v>
      </c>
      <c r="I88" s="60">
        <v>14.94</v>
      </c>
      <c r="J88" s="60">
        <v>14.94</v>
      </c>
      <c r="K88" s="112">
        <v>5</v>
      </c>
      <c r="L88" s="60">
        <f>J88*K88</f>
        <v>74.7</v>
      </c>
      <c r="M88" s="60">
        <f t="shared" si="24"/>
        <v>2.549999999999999</v>
      </c>
      <c r="N88" s="61">
        <f t="shared" si="24"/>
        <v>0</v>
      </c>
      <c r="O88" s="60">
        <f t="shared" si="24"/>
        <v>12.75</v>
      </c>
      <c r="P88" s="110" t="s">
        <v>594</v>
      </c>
    </row>
    <row r="89" spans="1:16" s="11" customFormat="1" ht="59.25" customHeight="1">
      <c r="A89" s="106" t="s">
        <v>366</v>
      </c>
      <c r="B89" s="63" t="s">
        <v>367</v>
      </c>
      <c r="C89" s="60">
        <v>13.62</v>
      </c>
      <c r="D89" s="60">
        <v>13.62</v>
      </c>
      <c r="E89" s="61">
        <v>10</v>
      </c>
      <c r="F89" s="60">
        <f>D89*E89</f>
        <v>136.2</v>
      </c>
      <c r="G89" s="64" t="s">
        <v>366</v>
      </c>
      <c r="H89" s="63" t="s">
        <v>367</v>
      </c>
      <c r="I89" s="60">
        <v>16.63</v>
      </c>
      <c r="J89" s="60">
        <v>16.63</v>
      </c>
      <c r="K89" s="112">
        <v>10</v>
      </c>
      <c r="L89" s="60">
        <f>J89*K89</f>
        <v>166.29999999999998</v>
      </c>
      <c r="M89" s="60">
        <f t="shared" si="24"/>
        <v>3.01</v>
      </c>
      <c r="N89" s="61">
        <f t="shared" si="24"/>
        <v>0</v>
      </c>
      <c r="O89" s="60">
        <f t="shared" si="24"/>
        <v>30.099999999999994</v>
      </c>
      <c r="P89" s="110" t="s">
        <v>594</v>
      </c>
    </row>
    <row r="90" spans="1:16" s="11" customFormat="1" ht="45" customHeight="1">
      <c r="A90" s="106"/>
      <c r="B90" s="63"/>
      <c r="C90" s="60"/>
      <c r="D90" s="60"/>
      <c r="E90" s="61"/>
      <c r="F90" s="60"/>
      <c r="G90" s="64" t="s">
        <v>464</v>
      </c>
      <c r="H90" s="63" t="s">
        <v>465</v>
      </c>
      <c r="I90" s="60">
        <v>14.86</v>
      </c>
      <c r="J90" s="60">
        <v>14.86</v>
      </c>
      <c r="K90" s="112">
        <v>20</v>
      </c>
      <c r="L90" s="60">
        <f>J90*K90</f>
        <v>297.2</v>
      </c>
      <c r="M90" s="60">
        <f t="shared" si="24"/>
        <v>14.86</v>
      </c>
      <c r="N90" s="61">
        <f t="shared" si="24"/>
        <v>20</v>
      </c>
      <c r="O90" s="60">
        <f t="shared" si="24"/>
        <v>297.2</v>
      </c>
      <c r="P90" s="109" t="s">
        <v>521</v>
      </c>
    </row>
    <row r="91" spans="1:16" s="11" customFormat="1" ht="15" customHeight="1">
      <c r="A91" s="106" t="s">
        <v>368</v>
      </c>
      <c r="B91" s="71" t="s">
        <v>369</v>
      </c>
      <c r="C91" s="63"/>
      <c r="D91" s="63"/>
      <c r="E91" s="63"/>
      <c r="F91" s="63"/>
      <c r="G91" s="64" t="s">
        <v>368</v>
      </c>
      <c r="H91" s="71" t="s">
        <v>369</v>
      </c>
      <c r="I91" s="63"/>
      <c r="J91" s="63"/>
      <c r="K91" s="117"/>
      <c r="L91" s="63"/>
      <c r="M91" s="60"/>
      <c r="N91" s="61"/>
      <c r="O91" s="60"/>
      <c r="P91" s="133"/>
    </row>
    <row r="92" spans="1:16" s="11" customFormat="1" ht="79.5" customHeight="1">
      <c r="A92" s="106" t="s">
        <v>370</v>
      </c>
      <c r="B92" s="72" t="s">
        <v>371</v>
      </c>
      <c r="C92" s="73">
        <v>9.14</v>
      </c>
      <c r="D92" s="73">
        <v>9.14</v>
      </c>
      <c r="E92" s="61">
        <v>180</v>
      </c>
      <c r="F92" s="60">
        <f aca="true" t="shared" si="25" ref="F92:F99">D92*E92</f>
        <v>1645.2</v>
      </c>
      <c r="G92" s="64" t="s">
        <v>370</v>
      </c>
      <c r="H92" s="72" t="s">
        <v>371</v>
      </c>
      <c r="I92" s="73">
        <v>9.51</v>
      </c>
      <c r="J92" s="73">
        <v>9.51</v>
      </c>
      <c r="K92" s="112">
        <f>180+900</f>
        <v>1080</v>
      </c>
      <c r="L92" s="60">
        <f aca="true" t="shared" si="26" ref="L92:L99">J92*K92</f>
        <v>10270.8</v>
      </c>
      <c r="M92" s="60">
        <f aca="true" t="shared" si="27" ref="M92:O99">J92-D92</f>
        <v>0.3699999999999992</v>
      </c>
      <c r="N92" s="61">
        <f t="shared" si="27"/>
        <v>900</v>
      </c>
      <c r="O92" s="60">
        <f t="shared" si="27"/>
        <v>8625.599999999999</v>
      </c>
      <c r="P92" s="132" t="s">
        <v>593</v>
      </c>
    </row>
    <row r="93" spans="1:16" s="11" customFormat="1" ht="83.25" customHeight="1">
      <c r="A93" s="106" t="s">
        <v>372</v>
      </c>
      <c r="B93" s="72" t="s">
        <v>373</v>
      </c>
      <c r="C93" s="73">
        <v>4.7</v>
      </c>
      <c r="D93" s="73">
        <v>4.7</v>
      </c>
      <c r="E93" s="61">
        <v>180</v>
      </c>
      <c r="F93" s="60">
        <f t="shared" si="25"/>
        <v>846</v>
      </c>
      <c r="G93" s="64" t="s">
        <v>372</v>
      </c>
      <c r="H93" s="72" t="s">
        <v>373</v>
      </c>
      <c r="I93" s="73">
        <v>4.93</v>
      </c>
      <c r="J93" s="73">
        <v>4.93</v>
      </c>
      <c r="K93" s="112">
        <f>180+800</f>
        <v>980</v>
      </c>
      <c r="L93" s="60">
        <f t="shared" si="26"/>
        <v>4831.4</v>
      </c>
      <c r="M93" s="60">
        <f t="shared" si="27"/>
        <v>0.22999999999999954</v>
      </c>
      <c r="N93" s="61">
        <f t="shared" si="27"/>
        <v>800</v>
      </c>
      <c r="O93" s="60">
        <f t="shared" si="27"/>
        <v>3985.3999999999996</v>
      </c>
      <c r="P93" s="132" t="s">
        <v>593</v>
      </c>
    </row>
    <row r="94" spans="1:16" s="11" customFormat="1" ht="78.75" customHeight="1">
      <c r="A94" s="106" t="s">
        <v>374</v>
      </c>
      <c r="B94" s="71" t="s">
        <v>375</v>
      </c>
      <c r="C94" s="73">
        <v>2.74</v>
      </c>
      <c r="D94" s="73">
        <v>2.74</v>
      </c>
      <c r="E94" s="61">
        <v>43</v>
      </c>
      <c r="F94" s="60">
        <f t="shared" si="25"/>
        <v>117.82000000000001</v>
      </c>
      <c r="G94" s="64" t="s">
        <v>374</v>
      </c>
      <c r="H94" s="71" t="s">
        <v>375</v>
      </c>
      <c r="I94" s="73">
        <v>2.86</v>
      </c>
      <c r="J94" s="73">
        <v>2.86</v>
      </c>
      <c r="K94" s="112">
        <f>43</f>
        <v>43</v>
      </c>
      <c r="L94" s="60">
        <f t="shared" si="26"/>
        <v>122.97999999999999</v>
      </c>
      <c r="M94" s="60">
        <f t="shared" si="27"/>
        <v>0.11999999999999966</v>
      </c>
      <c r="N94" s="61">
        <f t="shared" si="27"/>
        <v>0</v>
      </c>
      <c r="O94" s="60">
        <f t="shared" si="27"/>
        <v>5.159999999999982</v>
      </c>
      <c r="P94" s="110" t="s">
        <v>594</v>
      </c>
    </row>
    <row r="95" spans="1:16" s="11" customFormat="1" ht="78.75" customHeight="1">
      <c r="A95" s="106" t="s">
        <v>376</v>
      </c>
      <c r="B95" s="71" t="s">
        <v>377</v>
      </c>
      <c r="C95" s="73">
        <v>6.59</v>
      </c>
      <c r="D95" s="73">
        <v>6.59</v>
      </c>
      <c r="E95" s="61">
        <v>50</v>
      </c>
      <c r="F95" s="60">
        <f t="shared" si="25"/>
        <v>329.5</v>
      </c>
      <c r="G95" s="64" t="s">
        <v>376</v>
      </c>
      <c r="H95" s="71" t="s">
        <v>377</v>
      </c>
      <c r="I95" s="73">
        <v>6.84</v>
      </c>
      <c r="J95" s="73">
        <v>6.84</v>
      </c>
      <c r="K95" s="112">
        <f>50</f>
        <v>50</v>
      </c>
      <c r="L95" s="60">
        <f t="shared" si="26"/>
        <v>342</v>
      </c>
      <c r="M95" s="60">
        <f t="shared" si="27"/>
        <v>0.25</v>
      </c>
      <c r="N95" s="61">
        <f t="shared" si="27"/>
        <v>0</v>
      </c>
      <c r="O95" s="60">
        <f t="shared" si="27"/>
        <v>12.5</v>
      </c>
      <c r="P95" s="110" t="s">
        <v>594</v>
      </c>
    </row>
    <row r="96" spans="1:16" s="11" customFormat="1" ht="78.75" customHeight="1">
      <c r="A96" s="106" t="s">
        <v>378</v>
      </c>
      <c r="B96" s="71" t="s">
        <v>379</v>
      </c>
      <c r="C96" s="73">
        <v>3.18</v>
      </c>
      <c r="D96" s="73">
        <v>3.18</v>
      </c>
      <c r="E96" s="61">
        <v>10</v>
      </c>
      <c r="F96" s="60">
        <f t="shared" si="25"/>
        <v>31.8</v>
      </c>
      <c r="G96" s="64" t="s">
        <v>378</v>
      </c>
      <c r="H96" s="71" t="s">
        <v>379</v>
      </c>
      <c r="I96" s="73">
        <v>3.3</v>
      </c>
      <c r="J96" s="73">
        <v>3.3</v>
      </c>
      <c r="K96" s="112">
        <v>10</v>
      </c>
      <c r="L96" s="60">
        <f t="shared" si="26"/>
        <v>33</v>
      </c>
      <c r="M96" s="60">
        <f t="shared" si="27"/>
        <v>0.11999999999999966</v>
      </c>
      <c r="N96" s="61">
        <f t="shared" si="27"/>
        <v>0</v>
      </c>
      <c r="O96" s="60">
        <f t="shared" si="27"/>
        <v>1.1999999999999993</v>
      </c>
      <c r="P96" s="110" t="s">
        <v>594</v>
      </c>
    </row>
    <row r="97" spans="1:16" s="11" customFormat="1" ht="51.75" customHeight="1">
      <c r="A97" s="106" t="s">
        <v>380</v>
      </c>
      <c r="B97" s="71" t="s">
        <v>381</v>
      </c>
      <c r="C97" s="73">
        <v>6.61</v>
      </c>
      <c r="D97" s="73">
        <v>6.61</v>
      </c>
      <c r="E97" s="61">
        <v>280</v>
      </c>
      <c r="F97" s="60">
        <f t="shared" si="25"/>
        <v>1850.8000000000002</v>
      </c>
      <c r="G97" s="64" t="s">
        <v>380</v>
      </c>
      <c r="H97" s="71" t="s">
        <v>381</v>
      </c>
      <c r="I97" s="73">
        <v>0</v>
      </c>
      <c r="J97" s="73">
        <v>0</v>
      </c>
      <c r="K97" s="112">
        <v>0</v>
      </c>
      <c r="L97" s="60">
        <f t="shared" si="26"/>
        <v>0</v>
      </c>
      <c r="M97" s="60">
        <f t="shared" si="27"/>
        <v>-6.61</v>
      </c>
      <c r="N97" s="61">
        <f t="shared" si="27"/>
        <v>-280</v>
      </c>
      <c r="O97" s="60">
        <f t="shared" si="27"/>
        <v>-1850.8000000000002</v>
      </c>
      <c r="P97" s="206" t="s">
        <v>605</v>
      </c>
    </row>
    <row r="98" spans="1:16" s="11" customFormat="1" ht="41.25" customHeight="1">
      <c r="A98" s="106"/>
      <c r="B98" s="71"/>
      <c r="C98" s="73"/>
      <c r="D98" s="73"/>
      <c r="E98" s="61"/>
      <c r="F98" s="60"/>
      <c r="G98" s="64" t="s">
        <v>380</v>
      </c>
      <c r="H98" s="71" t="s">
        <v>466</v>
      </c>
      <c r="I98" s="73">
        <v>7.46</v>
      </c>
      <c r="J98" s="73">
        <v>7.46</v>
      </c>
      <c r="K98" s="112">
        <f>280+700</f>
        <v>980</v>
      </c>
      <c r="L98" s="60">
        <f t="shared" si="26"/>
        <v>7310.8</v>
      </c>
      <c r="M98" s="60">
        <f t="shared" si="27"/>
        <v>7.46</v>
      </c>
      <c r="N98" s="61">
        <f t="shared" si="27"/>
        <v>980</v>
      </c>
      <c r="O98" s="60">
        <f t="shared" si="27"/>
        <v>7310.8</v>
      </c>
      <c r="P98" s="207"/>
    </row>
    <row r="99" spans="1:16" s="11" customFormat="1" ht="63" customHeight="1">
      <c r="A99" s="106" t="s">
        <v>382</v>
      </c>
      <c r="B99" s="71" t="s">
        <v>383</v>
      </c>
      <c r="C99" s="73">
        <v>3.45</v>
      </c>
      <c r="D99" s="73">
        <v>3.45</v>
      </c>
      <c r="E99" s="61">
        <v>150</v>
      </c>
      <c r="F99" s="60">
        <f t="shared" si="25"/>
        <v>517.5</v>
      </c>
      <c r="G99" s="64" t="s">
        <v>382</v>
      </c>
      <c r="H99" s="71" t="s">
        <v>383</v>
      </c>
      <c r="I99" s="73">
        <v>3.63</v>
      </c>
      <c r="J99" s="73">
        <v>3.63</v>
      </c>
      <c r="K99" s="112">
        <f>150</f>
        <v>150</v>
      </c>
      <c r="L99" s="60">
        <f t="shared" si="26"/>
        <v>544.5</v>
      </c>
      <c r="M99" s="60">
        <f t="shared" si="27"/>
        <v>0.17999999999999972</v>
      </c>
      <c r="N99" s="61">
        <f t="shared" si="27"/>
        <v>0</v>
      </c>
      <c r="O99" s="60">
        <f t="shared" si="27"/>
        <v>27</v>
      </c>
      <c r="P99" s="110" t="s">
        <v>594</v>
      </c>
    </row>
    <row r="100" spans="1:16" ht="16.5" customHeight="1">
      <c r="A100" s="106" t="s">
        <v>163</v>
      </c>
      <c r="B100" s="71" t="s">
        <v>164</v>
      </c>
      <c r="C100" s="61"/>
      <c r="D100" s="63"/>
      <c r="E100" s="63"/>
      <c r="F100" s="60"/>
      <c r="G100" s="64" t="s">
        <v>163</v>
      </c>
      <c r="H100" s="71" t="s">
        <v>164</v>
      </c>
      <c r="I100" s="61"/>
      <c r="J100" s="63"/>
      <c r="K100" s="117"/>
      <c r="L100" s="60"/>
      <c r="M100" s="60"/>
      <c r="N100" s="61"/>
      <c r="O100" s="60"/>
      <c r="P100" s="130"/>
    </row>
    <row r="101" spans="1:16" ht="84" customHeight="1">
      <c r="A101" s="106" t="s">
        <v>384</v>
      </c>
      <c r="B101" s="71" t="s">
        <v>385</v>
      </c>
      <c r="C101" s="65">
        <v>9.42</v>
      </c>
      <c r="D101" s="65">
        <v>9.42</v>
      </c>
      <c r="E101" s="61">
        <v>150</v>
      </c>
      <c r="F101" s="60">
        <f>D101*E101</f>
        <v>1413</v>
      </c>
      <c r="G101" s="64" t="s">
        <v>384</v>
      </c>
      <c r="H101" s="71" t="s">
        <v>385</v>
      </c>
      <c r="I101" s="65">
        <v>9.49</v>
      </c>
      <c r="J101" s="61">
        <v>9.49</v>
      </c>
      <c r="K101" s="112">
        <f>150+700</f>
        <v>850</v>
      </c>
      <c r="L101" s="60">
        <f>J101*K101</f>
        <v>8066.5</v>
      </c>
      <c r="M101" s="60">
        <f>J101-D101</f>
        <v>0.07000000000000028</v>
      </c>
      <c r="N101" s="61">
        <f>K101-E101</f>
        <v>700</v>
      </c>
      <c r="O101" s="60">
        <f>L101-F101</f>
        <v>6653.5</v>
      </c>
      <c r="P101" s="132" t="s">
        <v>593</v>
      </c>
    </row>
    <row r="102" spans="1:16" s="4" customFormat="1" ht="24" customHeight="1">
      <c r="A102" s="106" t="s">
        <v>165</v>
      </c>
      <c r="B102" s="74" t="s">
        <v>166</v>
      </c>
      <c r="C102" s="60"/>
      <c r="D102" s="60"/>
      <c r="E102" s="61"/>
      <c r="F102" s="60"/>
      <c r="G102" s="64" t="s">
        <v>165</v>
      </c>
      <c r="H102" s="74" t="s">
        <v>166</v>
      </c>
      <c r="I102" s="60"/>
      <c r="J102" s="60"/>
      <c r="K102" s="112"/>
      <c r="L102" s="60"/>
      <c r="M102" s="60"/>
      <c r="N102" s="61"/>
      <c r="O102" s="60"/>
      <c r="P102" s="135"/>
    </row>
    <row r="103" spans="1:16" s="4" customFormat="1" ht="69.75" customHeight="1">
      <c r="A103" s="106" t="s">
        <v>347</v>
      </c>
      <c r="B103" s="74" t="s">
        <v>348</v>
      </c>
      <c r="C103" s="60">
        <v>2.8</v>
      </c>
      <c r="D103" s="60">
        <v>2.8</v>
      </c>
      <c r="E103" s="61">
        <v>200</v>
      </c>
      <c r="F103" s="60">
        <f>D103*E103</f>
        <v>560</v>
      </c>
      <c r="G103" s="64" t="s">
        <v>347</v>
      </c>
      <c r="H103" s="74" t="s">
        <v>348</v>
      </c>
      <c r="I103" s="60">
        <v>3.04</v>
      </c>
      <c r="J103" s="60">
        <v>3.04</v>
      </c>
      <c r="K103" s="112">
        <f>200+800</f>
        <v>1000</v>
      </c>
      <c r="L103" s="60">
        <f aca="true" t="shared" si="28" ref="L103:L110">J103*K103</f>
        <v>3040</v>
      </c>
      <c r="M103" s="60">
        <f aca="true" t="shared" si="29" ref="M103:O110">J103-D103</f>
        <v>0.2400000000000002</v>
      </c>
      <c r="N103" s="61">
        <f t="shared" si="29"/>
        <v>800</v>
      </c>
      <c r="O103" s="60">
        <f t="shared" si="29"/>
        <v>2480</v>
      </c>
      <c r="P103" s="132" t="s">
        <v>593</v>
      </c>
    </row>
    <row r="104" spans="1:16" s="5" customFormat="1" ht="75" customHeight="1">
      <c r="A104" s="106" t="s">
        <v>167</v>
      </c>
      <c r="B104" s="74" t="s">
        <v>168</v>
      </c>
      <c r="C104" s="60">
        <v>5.4</v>
      </c>
      <c r="D104" s="60">
        <v>5.4</v>
      </c>
      <c r="E104" s="61">
        <v>200</v>
      </c>
      <c r="F104" s="60">
        <f>D104*E104</f>
        <v>1080</v>
      </c>
      <c r="G104" s="64" t="s">
        <v>167</v>
      </c>
      <c r="H104" s="74" t="s">
        <v>168</v>
      </c>
      <c r="I104" s="60">
        <v>5.77</v>
      </c>
      <c r="J104" s="60">
        <v>5.77</v>
      </c>
      <c r="K104" s="112">
        <v>200</v>
      </c>
      <c r="L104" s="60">
        <f t="shared" si="28"/>
        <v>1154</v>
      </c>
      <c r="M104" s="60">
        <f t="shared" si="29"/>
        <v>0.3699999999999992</v>
      </c>
      <c r="N104" s="61">
        <f t="shared" si="29"/>
        <v>0</v>
      </c>
      <c r="O104" s="60">
        <f t="shared" si="29"/>
        <v>74</v>
      </c>
      <c r="P104" s="110" t="s">
        <v>594</v>
      </c>
    </row>
    <row r="105" spans="1:16" s="5" customFormat="1" ht="57" customHeight="1">
      <c r="A105" s="106"/>
      <c r="B105" s="74"/>
      <c r="C105" s="60"/>
      <c r="D105" s="60"/>
      <c r="E105" s="61"/>
      <c r="F105" s="60"/>
      <c r="G105" s="64" t="s">
        <v>467</v>
      </c>
      <c r="H105" s="74" t="s">
        <v>471</v>
      </c>
      <c r="I105" s="60">
        <v>8.21</v>
      </c>
      <c r="J105" s="60">
        <v>8.21</v>
      </c>
      <c r="K105" s="112">
        <v>30</v>
      </c>
      <c r="L105" s="60">
        <f t="shared" si="28"/>
        <v>246.3</v>
      </c>
      <c r="M105" s="60">
        <f t="shared" si="29"/>
        <v>8.21</v>
      </c>
      <c r="N105" s="61">
        <f t="shared" si="29"/>
        <v>30</v>
      </c>
      <c r="O105" s="60">
        <f t="shared" si="29"/>
        <v>246.3</v>
      </c>
      <c r="P105" s="109" t="s">
        <v>511</v>
      </c>
    </row>
    <row r="106" spans="1:16" s="5" customFormat="1" ht="58.5" customHeight="1">
      <c r="A106" s="106"/>
      <c r="B106" s="74"/>
      <c r="C106" s="60"/>
      <c r="D106" s="60"/>
      <c r="E106" s="61"/>
      <c r="F106" s="60"/>
      <c r="G106" s="64" t="s">
        <v>468</v>
      </c>
      <c r="H106" s="104" t="s">
        <v>613</v>
      </c>
      <c r="I106" s="60">
        <v>12.44</v>
      </c>
      <c r="J106" s="60">
        <v>12.44</v>
      </c>
      <c r="K106" s="112">
        <v>30</v>
      </c>
      <c r="L106" s="60">
        <f t="shared" si="28"/>
        <v>373.2</v>
      </c>
      <c r="M106" s="60">
        <f t="shared" si="29"/>
        <v>12.44</v>
      </c>
      <c r="N106" s="61">
        <f t="shared" si="29"/>
        <v>30</v>
      </c>
      <c r="O106" s="60">
        <f t="shared" si="29"/>
        <v>373.2</v>
      </c>
      <c r="P106" s="109" t="s">
        <v>514</v>
      </c>
    </row>
    <row r="107" spans="1:16" s="5" customFormat="1" ht="58.5" customHeight="1">
      <c r="A107" s="106"/>
      <c r="B107" s="74"/>
      <c r="C107" s="60"/>
      <c r="D107" s="60"/>
      <c r="E107" s="61"/>
      <c r="F107" s="60"/>
      <c r="G107" s="64" t="s">
        <v>469</v>
      </c>
      <c r="H107" s="104" t="s">
        <v>472</v>
      </c>
      <c r="I107" s="60">
        <v>6.84</v>
      </c>
      <c r="J107" s="60">
        <v>6.84</v>
      </c>
      <c r="K107" s="112">
        <v>30</v>
      </c>
      <c r="L107" s="60">
        <f t="shared" si="28"/>
        <v>205.2</v>
      </c>
      <c r="M107" s="60">
        <f t="shared" si="29"/>
        <v>6.84</v>
      </c>
      <c r="N107" s="61">
        <f t="shared" si="29"/>
        <v>30</v>
      </c>
      <c r="O107" s="60">
        <f t="shared" si="29"/>
        <v>205.2</v>
      </c>
      <c r="P107" s="109" t="s">
        <v>513</v>
      </c>
    </row>
    <row r="108" spans="1:16" s="5" customFormat="1" ht="58.5" customHeight="1">
      <c r="A108" s="106"/>
      <c r="B108" s="74"/>
      <c r="C108" s="60"/>
      <c r="D108" s="60"/>
      <c r="E108" s="61"/>
      <c r="F108" s="60"/>
      <c r="G108" s="64" t="s">
        <v>470</v>
      </c>
      <c r="H108" s="104" t="s">
        <v>473</v>
      </c>
      <c r="I108" s="60">
        <v>10.11</v>
      </c>
      <c r="J108" s="60">
        <v>10.11</v>
      </c>
      <c r="K108" s="112">
        <v>30</v>
      </c>
      <c r="L108" s="60">
        <f t="shared" si="28"/>
        <v>303.29999999999995</v>
      </c>
      <c r="M108" s="60">
        <f t="shared" si="29"/>
        <v>10.11</v>
      </c>
      <c r="N108" s="61">
        <f t="shared" si="29"/>
        <v>30</v>
      </c>
      <c r="O108" s="60">
        <f t="shared" si="29"/>
        <v>303.29999999999995</v>
      </c>
      <c r="P108" s="109" t="s">
        <v>512</v>
      </c>
    </row>
    <row r="109" spans="1:16" s="5" customFormat="1" ht="58.5" customHeight="1">
      <c r="A109" s="106" t="s">
        <v>386</v>
      </c>
      <c r="B109" s="59" t="s">
        <v>387</v>
      </c>
      <c r="C109" s="60">
        <v>2</v>
      </c>
      <c r="D109" s="60">
        <v>2</v>
      </c>
      <c r="E109" s="61">
        <v>30</v>
      </c>
      <c r="F109" s="60">
        <f>D109*E109</f>
        <v>60</v>
      </c>
      <c r="G109" s="64" t="s">
        <v>386</v>
      </c>
      <c r="H109" s="59" t="s">
        <v>387</v>
      </c>
      <c r="I109" s="60">
        <v>2.07</v>
      </c>
      <c r="J109" s="60">
        <v>2.07</v>
      </c>
      <c r="K109" s="112">
        <v>30</v>
      </c>
      <c r="L109" s="60">
        <f t="shared" si="28"/>
        <v>62.099999999999994</v>
      </c>
      <c r="M109" s="60">
        <f t="shared" si="29"/>
        <v>0.06999999999999984</v>
      </c>
      <c r="N109" s="61">
        <f t="shared" si="29"/>
        <v>0</v>
      </c>
      <c r="O109" s="60">
        <f t="shared" si="29"/>
        <v>2.0999999999999943</v>
      </c>
      <c r="P109" s="110" t="s">
        <v>594</v>
      </c>
    </row>
    <row r="110" spans="1:16" s="5" customFormat="1" ht="78" customHeight="1">
      <c r="A110" s="106" t="s">
        <v>388</v>
      </c>
      <c r="B110" s="59" t="s">
        <v>389</v>
      </c>
      <c r="C110" s="60">
        <v>5.95</v>
      </c>
      <c r="D110" s="60">
        <v>5.95</v>
      </c>
      <c r="E110" s="61">
        <v>100</v>
      </c>
      <c r="F110" s="60">
        <f>D110*E110</f>
        <v>595</v>
      </c>
      <c r="G110" s="64" t="s">
        <v>388</v>
      </c>
      <c r="H110" s="59" t="s">
        <v>389</v>
      </c>
      <c r="I110" s="60">
        <v>6.03</v>
      </c>
      <c r="J110" s="60">
        <v>6.03</v>
      </c>
      <c r="K110" s="112">
        <f>100+600</f>
        <v>700</v>
      </c>
      <c r="L110" s="60">
        <f t="shared" si="28"/>
        <v>4221</v>
      </c>
      <c r="M110" s="60">
        <f t="shared" si="29"/>
        <v>0.08000000000000007</v>
      </c>
      <c r="N110" s="61">
        <f t="shared" si="29"/>
        <v>600</v>
      </c>
      <c r="O110" s="60">
        <f t="shared" si="29"/>
        <v>3626</v>
      </c>
      <c r="P110" s="132" t="s">
        <v>595</v>
      </c>
    </row>
    <row r="111" spans="1:16" s="5" customFormat="1" ht="18" customHeight="1">
      <c r="A111" s="106" t="s">
        <v>169</v>
      </c>
      <c r="B111" s="72" t="s">
        <v>170</v>
      </c>
      <c r="C111" s="60"/>
      <c r="D111" s="60"/>
      <c r="E111" s="61"/>
      <c r="F111" s="60"/>
      <c r="G111" s="64" t="s">
        <v>169</v>
      </c>
      <c r="H111" s="72" t="s">
        <v>170</v>
      </c>
      <c r="I111" s="60"/>
      <c r="J111" s="60"/>
      <c r="K111" s="112"/>
      <c r="L111" s="60"/>
      <c r="M111" s="60"/>
      <c r="N111" s="61"/>
      <c r="O111" s="60"/>
      <c r="P111" s="135"/>
    </row>
    <row r="112" spans="1:16" s="5" customFormat="1" ht="94.5" customHeight="1">
      <c r="A112" s="106" t="s">
        <v>171</v>
      </c>
      <c r="B112" s="72" t="s">
        <v>172</v>
      </c>
      <c r="C112" s="60">
        <v>9.4</v>
      </c>
      <c r="D112" s="60">
        <v>9.4</v>
      </c>
      <c r="E112" s="61">
        <v>250</v>
      </c>
      <c r="F112" s="60">
        <f>D112*E112</f>
        <v>2350</v>
      </c>
      <c r="G112" s="64" t="s">
        <v>171</v>
      </c>
      <c r="H112" s="72" t="s">
        <v>172</v>
      </c>
      <c r="I112" s="60">
        <v>9.82</v>
      </c>
      <c r="J112" s="60">
        <v>9.82</v>
      </c>
      <c r="K112" s="112">
        <v>250</v>
      </c>
      <c r="L112" s="60">
        <f>J112*K112</f>
        <v>2455</v>
      </c>
      <c r="M112" s="60">
        <f aca="true" t="shared" si="30" ref="M112:O113">J112-D112</f>
        <v>0.41999999999999993</v>
      </c>
      <c r="N112" s="61">
        <f t="shared" si="30"/>
        <v>0</v>
      </c>
      <c r="O112" s="60">
        <f t="shared" si="30"/>
        <v>105</v>
      </c>
      <c r="P112" s="110" t="s">
        <v>594</v>
      </c>
    </row>
    <row r="113" spans="1:16" s="5" customFormat="1" ht="102" customHeight="1">
      <c r="A113" s="106" t="s">
        <v>173</v>
      </c>
      <c r="B113" s="74" t="s">
        <v>174</v>
      </c>
      <c r="C113" s="60">
        <v>5.85</v>
      </c>
      <c r="D113" s="60">
        <v>5.85</v>
      </c>
      <c r="E113" s="61">
        <v>250</v>
      </c>
      <c r="F113" s="60">
        <f>D113*E113</f>
        <v>1462.5</v>
      </c>
      <c r="G113" s="64" t="s">
        <v>173</v>
      </c>
      <c r="H113" s="74" t="s">
        <v>174</v>
      </c>
      <c r="I113" s="60">
        <v>6.27</v>
      </c>
      <c r="J113" s="60">
        <v>6.27</v>
      </c>
      <c r="K113" s="112">
        <v>250</v>
      </c>
      <c r="L113" s="60">
        <f>J113*K113</f>
        <v>1567.5</v>
      </c>
      <c r="M113" s="60">
        <f t="shared" si="30"/>
        <v>0.41999999999999993</v>
      </c>
      <c r="N113" s="61">
        <f t="shared" si="30"/>
        <v>0</v>
      </c>
      <c r="O113" s="60">
        <f t="shared" si="30"/>
        <v>105</v>
      </c>
      <c r="P113" s="110" t="s">
        <v>594</v>
      </c>
    </row>
    <row r="114" spans="1:16" s="5" customFormat="1" ht="22.5" customHeight="1">
      <c r="A114" s="106" t="s">
        <v>175</v>
      </c>
      <c r="B114" s="71" t="s">
        <v>176</v>
      </c>
      <c r="C114" s="65"/>
      <c r="D114" s="66"/>
      <c r="E114" s="66"/>
      <c r="F114" s="60"/>
      <c r="G114" s="64" t="s">
        <v>175</v>
      </c>
      <c r="H114" s="71" t="s">
        <v>176</v>
      </c>
      <c r="I114" s="65"/>
      <c r="J114" s="66"/>
      <c r="K114" s="113"/>
      <c r="L114" s="60"/>
      <c r="M114" s="60"/>
      <c r="N114" s="61"/>
      <c r="O114" s="60"/>
      <c r="P114" s="136"/>
    </row>
    <row r="115" spans="1:16" s="5" customFormat="1" ht="68.25" customHeight="1">
      <c r="A115" s="106" t="s">
        <v>390</v>
      </c>
      <c r="B115" s="71" t="s">
        <v>391</v>
      </c>
      <c r="C115" s="60">
        <v>7.81</v>
      </c>
      <c r="D115" s="60">
        <v>7.81</v>
      </c>
      <c r="E115" s="61">
        <v>120</v>
      </c>
      <c r="F115" s="60">
        <f>D115*E115</f>
        <v>937.1999999999999</v>
      </c>
      <c r="G115" s="64" t="s">
        <v>390</v>
      </c>
      <c r="H115" s="71" t="s">
        <v>391</v>
      </c>
      <c r="I115" s="60">
        <v>8.06</v>
      </c>
      <c r="J115" s="60">
        <v>8.06</v>
      </c>
      <c r="K115" s="112">
        <f>120+600</f>
        <v>720</v>
      </c>
      <c r="L115" s="60">
        <f>J115*K115</f>
        <v>5803.200000000001</v>
      </c>
      <c r="M115" s="60">
        <f aca="true" t="shared" si="31" ref="M115:O118">J115-D115</f>
        <v>0.2500000000000009</v>
      </c>
      <c r="N115" s="61">
        <f t="shared" si="31"/>
        <v>600</v>
      </c>
      <c r="O115" s="60">
        <f t="shared" si="31"/>
        <v>4866.000000000001</v>
      </c>
      <c r="P115" s="132" t="s">
        <v>595</v>
      </c>
    </row>
    <row r="116" spans="1:16" s="5" customFormat="1" ht="76.5" customHeight="1">
      <c r="A116" s="106" t="s">
        <v>392</v>
      </c>
      <c r="B116" s="71" t="s">
        <v>393</v>
      </c>
      <c r="C116" s="60">
        <v>13.02</v>
      </c>
      <c r="D116" s="60">
        <v>13.02</v>
      </c>
      <c r="E116" s="61">
        <v>100</v>
      </c>
      <c r="F116" s="60">
        <f>D116*E116</f>
        <v>1302</v>
      </c>
      <c r="G116" s="64" t="s">
        <v>392</v>
      </c>
      <c r="H116" s="71" t="s">
        <v>393</v>
      </c>
      <c r="I116" s="60">
        <v>13.36</v>
      </c>
      <c r="J116" s="60">
        <v>13.36</v>
      </c>
      <c r="K116" s="112">
        <f>100+600</f>
        <v>700</v>
      </c>
      <c r="L116" s="60">
        <f>J116*K116</f>
        <v>9352</v>
      </c>
      <c r="M116" s="60">
        <f t="shared" si="31"/>
        <v>0.33999999999999986</v>
      </c>
      <c r="N116" s="61">
        <f t="shared" si="31"/>
        <v>600</v>
      </c>
      <c r="O116" s="60">
        <f t="shared" si="31"/>
        <v>8050</v>
      </c>
      <c r="P116" s="132" t="s">
        <v>595</v>
      </c>
    </row>
    <row r="117" spans="1:16" s="5" customFormat="1" ht="57" customHeight="1">
      <c r="A117" s="106" t="s">
        <v>394</v>
      </c>
      <c r="B117" s="71" t="s">
        <v>395</v>
      </c>
      <c r="C117" s="60">
        <v>5.93</v>
      </c>
      <c r="D117" s="60">
        <v>5.93</v>
      </c>
      <c r="E117" s="61">
        <v>20</v>
      </c>
      <c r="F117" s="60">
        <f>D117*E117</f>
        <v>118.6</v>
      </c>
      <c r="G117" s="64" t="s">
        <v>394</v>
      </c>
      <c r="H117" s="71" t="s">
        <v>395</v>
      </c>
      <c r="I117" s="60">
        <v>6.18</v>
      </c>
      <c r="J117" s="60">
        <v>6.18</v>
      </c>
      <c r="K117" s="112">
        <v>20</v>
      </c>
      <c r="L117" s="60">
        <f>J117*K117</f>
        <v>123.6</v>
      </c>
      <c r="M117" s="60">
        <f t="shared" si="31"/>
        <v>0.25</v>
      </c>
      <c r="N117" s="61">
        <f t="shared" si="31"/>
        <v>0</v>
      </c>
      <c r="O117" s="60">
        <f t="shared" si="31"/>
        <v>5</v>
      </c>
      <c r="P117" s="110" t="s">
        <v>594</v>
      </c>
    </row>
    <row r="118" spans="1:16" s="5" customFormat="1" ht="69" customHeight="1">
      <c r="A118" s="106" t="s">
        <v>396</v>
      </c>
      <c r="B118" s="71" t="s">
        <v>397</v>
      </c>
      <c r="C118" s="60">
        <v>7.79</v>
      </c>
      <c r="D118" s="60">
        <v>7.79</v>
      </c>
      <c r="E118" s="61">
        <v>20</v>
      </c>
      <c r="F118" s="60">
        <f>D118*E118</f>
        <v>155.8</v>
      </c>
      <c r="G118" s="64" t="s">
        <v>396</v>
      </c>
      <c r="H118" s="71" t="s">
        <v>397</v>
      </c>
      <c r="I118" s="60">
        <v>8.08</v>
      </c>
      <c r="J118" s="60">
        <v>8.08</v>
      </c>
      <c r="K118" s="112">
        <v>20</v>
      </c>
      <c r="L118" s="60">
        <f>J118*K118</f>
        <v>161.6</v>
      </c>
      <c r="M118" s="60">
        <f t="shared" si="31"/>
        <v>0.29000000000000004</v>
      </c>
      <c r="N118" s="61">
        <f t="shared" si="31"/>
        <v>0</v>
      </c>
      <c r="O118" s="60">
        <f t="shared" si="31"/>
        <v>5.799999999999983</v>
      </c>
      <c r="P118" s="110" t="s">
        <v>594</v>
      </c>
    </row>
    <row r="119" spans="1:16" ht="13.5" customHeight="1">
      <c r="A119" s="106" t="s">
        <v>177</v>
      </c>
      <c r="B119" s="71" t="s">
        <v>178</v>
      </c>
      <c r="C119" s="60"/>
      <c r="D119" s="60"/>
      <c r="E119" s="61"/>
      <c r="F119" s="60"/>
      <c r="G119" s="64" t="s">
        <v>177</v>
      </c>
      <c r="H119" s="71" t="s">
        <v>178</v>
      </c>
      <c r="I119" s="60"/>
      <c r="J119" s="60"/>
      <c r="K119" s="112"/>
      <c r="L119" s="60"/>
      <c r="M119" s="60"/>
      <c r="N119" s="61"/>
      <c r="O119" s="60"/>
      <c r="P119" s="137"/>
    </row>
    <row r="120" spans="1:16" ht="53.25" customHeight="1">
      <c r="A120" s="106" t="s">
        <v>179</v>
      </c>
      <c r="B120" s="71" t="s">
        <v>180</v>
      </c>
      <c r="C120" s="60">
        <v>7.81</v>
      </c>
      <c r="D120" s="60">
        <v>7.81</v>
      </c>
      <c r="E120" s="61">
        <v>100</v>
      </c>
      <c r="F120" s="60">
        <f>D120*E120</f>
        <v>781</v>
      </c>
      <c r="G120" s="64" t="s">
        <v>179</v>
      </c>
      <c r="H120" s="71" t="s">
        <v>180</v>
      </c>
      <c r="I120" s="60">
        <v>8.06</v>
      </c>
      <c r="J120" s="60">
        <v>8.06</v>
      </c>
      <c r="K120" s="112">
        <f>100</f>
        <v>100</v>
      </c>
      <c r="L120" s="60">
        <f>J120*K120</f>
        <v>806</v>
      </c>
      <c r="M120" s="60">
        <f aca="true" t="shared" si="32" ref="M120:O122">J120-D120</f>
        <v>0.2500000000000009</v>
      </c>
      <c r="N120" s="61">
        <f t="shared" si="32"/>
        <v>0</v>
      </c>
      <c r="O120" s="60">
        <f t="shared" si="32"/>
        <v>25</v>
      </c>
      <c r="P120" s="110" t="s">
        <v>594</v>
      </c>
    </row>
    <row r="121" spans="1:16" ht="53.25" customHeight="1">
      <c r="A121" s="106" t="s">
        <v>181</v>
      </c>
      <c r="B121" s="71" t="s">
        <v>182</v>
      </c>
      <c r="C121" s="60">
        <v>7.45</v>
      </c>
      <c r="D121" s="60">
        <v>7.45</v>
      </c>
      <c r="E121" s="61">
        <v>100</v>
      </c>
      <c r="F121" s="60">
        <f>D121*E121</f>
        <v>745</v>
      </c>
      <c r="G121" s="64" t="s">
        <v>181</v>
      </c>
      <c r="H121" s="71" t="s">
        <v>182</v>
      </c>
      <c r="I121" s="60">
        <v>7.7</v>
      </c>
      <c r="J121" s="60">
        <v>7.7</v>
      </c>
      <c r="K121" s="112">
        <v>100</v>
      </c>
      <c r="L121" s="60">
        <f>J121*K121</f>
        <v>770</v>
      </c>
      <c r="M121" s="60">
        <f t="shared" si="32"/>
        <v>0.25</v>
      </c>
      <c r="N121" s="61">
        <f t="shared" si="32"/>
        <v>0</v>
      </c>
      <c r="O121" s="60">
        <f t="shared" si="32"/>
        <v>25</v>
      </c>
      <c r="P121" s="110" t="s">
        <v>594</v>
      </c>
    </row>
    <row r="122" spans="1:16" ht="53.25" customHeight="1">
      <c r="A122" s="106" t="s">
        <v>398</v>
      </c>
      <c r="B122" s="71" t="s">
        <v>399</v>
      </c>
      <c r="C122" s="60">
        <v>5.9</v>
      </c>
      <c r="D122" s="60">
        <v>5.9</v>
      </c>
      <c r="E122" s="61">
        <v>5</v>
      </c>
      <c r="F122" s="60">
        <f>D122*E122</f>
        <v>29.5</v>
      </c>
      <c r="G122" s="64" t="s">
        <v>398</v>
      </c>
      <c r="H122" s="71" t="s">
        <v>399</v>
      </c>
      <c r="I122" s="60">
        <v>6.11</v>
      </c>
      <c r="J122" s="60">
        <v>6.11</v>
      </c>
      <c r="K122" s="112">
        <v>5</v>
      </c>
      <c r="L122" s="60">
        <f>J122*K122</f>
        <v>30.55</v>
      </c>
      <c r="M122" s="60">
        <f t="shared" si="32"/>
        <v>0.20999999999999996</v>
      </c>
      <c r="N122" s="61">
        <f t="shared" si="32"/>
        <v>0</v>
      </c>
      <c r="O122" s="60">
        <f t="shared" si="32"/>
        <v>1.0500000000000007</v>
      </c>
      <c r="P122" s="110" t="s">
        <v>594</v>
      </c>
    </row>
    <row r="123" spans="1:16" ht="13.5" customHeight="1">
      <c r="A123" s="106" t="s">
        <v>183</v>
      </c>
      <c r="B123" s="71" t="s">
        <v>184</v>
      </c>
      <c r="C123" s="60"/>
      <c r="D123" s="60"/>
      <c r="E123" s="61"/>
      <c r="F123" s="60"/>
      <c r="G123" s="64" t="s">
        <v>183</v>
      </c>
      <c r="H123" s="71" t="s">
        <v>184</v>
      </c>
      <c r="I123" s="60"/>
      <c r="J123" s="60"/>
      <c r="K123" s="112"/>
      <c r="L123" s="60"/>
      <c r="M123" s="60"/>
      <c r="N123" s="61"/>
      <c r="O123" s="60"/>
      <c r="P123" s="122"/>
    </row>
    <row r="124" spans="1:16" ht="53.25" customHeight="1">
      <c r="A124" s="179" t="s">
        <v>618</v>
      </c>
      <c r="B124" s="74" t="s">
        <v>400</v>
      </c>
      <c r="C124" s="60">
        <v>31.89</v>
      </c>
      <c r="D124" s="60">
        <v>31.89</v>
      </c>
      <c r="E124" s="61">
        <v>5</v>
      </c>
      <c r="F124" s="60">
        <f>D124*E124</f>
        <v>159.45</v>
      </c>
      <c r="G124" s="64" t="s">
        <v>618</v>
      </c>
      <c r="H124" s="74" t="s">
        <v>400</v>
      </c>
      <c r="I124" s="60">
        <v>33.6</v>
      </c>
      <c r="J124" s="60">
        <v>33.6</v>
      </c>
      <c r="K124" s="112">
        <v>5</v>
      </c>
      <c r="L124" s="60">
        <f>J124*K124</f>
        <v>168</v>
      </c>
      <c r="M124" s="60">
        <f aca="true" t="shared" si="33" ref="M124:O127">J124-D124</f>
        <v>1.7100000000000009</v>
      </c>
      <c r="N124" s="61">
        <f t="shared" si="33"/>
        <v>0</v>
      </c>
      <c r="O124" s="60">
        <f t="shared" si="33"/>
        <v>8.550000000000011</v>
      </c>
      <c r="P124" s="110" t="s">
        <v>594</v>
      </c>
    </row>
    <row r="125" spans="1:16" ht="56.25" customHeight="1">
      <c r="A125" s="106" t="s">
        <v>185</v>
      </c>
      <c r="B125" s="71" t="s">
        <v>186</v>
      </c>
      <c r="C125" s="60">
        <v>41.23</v>
      </c>
      <c r="D125" s="60">
        <v>41.23</v>
      </c>
      <c r="E125" s="61">
        <v>10</v>
      </c>
      <c r="F125" s="60">
        <f>D125*E125</f>
        <v>412.29999999999995</v>
      </c>
      <c r="G125" s="64" t="s">
        <v>185</v>
      </c>
      <c r="H125" s="71" t="s">
        <v>186</v>
      </c>
      <c r="I125" s="60">
        <v>43.5</v>
      </c>
      <c r="J125" s="60">
        <v>43.5</v>
      </c>
      <c r="K125" s="112">
        <v>10</v>
      </c>
      <c r="L125" s="60">
        <f>J125*K125</f>
        <v>435</v>
      </c>
      <c r="M125" s="60">
        <f t="shared" si="33"/>
        <v>2.270000000000003</v>
      </c>
      <c r="N125" s="61">
        <f t="shared" si="33"/>
        <v>0</v>
      </c>
      <c r="O125" s="60">
        <f t="shared" si="33"/>
        <v>22.700000000000045</v>
      </c>
      <c r="P125" s="110" t="s">
        <v>594</v>
      </c>
    </row>
    <row r="126" spans="1:16" ht="58.5" customHeight="1">
      <c r="A126" s="106" t="s">
        <v>401</v>
      </c>
      <c r="B126" s="71" t="s">
        <v>402</v>
      </c>
      <c r="C126" s="60">
        <v>7.84</v>
      </c>
      <c r="D126" s="60">
        <v>7.84</v>
      </c>
      <c r="E126" s="61">
        <v>5</v>
      </c>
      <c r="F126" s="60">
        <f>D126*E126</f>
        <v>39.2</v>
      </c>
      <c r="G126" s="64" t="s">
        <v>401</v>
      </c>
      <c r="H126" s="71" t="s">
        <v>402</v>
      </c>
      <c r="I126" s="60">
        <v>8.05</v>
      </c>
      <c r="J126" s="60">
        <v>8.05</v>
      </c>
      <c r="K126" s="112">
        <v>5</v>
      </c>
      <c r="L126" s="60">
        <f>J126*K126</f>
        <v>40.25</v>
      </c>
      <c r="M126" s="60">
        <f t="shared" si="33"/>
        <v>0.21000000000000085</v>
      </c>
      <c r="N126" s="61">
        <f t="shared" si="33"/>
        <v>0</v>
      </c>
      <c r="O126" s="60">
        <f t="shared" si="33"/>
        <v>1.0499999999999972</v>
      </c>
      <c r="P126" s="110" t="s">
        <v>594</v>
      </c>
    </row>
    <row r="127" spans="1:16" ht="54.75" customHeight="1">
      <c r="A127" s="106" t="s">
        <v>403</v>
      </c>
      <c r="B127" s="71" t="s">
        <v>404</v>
      </c>
      <c r="C127" s="60">
        <v>16.93</v>
      </c>
      <c r="D127" s="60">
        <v>16.93</v>
      </c>
      <c r="E127" s="61">
        <v>5</v>
      </c>
      <c r="F127" s="60">
        <f>D127*E127</f>
        <v>84.65</v>
      </c>
      <c r="G127" s="64" t="s">
        <v>403</v>
      </c>
      <c r="H127" s="71" t="s">
        <v>404</v>
      </c>
      <c r="I127" s="60">
        <v>17.55</v>
      </c>
      <c r="J127" s="60">
        <v>17.55</v>
      </c>
      <c r="K127" s="112">
        <v>5</v>
      </c>
      <c r="L127" s="60">
        <f>J127*K127</f>
        <v>87.75</v>
      </c>
      <c r="M127" s="60">
        <f t="shared" si="33"/>
        <v>0.620000000000001</v>
      </c>
      <c r="N127" s="61">
        <f t="shared" si="33"/>
        <v>0</v>
      </c>
      <c r="O127" s="60">
        <f t="shared" si="33"/>
        <v>3.0999999999999943</v>
      </c>
      <c r="P127" s="110" t="s">
        <v>594</v>
      </c>
    </row>
    <row r="128" spans="1:16" ht="16.5" customHeight="1">
      <c r="A128" s="106" t="s">
        <v>405</v>
      </c>
      <c r="B128" s="71" t="s">
        <v>406</v>
      </c>
      <c r="C128" s="63"/>
      <c r="D128" s="63"/>
      <c r="E128" s="63"/>
      <c r="F128" s="60"/>
      <c r="G128" s="64" t="s">
        <v>405</v>
      </c>
      <c r="H128" s="71" t="s">
        <v>406</v>
      </c>
      <c r="I128" s="63"/>
      <c r="J128" s="63"/>
      <c r="K128" s="117"/>
      <c r="L128" s="60"/>
      <c r="M128" s="60"/>
      <c r="N128" s="61"/>
      <c r="O128" s="60"/>
      <c r="P128" s="109"/>
    </row>
    <row r="129" spans="1:16" ht="57" customHeight="1">
      <c r="A129" s="106" t="s">
        <v>407</v>
      </c>
      <c r="B129" s="71" t="s">
        <v>450</v>
      </c>
      <c r="C129" s="60">
        <v>15.16</v>
      </c>
      <c r="D129" s="60">
        <v>15.16</v>
      </c>
      <c r="E129" s="61">
        <v>10</v>
      </c>
      <c r="F129" s="60">
        <f>D129*E129</f>
        <v>151.6</v>
      </c>
      <c r="G129" s="64" t="s">
        <v>407</v>
      </c>
      <c r="H129" s="71" t="s">
        <v>450</v>
      </c>
      <c r="I129" s="60">
        <v>15.54</v>
      </c>
      <c r="J129" s="60">
        <v>15.54</v>
      </c>
      <c r="K129" s="112">
        <v>10</v>
      </c>
      <c r="L129" s="60">
        <f>J129*K129</f>
        <v>155.39999999999998</v>
      </c>
      <c r="M129" s="60">
        <f aca="true" t="shared" si="34" ref="M129:O131">J129-D129</f>
        <v>0.379999999999999</v>
      </c>
      <c r="N129" s="61">
        <f t="shared" si="34"/>
        <v>0</v>
      </c>
      <c r="O129" s="60">
        <f t="shared" si="34"/>
        <v>3.799999999999983</v>
      </c>
      <c r="P129" s="110" t="s">
        <v>594</v>
      </c>
    </row>
    <row r="130" spans="1:16" ht="60" customHeight="1">
      <c r="A130" s="106" t="s">
        <v>408</v>
      </c>
      <c r="B130" s="71" t="s">
        <v>409</v>
      </c>
      <c r="C130" s="60">
        <v>18.88</v>
      </c>
      <c r="D130" s="60">
        <v>18.88</v>
      </c>
      <c r="E130" s="61">
        <v>10</v>
      </c>
      <c r="F130" s="60">
        <f>D130*E130</f>
        <v>188.79999999999998</v>
      </c>
      <c r="G130" s="64" t="s">
        <v>408</v>
      </c>
      <c r="H130" s="71" t="s">
        <v>409</v>
      </c>
      <c r="I130" s="60">
        <v>19.45</v>
      </c>
      <c r="J130" s="60">
        <v>19.45</v>
      </c>
      <c r="K130" s="112">
        <v>10</v>
      </c>
      <c r="L130" s="60">
        <f>J130*K130</f>
        <v>194.5</v>
      </c>
      <c r="M130" s="60">
        <f t="shared" si="34"/>
        <v>0.5700000000000003</v>
      </c>
      <c r="N130" s="61">
        <f t="shared" si="34"/>
        <v>0</v>
      </c>
      <c r="O130" s="60">
        <f t="shared" si="34"/>
        <v>5.700000000000017</v>
      </c>
      <c r="P130" s="110" t="s">
        <v>594</v>
      </c>
    </row>
    <row r="131" spans="1:16" ht="54" customHeight="1">
      <c r="A131" s="106" t="s">
        <v>410</v>
      </c>
      <c r="B131" s="71" t="s">
        <v>411</v>
      </c>
      <c r="C131" s="60">
        <v>22.56</v>
      </c>
      <c r="D131" s="60">
        <v>22.56</v>
      </c>
      <c r="E131" s="61">
        <v>10</v>
      </c>
      <c r="F131" s="60">
        <f>D131*E131</f>
        <v>225.6</v>
      </c>
      <c r="G131" s="64" t="s">
        <v>410</v>
      </c>
      <c r="H131" s="71" t="s">
        <v>411</v>
      </c>
      <c r="I131" s="60">
        <v>23.22</v>
      </c>
      <c r="J131" s="60">
        <v>23.22</v>
      </c>
      <c r="K131" s="112">
        <v>10</v>
      </c>
      <c r="L131" s="60">
        <f>J131*K131</f>
        <v>232.2</v>
      </c>
      <c r="M131" s="60">
        <f t="shared" si="34"/>
        <v>0.6600000000000001</v>
      </c>
      <c r="N131" s="61">
        <f t="shared" si="34"/>
        <v>0</v>
      </c>
      <c r="O131" s="60">
        <f t="shared" si="34"/>
        <v>6.599999999999994</v>
      </c>
      <c r="P131" s="110" t="s">
        <v>594</v>
      </c>
    </row>
    <row r="132" spans="1:16" ht="12.75">
      <c r="A132" s="106" t="s">
        <v>187</v>
      </c>
      <c r="B132" s="71" t="s">
        <v>188</v>
      </c>
      <c r="C132" s="60"/>
      <c r="D132" s="60"/>
      <c r="E132" s="61"/>
      <c r="F132" s="60"/>
      <c r="G132" s="64" t="s">
        <v>187</v>
      </c>
      <c r="H132" s="71" t="s">
        <v>188</v>
      </c>
      <c r="I132" s="60"/>
      <c r="J132" s="60"/>
      <c r="K132" s="112"/>
      <c r="L132" s="60"/>
      <c r="M132" s="60"/>
      <c r="N132" s="61"/>
      <c r="O132" s="60"/>
      <c r="P132" s="122"/>
    </row>
    <row r="133" spans="1:16" ht="54.75" customHeight="1">
      <c r="A133" s="106" t="s">
        <v>189</v>
      </c>
      <c r="B133" s="71" t="s">
        <v>190</v>
      </c>
      <c r="C133" s="60">
        <v>6.41</v>
      </c>
      <c r="D133" s="60">
        <v>6.41</v>
      </c>
      <c r="E133" s="61">
        <v>50</v>
      </c>
      <c r="F133" s="60">
        <f>D133*E133</f>
        <v>320.5</v>
      </c>
      <c r="G133" s="64" t="s">
        <v>189</v>
      </c>
      <c r="H133" s="71" t="s">
        <v>190</v>
      </c>
      <c r="I133" s="60">
        <v>6.67</v>
      </c>
      <c r="J133" s="60">
        <v>6.67</v>
      </c>
      <c r="K133" s="112">
        <v>50</v>
      </c>
      <c r="L133" s="60">
        <f>J133*K133</f>
        <v>333.5</v>
      </c>
      <c r="M133" s="60">
        <f aca="true" t="shared" si="35" ref="M133:O134">J133-D133</f>
        <v>0.2599999999999998</v>
      </c>
      <c r="N133" s="61">
        <f t="shared" si="35"/>
        <v>0</v>
      </c>
      <c r="O133" s="60">
        <f t="shared" si="35"/>
        <v>13</v>
      </c>
      <c r="P133" s="110" t="s">
        <v>594</v>
      </c>
    </row>
    <row r="134" spans="1:16" ht="57.75" customHeight="1">
      <c r="A134" s="106" t="s">
        <v>191</v>
      </c>
      <c r="B134" s="71" t="s">
        <v>192</v>
      </c>
      <c r="C134" s="60">
        <v>7.95</v>
      </c>
      <c r="D134" s="60">
        <v>7.95</v>
      </c>
      <c r="E134" s="61">
        <v>50</v>
      </c>
      <c r="F134" s="60">
        <f>D134*E134</f>
        <v>397.5</v>
      </c>
      <c r="G134" s="64" t="s">
        <v>191</v>
      </c>
      <c r="H134" s="71" t="s">
        <v>192</v>
      </c>
      <c r="I134" s="60">
        <v>8.24</v>
      </c>
      <c r="J134" s="60">
        <v>8.24</v>
      </c>
      <c r="K134" s="112">
        <v>50</v>
      </c>
      <c r="L134" s="60">
        <f>J134*K134</f>
        <v>412</v>
      </c>
      <c r="M134" s="60">
        <f t="shared" si="35"/>
        <v>0.29000000000000004</v>
      </c>
      <c r="N134" s="61">
        <f t="shared" si="35"/>
        <v>0</v>
      </c>
      <c r="O134" s="60">
        <f t="shared" si="35"/>
        <v>14.5</v>
      </c>
      <c r="P134" s="110" t="s">
        <v>594</v>
      </c>
    </row>
    <row r="135" spans="1:16" ht="12.75">
      <c r="A135" s="106" t="s">
        <v>193</v>
      </c>
      <c r="B135" s="71" t="s">
        <v>194</v>
      </c>
      <c r="C135" s="61"/>
      <c r="D135" s="63"/>
      <c r="E135" s="63"/>
      <c r="F135" s="60"/>
      <c r="G135" s="64" t="s">
        <v>193</v>
      </c>
      <c r="H135" s="71" t="s">
        <v>194</v>
      </c>
      <c r="I135" s="61"/>
      <c r="J135" s="63"/>
      <c r="K135" s="117"/>
      <c r="L135" s="60"/>
      <c r="M135" s="60"/>
      <c r="N135" s="61"/>
      <c r="O135" s="60"/>
      <c r="P135" s="122"/>
    </row>
    <row r="136" spans="1:16" ht="66" customHeight="1">
      <c r="A136" s="106" t="s">
        <v>412</v>
      </c>
      <c r="B136" s="71" t="s">
        <v>413</v>
      </c>
      <c r="C136" s="60">
        <v>6.05</v>
      </c>
      <c r="D136" s="60">
        <v>6.05</v>
      </c>
      <c r="E136" s="61">
        <v>50</v>
      </c>
      <c r="F136" s="60">
        <f aca="true" t="shared" si="36" ref="F136:F145">D136*E136</f>
        <v>302.5</v>
      </c>
      <c r="G136" s="64" t="s">
        <v>412</v>
      </c>
      <c r="H136" s="71" t="s">
        <v>413</v>
      </c>
      <c r="I136" s="60">
        <v>6.44</v>
      </c>
      <c r="J136" s="60">
        <v>6.44</v>
      </c>
      <c r="K136" s="112">
        <v>50</v>
      </c>
      <c r="L136" s="60">
        <f aca="true" t="shared" si="37" ref="L136:L145">J136*K136</f>
        <v>322</v>
      </c>
      <c r="M136" s="60">
        <f aca="true" t="shared" si="38" ref="M136:M145">J136-D136</f>
        <v>0.39000000000000057</v>
      </c>
      <c r="N136" s="61">
        <f aca="true" t="shared" si="39" ref="N136:N145">K136-E136</f>
        <v>0</v>
      </c>
      <c r="O136" s="60">
        <f aca="true" t="shared" si="40" ref="O136:O145">L136-F136</f>
        <v>19.5</v>
      </c>
      <c r="P136" s="110" t="s">
        <v>594</v>
      </c>
    </row>
    <row r="137" spans="1:16" ht="51">
      <c r="A137" s="106" t="s">
        <v>414</v>
      </c>
      <c r="B137" s="71" t="s">
        <v>459</v>
      </c>
      <c r="C137" s="60">
        <v>5.81</v>
      </c>
      <c r="D137" s="60">
        <v>5.81</v>
      </c>
      <c r="E137" s="61">
        <v>20</v>
      </c>
      <c r="F137" s="60">
        <f t="shared" si="36"/>
        <v>116.19999999999999</v>
      </c>
      <c r="G137" s="64" t="s">
        <v>414</v>
      </c>
      <c r="H137" s="71" t="s">
        <v>459</v>
      </c>
      <c r="I137" s="60">
        <v>6.03</v>
      </c>
      <c r="J137" s="60">
        <v>6.03</v>
      </c>
      <c r="K137" s="112">
        <v>20</v>
      </c>
      <c r="L137" s="60">
        <f t="shared" si="37"/>
        <v>120.60000000000001</v>
      </c>
      <c r="M137" s="60">
        <f t="shared" si="38"/>
        <v>0.22000000000000064</v>
      </c>
      <c r="N137" s="61">
        <f t="shared" si="39"/>
        <v>0</v>
      </c>
      <c r="O137" s="60">
        <f t="shared" si="40"/>
        <v>4.40000000000002</v>
      </c>
      <c r="P137" s="110" t="s">
        <v>594</v>
      </c>
    </row>
    <row r="138" spans="1:16" ht="72" customHeight="1">
      <c r="A138" s="106" t="s">
        <v>415</v>
      </c>
      <c r="B138" s="71" t="s">
        <v>416</v>
      </c>
      <c r="C138" s="60">
        <v>11.92</v>
      </c>
      <c r="D138" s="60">
        <v>11.92</v>
      </c>
      <c r="E138" s="61">
        <v>50</v>
      </c>
      <c r="F138" s="60">
        <f t="shared" si="36"/>
        <v>596</v>
      </c>
      <c r="G138" s="64" t="s">
        <v>415</v>
      </c>
      <c r="H138" s="71" t="s">
        <v>416</v>
      </c>
      <c r="I138" s="60">
        <v>12.91</v>
      </c>
      <c r="J138" s="60">
        <v>12.91</v>
      </c>
      <c r="K138" s="112">
        <f>50+500</f>
        <v>550</v>
      </c>
      <c r="L138" s="60">
        <f t="shared" si="37"/>
        <v>7100.5</v>
      </c>
      <c r="M138" s="60">
        <f t="shared" si="38"/>
        <v>0.9900000000000002</v>
      </c>
      <c r="N138" s="61">
        <f t="shared" si="39"/>
        <v>500</v>
      </c>
      <c r="O138" s="60">
        <f t="shared" si="40"/>
        <v>6504.5</v>
      </c>
      <c r="P138" s="132" t="s">
        <v>595</v>
      </c>
    </row>
    <row r="139" spans="1:16" ht="51">
      <c r="A139" s="106" t="s">
        <v>417</v>
      </c>
      <c r="B139" s="71" t="s">
        <v>418</v>
      </c>
      <c r="C139" s="60">
        <v>12.01</v>
      </c>
      <c r="D139" s="60">
        <v>12.01</v>
      </c>
      <c r="E139" s="61">
        <v>5</v>
      </c>
      <c r="F139" s="60">
        <f t="shared" si="36"/>
        <v>60.05</v>
      </c>
      <c r="G139" s="64" t="s">
        <v>417</v>
      </c>
      <c r="H139" s="71" t="s">
        <v>418</v>
      </c>
      <c r="I139" s="60">
        <v>13</v>
      </c>
      <c r="J139" s="60">
        <v>13</v>
      </c>
      <c r="K139" s="112">
        <v>5</v>
      </c>
      <c r="L139" s="60">
        <f t="shared" si="37"/>
        <v>65</v>
      </c>
      <c r="M139" s="60">
        <f t="shared" si="38"/>
        <v>0.9900000000000002</v>
      </c>
      <c r="N139" s="61">
        <f t="shared" si="39"/>
        <v>0</v>
      </c>
      <c r="O139" s="60">
        <f t="shared" si="40"/>
        <v>4.950000000000003</v>
      </c>
      <c r="P139" s="110" t="s">
        <v>594</v>
      </c>
    </row>
    <row r="140" spans="1:16" ht="51">
      <c r="A140" s="106" t="s">
        <v>419</v>
      </c>
      <c r="B140" s="71" t="s">
        <v>420</v>
      </c>
      <c r="C140" s="60">
        <v>17.52</v>
      </c>
      <c r="D140" s="60">
        <v>17.52</v>
      </c>
      <c r="E140" s="61">
        <v>10</v>
      </c>
      <c r="F140" s="60">
        <f t="shared" si="36"/>
        <v>175.2</v>
      </c>
      <c r="G140" s="64" t="s">
        <v>419</v>
      </c>
      <c r="H140" s="71" t="s">
        <v>420</v>
      </c>
      <c r="I140" s="60">
        <v>18.69</v>
      </c>
      <c r="J140" s="60">
        <v>18.69</v>
      </c>
      <c r="K140" s="112">
        <v>10</v>
      </c>
      <c r="L140" s="60">
        <f t="shared" si="37"/>
        <v>186.9</v>
      </c>
      <c r="M140" s="60">
        <f t="shared" si="38"/>
        <v>1.1700000000000017</v>
      </c>
      <c r="N140" s="61">
        <f t="shared" si="39"/>
        <v>0</v>
      </c>
      <c r="O140" s="60">
        <f t="shared" si="40"/>
        <v>11.700000000000017</v>
      </c>
      <c r="P140" s="110" t="s">
        <v>594</v>
      </c>
    </row>
    <row r="141" spans="1:16" ht="51">
      <c r="A141" s="106" t="s">
        <v>421</v>
      </c>
      <c r="B141" s="71" t="s">
        <v>422</v>
      </c>
      <c r="C141" s="60">
        <v>8.06</v>
      </c>
      <c r="D141" s="60">
        <v>8.06</v>
      </c>
      <c r="E141" s="61">
        <v>5</v>
      </c>
      <c r="F141" s="60">
        <f t="shared" si="36"/>
        <v>40.300000000000004</v>
      </c>
      <c r="G141" s="64" t="s">
        <v>421</v>
      </c>
      <c r="H141" s="71" t="s">
        <v>422</v>
      </c>
      <c r="I141" s="60">
        <v>8.75</v>
      </c>
      <c r="J141" s="60">
        <v>8.75</v>
      </c>
      <c r="K141" s="112">
        <v>5</v>
      </c>
      <c r="L141" s="60">
        <f t="shared" si="37"/>
        <v>43.75</v>
      </c>
      <c r="M141" s="60">
        <f t="shared" si="38"/>
        <v>0.6899999999999995</v>
      </c>
      <c r="N141" s="61">
        <f t="shared" si="39"/>
        <v>0</v>
      </c>
      <c r="O141" s="60">
        <f t="shared" si="40"/>
        <v>3.4499999999999957</v>
      </c>
      <c r="P141" s="110" t="s">
        <v>594</v>
      </c>
    </row>
    <row r="142" spans="1:16" ht="51">
      <c r="A142" s="106" t="s">
        <v>423</v>
      </c>
      <c r="B142" s="71" t="s">
        <v>424</v>
      </c>
      <c r="C142" s="60">
        <v>9.5</v>
      </c>
      <c r="D142" s="60">
        <v>9.5</v>
      </c>
      <c r="E142" s="61">
        <v>80</v>
      </c>
      <c r="F142" s="60">
        <f t="shared" si="36"/>
        <v>760</v>
      </c>
      <c r="G142" s="64" t="s">
        <v>423</v>
      </c>
      <c r="H142" s="71" t="s">
        <v>424</v>
      </c>
      <c r="I142" s="60">
        <v>10.05</v>
      </c>
      <c r="J142" s="60">
        <v>10.05</v>
      </c>
      <c r="K142" s="112">
        <v>80</v>
      </c>
      <c r="L142" s="60">
        <f t="shared" si="37"/>
        <v>804</v>
      </c>
      <c r="M142" s="60">
        <f t="shared" si="38"/>
        <v>0.5500000000000007</v>
      </c>
      <c r="N142" s="61">
        <f t="shared" si="39"/>
        <v>0</v>
      </c>
      <c r="O142" s="60">
        <f t="shared" si="40"/>
        <v>44</v>
      </c>
      <c r="P142" s="110" t="s">
        <v>594</v>
      </c>
    </row>
    <row r="143" spans="1:16" ht="51">
      <c r="A143" s="106" t="s">
        <v>425</v>
      </c>
      <c r="B143" s="71" t="s">
        <v>426</v>
      </c>
      <c r="C143" s="60">
        <v>12.17</v>
      </c>
      <c r="D143" s="60">
        <v>12.17</v>
      </c>
      <c r="E143" s="61">
        <v>20</v>
      </c>
      <c r="F143" s="60">
        <f t="shared" si="36"/>
        <v>243.4</v>
      </c>
      <c r="G143" s="64" t="s">
        <v>425</v>
      </c>
      <c r="H143" s="71" t="s">
        <v>426</v>
      </c>
      <c r="I143" s="60">
        <v>13.84</v>
      </c>
      <c r="J143" s="60">
        <v>13.84</v>
      </c>
      <c r="K143" s="112">
        <v>20</v>
      </c>
      <c r="L143" s="60">
        <f t="shared" si="37"/>
        <v>276.8</v>
      </c>
      <c r="M143" s="60">
        <f t="shared" si="38"/>
        <v>1.67</v>
      </c>
      <c r="N143" s="61">
        <f t="shared" si="39"/>
        <v>0</v>
      </c>
      <c r="O143" s="60">
        <f t="shared" si="40"/>
        <v>33.400000000000006</v>
      </c>
      <c r="P143" s="110" t="s">
        <v>594</v>
      </c>
    </row>
    <row r="144" spans="1:16" ht="51">
      <c r="A144" s="106" t="s">
        <v>427</v>
      </c>
      <c r="B144" s="71" t="s">
        <v>428</v>
      </c>
      <c r="C144" s="60">
        <v>5.96</v>
      </c>
      <c r="D144" s="60">
        <v>5.96</v>
      </c>
      <c r="E144" s="61">
        <v>50</v>
      </c>
      <c r="F144" s="60">
        <f t="shared" si="36"/>
        <v>298</v>
      </c>
      <c r="G144" s="64" t="s">
        <v>427</v>
      </c>
      <c r="H144" s="71" t="s">
        <v>428</v>
      </c>
      <c r="I144" s="60">
        <v>8.64</v>
      </c>
      <c r="J144" s="60">
        <v>8.64</v>
      </c>
      <c r="K144" s="112">
        <v>50</v>
      </c>
      <c r="L144" s="60">
        <f t="shared" si="37"/>
        <v>432</v>
      </c>
      <c r="M144" s="60">
        <f t="shared" si="38"/>
        <v>2.6800000000000006</v>
      </c>
      <c r="N144" s="61">
        <f t="shared" si="39"/>
        <v>0</v>
      </c>
      <c r="O144" s="60">
        <f t="shared" si="40"/>
        <v>134</v>
      </c>
      <c r="P144" s="110" t="s">
        <v>594</v>
      </c>
    </row>
    <row r="145" spans="1:16" ht="54" customHeight="1">
      <c r="A145" s="106" t="s">
        <v>195</v>
      </c>
      <c r="B145" s="71" t="s">
        <v>196</v>
      </c>
      <c r="C145" s="60">
        <v>3.54</v>
      </c>
      <c r="D145" s="60">
        <v>3.54</v>
      </c>
      <c r="E145" s="61">
        <v>50</v>
      </c>
      <c r="F145" s="60">
        <f t="shared" si="36"/>
        <v>177</v>
      </c>
      <c r="G145" s="64" t="s">
        <v>195</v>
      </c>
      <c r="H145" s="71" t="s">
        <v>196</v>
      </c>
      <c r="I145" s="60">
        <v>4.52</v>
      </c>
      <c r="J145" s="60">
        <v>4.52</v>
      </c>
      <c r="K145" s="112">
        <v>50</v>
      </c>
      <c r="L145" s="60">
        <f t="shared" si="37"/>
        <v>225.99999999999997</v>
      </c>
      <c r="M145" s="60">
        <f t="shared" si="38"/>
        <v>0.9799999999999995</v>
      </c>
      <c r="N145" s="61">
        <f t="shared" si="39"/>
        <v>0</v>
      </c>
      <c r="O145" s="60">
        <f t="shared" si="40"/>
        <v>48.99999999999997</v>
      </c>
      <c r="P145" s="110" t="s">
        <v>594</v>
      </c>
    </row>
    <row r="146" spans="1:16" ht="12.75">
      <c r="A146" s="106" t="s">
        <v>197</v>
      </c>
      <c r="B146" s="71" t="s">
        <v>198</v>
      </c>
      <c r="C146" s="60"/>
      <c r="D146" s="60"/>
      <c r="E146" s="61"/>
      <c r="F146" s="60"/>
      <c r="G146" s="64" t="s">
        <v>197</v>
      </c>
      <c r="H146" s="71" t="s">
        <v>198</v>
      </c>
      <c r="I146" s="60"/>
      <c r="J146" s="60"/>
      <c r="K146" s="112"/>
      <c r="L146" s="60"/>
      <c r="M146" s="60"/>
      <c r="N146" s="61"/>
      <c r="O146" s="60"/>
      <c r="P146" s="122"/>
    </row>
    <row r="147" spans="1:16" ht="60.75" customHeight="1">
      <c r="A147" s="106" t="s">
        <v>199</v>
      </c>
      <c r="B147" s="59" t="s">
        <v>200</v>
      </c>
      <c r="C147" s="60">
        <v>6.14</v>
      </c>
      <c r="D147" s="60">
        <v>6.14</v>
      </c>
      <c r="E147" s="61">
        <v>100</v>
      </c>
      <c r="F147" s="60">
        <f>D147*E147</f>
        <v>614</v>
      </c>
      <c r="G147" s="64" t="s">
        <v>199</v>
      </c>
      <c r="H147" s="59" t="s">
        <v>200</v>
      </c>
      <c r="I147" s="60">
        <v>7.18</v>
      </c>
      <c r="J147" s="60">
        <v>7.18</v>
      </c>
      <c r="K147" s="112">
        <v>100</v>
      </c>
      <c r="L147" s="60">
        <f>J147*K147</f>
        <v>718</v>
      </c>
      <c r="M147" s="60">
        <f aca="true" t="shared" si="41" ref="M147:O149">J147-D147</f>
        <v>1.04</v>
      </c>
      <c r="N147" s="61">
        <f t="shared" si="41"/>
        <v>0</v>
      </c>
      <c r="O147" s="60">
        <f t="shared" si="41"/>
        <v>104</v>
      </c>
      <c r="P147" s="110" t="s">
        <v>594</v>
      </c>
    </row>
    <row r="148" spans="1:16" ht="60.75" customHeight="1">
      <c r="A148" s="106" t="s">
        <v>201</v>
      </c>
      <c r="B148" s="59" t="s">
        <v>202</v>
      </c>
      <c r="C148" s="60">
        <v>4.64</v>
      </c>
      <c r="D148" s="60">
        <v>4.64</v>
      </c>
      <c r="E148" s="61">
        <v>100</v>
      </c>
      <c r="F148" s="60">
        <f>D148*E148</f>
        <v>463.99999999999994</v>
      </c>
      <c r="G148" s="64" t="s">
        <v>201</v>
      </c>
      <c r="H148" s="59" t="s">
        <v>202</v>
      </c>
      <c r="I148" s="60">
        <v>5.68</v>
      </c>
      <c r="J148" s="60">
        <v>5.68</v>
      </c>
      <c r="K148" s="112">
        <v>100</v>
      </c>
      <c r="L148" s="60">
        <f>J148*K148</f>
        <v>568</v>
      </c>
      <c r="M148" s="60">
        <f t="shared" si="41"/>
        <v>1.04</v>
      </c>
      <c r="N148" s="61">
        <f t="shared" si="41"/>
        <v>0</v>
      </c>
      <c r="O148" s="60">
        <f t="shared" si="41"/>
        <v>104.00000000000006</v>
      </c>
      <c r="P148" s="110" t="s">
        <v>594</v>
      </c>
    </row>
    <row r="149" spans="1:16" ht="56.25" customHeight="1">
      <c r="A149" s="106" t="s">
        <v>203</v>
      </c>
      <c r="B149" s="59" t="s">
        <v>204</v>
      </c>
      <c r="C149" s="60">
        <v>5.52</v>
      </c>
      <c r="D149" s="60">
        <v>5.52</v>
      </c>
      <c r="E149" s="61">
        <v>100</v>
      </c>
      <c r="F149" s="60">
        <f>D149*E149</f>
        <v>552</v>
      </c>
      <c r="G149" s="64" t="s">
        <v>203</v>
      </c>
      <c r="H149" s="59" t="s">
        <v>204</v>
      </c>
      <c r="I149" s="60">
        <v>6.56</v>
      </c>
      <c r="J149" s="60">
        <v>6.56</v>
      </c>
      <c r="K149" s="112">
        <v>100</v>
      </c>
      <c r="L149" s="60">
        <f>J149*K149</f>
        <v>656</v>
      </c>
      <c r="M149" s="60">
        <f t="shared" si="41"/>
        <v>1.04</v>
      </c>
      <c r="N149" s="61">
        <f t="shared" si="41"/>
        <v>0</v>
      </c>
      <c r="O149" s="60">
        <f t="shared" si="41"/>
        <v>104</v>
      </c>
      <c r="P149" s="110" t="s">
        <v>594</v>
      </c>
    </row>
    <row r="150" spans="1:16" ht="25.5">
      <c r="A150" s="106" t="s">
        <v>205</v>
      </c>
      <c r="B150" s="59" t="s">
        <v>206</v>
      </c>
      <c r="C150" s="60"/>
      <c r="D150" s="60"/>
      <c r="E150" s="61"/>
      <c r="F150" s="60"/>
      <c r="G150" s="64" t="s">
        <v>205</v>
      </c>
      <c r="H150" s="59" t="s">
        <v>206</v>
      </c>
      <c r="I150" s="60"/>
      <c r="J150" s="60"/>
      <c r="K150" s="112"/>
      <c r="L150" s="60"/>
      <c r="M150" s="60"/>
      <c r="N150" s="61"/>
      <c r="O150" s="60"/>
      <c r="P150" s="122"/>
    </row>
    <row r="151" spans="1:16" ht="58.5" customHeight="1">
      <c r="A151" s="106" t="s">
        <v>207</v>
      </c>
      <c r="B151" s="59" t="s">
        <v>352</v>
      </c>
      <c r="C151" s="60">
        <v>6.9</v>
      </c>
      <c r="D151" s="60">
        <v>6.9</v>
      </c>
      <c r="E151" s="61">
        <v>5</v>
      </c>
      <c r="F151" s="60">
        <f aca="true" t="shared" si="42" ref="F151:F164">D151*E151</f>
        <v>34.5</v>
      </c>
      <c r="G151" s="64" t="s">
        <v>207</v>
      </c>
      <c r="H151" s="59" t="s">
        <v>352</v>
      </c>
      <c r="I151" s="60">
        <v>7.6</v>
      </c>
      <c r="J151" s="60">
        <v>7.6</v>
      </c>
      <c r="K151" s="112">
        <v>5</v>
      </c>
      <c r="L151" s="60">
        <f aca="true" t="shared" si="43" ref="L151:L162">J151*K151</f>
        <v>38</v>
      </c>
      <c r="M151" s="60">
        <f aca="true" t="shared" si="44" ref="M151:M162">J151-D151</f>
        <v>0.6999999999999993</v>
      </c>
      <c r="N151" s="61">
        <f aca="true" t="shared" si="45" ref="N151:N162">K151-E151</f>
        <v>0</v>
      </c>
      <c r="O151" s="60">
        <f aca="true" t="shared" si="46" ref="O151:O162">L151-F151</f>
        <v>3.5</v>
      </c>
      <c r="P151" s="110" t="s">
        <v>594</v>
      </c>
    </row>
    <row r="152" spans="1:16" ht="58.5" customHeight="1">
      <c r="A152" s="106" t="s">
        <v>208</v>
      </c>
      <c r="B152" s="59" t="s">
        <v>461</v>
      </c>
      <c r="C152" s="60">
        <v>10.34</v>
      </c>
      <c r="D152" s="60">
        <v>10.34</v>
      </c>
      <c r="E152" s="61">
        <v>5</v>
      </c>
      <c r="F152" s="60">
        <f t="shared" si="42"/>
        <v>51.7</v>
      </c>
      <c r="G152" s="64" t="s">
        <v>208</v>
      </c>
      <c r="H152" s="59" t="s">
        <v>461</v>
      </c>
      <c r="I152" s="60">
        <v>11.33</v>
      </c>
      <c r="J152" s="60">
        <v>11.33</v>
      </c>
      <c r="K152" s="112">
        <v>5</v>
      </c>
      <c r="L152" s="60">
        <f t="shared" si="43"/>
        <v>56.65</v>
      </c>
      <c r="M152" s="60">
        <f t="shared" si="44"/>
        <v>0.9900000000000002</v>
      </c>
      <c r="N152" s="61">
        <f t="shared" si="45"/>
        <v>0</v>
      </c>
      <c r="O152" s="60">
        <f t="shared" si="46"/>
        <v>4.949999999999996</v>
      </c>
      <c r="P152" s="110" t="s">
        <v>594</v>
      </c>
    </row>
    <row r="153" spans="1:16" ht="49.5" customHeight="1">
      <c r="A153" s="106" t="s">
        <v>209</v>
      </c>
      <c r="B153" s="59" t="s">
        <v>210</v>
      </c>
      <c r="C153" s="60">
        <v>10.9</v>
      </c>
      <c r="D153" s="60">
        <v>10.9</v>
      </c>
      <c r="E153" s="61">
        <v>5</v>
      </c>
      <c r="F153" s="60">
        <f t="shared" si="42"/>
        <v>54.5</v>
      </c>
      <c r="G153" s="64" t="s">
        <v>209</v>
      </c>
      <c r="H153" s="59" t="s">
        <v>210</v>
      </c>
      <c r="I153" s="60">
        <v>0</v>
      </c>
      <c r="J153" s="60">
        <v>0</v>
      </c>
      <c r="K153" s="112">
        <v>0</v>
      </c>
      <c r="L153" s="60">
        <f t="shared" si="43"/>
        <v>0</v>
      </c>
      <c r="M153" s="60">
        <f t="shared" si="44"/>
        <v>-10.9</v>
      </c>
      <c r="N153" s="61">
        <f t="shared" si="45"/>
        <v>-5</v>
      </c>
      <c r="O153" s="60">
        <f t="shared" si="46"/>
        <v>-54.5</v>
      </c>
      <c r="P153" s="132" t="s">
        <v>577</v>
      </c>
    </row>
    <row r="154" spans="1:16" ht="47.25" customHeight="1">
      <c r="A154" s="106"/>
      <c r="B154" s="59"/>
      <c r="C154" s="60"/>
      <c r="D154" s="60"/>
      <c r="E154" s="61"/>
      <c r="F154" s="60"/>
      <c r="G154" s="64" t="s">
        <v>209</v>
      </c>
      <c r="H154" s="105" t="s">
        <v>474</v>
      </c>
      <c r="I154" s="60">
        <v>12.84</v>
      </c>
      <c r="J154" s="60">
        <v>12.84</v>
      </c>
      <c r="K154" s="112">
        <v>5</v>
      </c>
      <c r="L154" s="60">
        <f t="shared" si="43"/>
        <v>64.2</v>
      </c>
      <c r="M154" s="60">
        <f t="shared" si="44"/>
        <v>12.84</v>
      </c>
      <c r="N154" s="61">
        <f t="shared" si="45"/>
        <v>5</v>
      </c>
      <c r="O154" s="60">
        <f t="shared" si="46"/>
        <v>64.2</v>
      </c>
      <c r="P154" s="124" t="s">
        <v>517</v>
      </c>
    </row>
    <row r="155" spans="1:16" ht="53.25" customHeight="1">
      <c r="A155" s="106" t="s">
        <v>211</v>
      </c>
      <c r="B155" s="59" t="s">
        <v>353</v>
      </c>
      <c r="C155" s="60">
        <v>13.9</v>
      </c>
      <c r="D155" s="60">
        <v>13.9</v>
      </c>
      <c r="E155" s="61">
        <v>5</v>
      </c>
      <c r="F155" s="60">
        <f t="shared" si="42"/>
        <v>69.5</v>
      </c>
      <c r="G155" s="64" t="s">
        <v>211</v>
      </c>
      <c r="H155" s="59" t="s">
        <v>353</v>
      </c>
      <c r="I155" s="60">
        <v>0</v>
      </c>
      <c r="J155" s="60">
        <v>0</v>
      </c>
      <c r="K155" s="112">
        <v>0</v>
      </c>
      <c r="L155" s="60">
        <f t="shared" si="43"/>
        <v>0</v>
      </c>
      <c r="M155" s="60">
        <f t="shared" si="44"/>
        <v>-13.9</v>
      </c>
      <c r="N155" s="61">
        <f t="shared" si="45"/>
        <v>-5</v>
      </c>
      <c r="O155" s="60">
        <f t="shared" si="46"/>
        <v>-69.5</v>
      </c>
      <c r="P155" s="132" t="s">
        <v>578</v>
      </c>
    </row>
    <row r="156" spans="1:16" ht="61.5" customHeight="1">
      <c r="A156" s="106"/>
      <c r="B156" s="59"/>
      <c r="C156" s="60"/>
      <c r="D156" s="60"/>
      <c r="E156" s="61"/>
      <c r="F156" s="60"/>
      <c r="G156" s="64" t="s">
        <v>211</v>
      </c>
      <c r="H156" s="59" t="s">
        <v>475</v>
      </c>
      <c r="I156" s="60">
        <v>12.84</v>
      </c>
      <c r="J156" s="60">
        <v>12.84</v>
      </c>
      <c r="K156" s="112">
        <v>5</v>
      </c>
      <c r="L156" s="60">
        <f t="shared" si="43"/>
        <v>64.2</v>
      </c>
      <c r="M156" s="60">
        <f t="shared" si="44"/>
        <v>12.84</v>
      </c>
      <c r="N156" s="61">
        <f t="shared" si="45"/>
        <v>5</v>
      </c>
      <c r="O156" s="60">
        <f t="shared" si="46"/>
        <v>64.2</v>
      </c>
      <c r="P156" s="124" t="s">
        <v>516</v>
      </c>
    </row>
    <row r="157" spans="1:16" ht="61.5" customHeight="1">
      <c r="A157" s="106" t="s">
        <v>212</v>
      </c>
      <c r="B157" s="59" t="s">
        <v>213</v>
      </c>
      <c r="C157" s="60">
        <v>4.1</v>
      </c>
      <c r="D157" s="60">
        <v>4.1</v>
      </c>
      <c r="E157" s="61">
        <v>5</v>
      </c>
      <c r="F157" s="60">
        <f t="shared" si="42"/>
        <v>20.5</v>
      </c>
      <c r="G157" s="64" t="s">
        <v>212</v>
      </c>
      <c r="H157" s="59" t="s">
        <v>213</v>
      </c>
      <c r="I157" s="60">
        <v>4.91</v>
      </c>
      <c r="J157" s="60">
        <v>4.91</v>
      </c>
      <c r="K157" s="112">
        <v>5</v>
      </c>
      <c r="L157" s="60">
        <f t="shared" si="43"/>
        <v>24.55</v>
      </c>
      <c r="M157" s="60">
        <f t="shared" si="44"/>
        <v>0.8100000000000005</v>
      </c>
      <c r="N157" s="61">
        <f t="shared" si="45"/>
        <v>0</v>
      </c>
      <c r="O157" s="60">
        <f t="shared" si="46"/>
        <v>4.050000000000001</v>
      </c>
      <c r="P157" s="110" t="s">
        <v>594</v>
      </c>
    </row>
    <row r="158" spans="1:16" ht="61.5" customHeight="1">
      <c r="A158" s="106" t="s">
        <v>214</v>
      </c>
      <c r="B158" s="59" t="s">
        <v>213</v>
      </c>
      <c r="C158" s="60">
        <v>6.86</v>
      </c>
      <c r="D158" s="60">
        <v>6.86</v>
      </c>
      <c r="E158" s="61">
        <v>5</v>
      </c>
      <c r="F158" s="60">
        <f t="shared" si="42"/>
        <v>34.300000000000004</v>
      </c>
      <c r="G158" s="64" t="s">
        <v>214</v>
      </c>
      <c r="H158" s="59" t="s">
        <v>213</v>
      </c>
      <c r="I158" s="60">
        <v>8.44</v>
      </c>
      <c r="J158" s="60">
        <v>8.44</v>
      </c>
      <c r="K158" s="112">
        <v>5</v>
      </c>
      <c r="L158" s="60">
        <f t="shared" si="43"/>
        <v>42.199999999999996</v>
      </c>
      <c r="M158" s="60">
        <f t="shared" si="44"/>
        <v>1.5799999999999992</v>
      </c>
      <c r="N158" s="61">
        <f t="shared" si="45"/>
        <v>0</v>
      </c>
      <c r="O158" s="60">
        <f t="shared" si="46"/>
        <v>7.8999999999999915</v>
      </c>
      <c r="P158" s="110" t="s">
        <v>594</v>
      </c>
    </row>
    <row r="159" spans="1:16" ht="38.25">
      <c r="A159" s="106"/>
      <c r="B159" s="59"/>
      <c r="C159" s="60"/>
      <c r="D159" s="60"/>
      <c r="E159" s="61"/>
      <c r="F159" s="60"/>
      <c r="G159" s="64" t="s">
        <v>488</v>
      </c>
      <c r="H159" s="105" t="s">
        <v>492</v>
      </c>
      <c r="I159" s="60">
        <v>12.95</v>
      </c>
      <c r="J159" s="60">
        <v>12.95</v>
      </c>
      <c r="K159" s="112">
        <v>10</v>
      </c>
      <c r="L159" s="60">
        <f t="shared" si="43"/>
        <v>129.5</v>
      </c>
      <c r="M159" s="60">
        <f t="shared" si="44"/>
        <v>12.95</v>
      </c>
      <c r="N159" s="61">
        <f t="shared" si="45"/>
        <v>10</v>
      </c>
      <c r="O159" s="60">
        <f t="shared" si="46"/>
        <v>129.5</v>
      </c>
      <c r="P159" s="129" t="s">
        <v>515</v>
      </c>
    </row>
    <row r="160" spans="1:16" ht="52.5" customHeight="1">
      <c r="A160" s="106"/>
      <c r="B160" s="59"/>
      <c r="C160" s="60"/>
      <c r="D160" s="60"/>
      <c r="E160" s="61"/>
      <c r="F160" s="60"/>
      <c r="G160" s="64" t="s">
        <v>489</v>
      </c>
      <c r="H160" s="105" t="s">
        <v>492</v>
      </c>
      <c r="I160" s="60">
        <v>15.79</v>
      </c>
      <c r="J160" s="60">
        <v>15.79</v>
      </c>
      <c r="K160" s="112">
        <v>10</v>
      </c>
      <c r="L160" s="60">
        <f t="shared" si="43"/>
        <v>157.89999999999998</v>
      </c>
      <c r="M160" s="60">
        <f t="shared" si="44"/>
        <v>15.79</v>
      </c>
      <c r="N160" s="61">
        <f t="shared" si="45"/>
        <v>10</v>
      </c>
      <c r="O160" s="60">
        <f t="shared" si="46"/>
        <v>157.89999999999998</v>
      </c>
      <c r="P160" s="129" t="s">
        <v>515</v>
      </c>
    </row>
    <row r="161" spans="1:16" ht="52.5" customHeight="1">
      <c r="A161" s="106"/>
      <c r="B161" s="59"/>
      <c r="C161" s="60"/>
      <c r="D161" s="60"/>
      <c r="E161" s="61"/>
      <c r="F161" s="60"/>
      <c r="G161" s="64" t="s">
        <v>490</v>
      </c>
      <c r="H161" s="105" t="s">
        <v>614</v>
      </c>
      <c r="I161" s="60">
        <v>12.34</v>
      </c>
      <c r="J161" s="60">
        <v>12.34</v>
      </c>
      <c r="K161" s="112">
        <v>6</v>
      </c>
      <c r="L161" s="60">
        <f t="shared" si="43"/>
        <v>74.03999999999999</v>
      </c>
      <c r="M161" s="60">
        <f t="shared" si="44"/>
        <v>12.34</v>
      </c>
      <c r="N161" s="61">
        <f t="shared" si="45"/>
        <v>6</v>
      </c>
      <c r="O161" s="60">
        <f t="shared" si="46"/>
        <v>74.03999999999999</v>
      </c>
      <c r="P161" s="109" t="s">
        <v>522</v>
      </c>
    </row>
    <row r="162" spans="1:16" ht="52.5" customHeight="1">
      <c r="A162" s="106"/>
      <c r="B162" s="59"/>
      <c r="C162" s="60"/>
      <c r="D162" s="60"/>
      <c r="E162" s="61"/>
      <c r="F162" s="60"/>
      <c r="G162" s="64" t="s">
        <v>491</v>
      </c>
      <c r="H162" s="105" t="s">
        <v>493</v>
      </c>
      <c r="I162" s="60">
        <v>23.28</v>
      </c>
      <c r="J162" s="60">
        <v>23.28</v>
      </c>
      <c r="K162" s="112">
        <v>6</v>
      </c>
      <c r="L162" s="60">
        <f t="shared" si="43"/>
        <v>139.68</v>
      </c>
      <c r="M162" s="60">
        <f t="shared" si="44"/>
        <v>23.28</v>
      </c>
      <c r="N162" s="61">
        <f t="shared" si="45"/>
        <v>6</v>
      </c>
      <c r="O162" s="60">
        <f t="shared" si="46"/>
        <v>139.68</v>
      </c>
      <c r="P162" s="109" t="s">
        <v>523</v>
      </c>
    </row>
    <row r="163" spans="1:16" ht="25.5">
      <c r="A163" s="106" t="s">
        <v>215</v>
      </c>
      <c r="B163" s="71" t="s">
        <v>216</v>
      </c>
      <c r="C163" s="75"/>
      <c r="D163" s="66"/>
      <c r="E163" s="66"/>
      <c r="F163" s="60"/>
      <c r="G163" s="64" t="s">
        <v>215</v>
      </c>
      <c r="H163" s="71" t="s">
        <v>216</v>
      </c>
      <c r="I163" s="75"/>
      <c r="J163" s="66"/>
      <c r="K163" s="113"/>
      <c r="L163" s="60"/>
      <c r="M163" s="60"/>
      <c r="N163" s="61"/>
      <c r="O163" s="60"/>
      <c r="P163" s="122"/>
    </row>
    <row r="164" spans="1:16" ht="61.5" customHeight="1">
      <c r="A164" s="106" t="s">
        <v>476</v>
      </c>
      <c r="B164" s="107" t="s">
        <v>477</v>
      </c>
      <c r="C164" s="60">
        <v>6</v>
      </c>
      <c r="D164" s="60">
        <v>6</v>
      </c>
      <c r="E164" s="61">
        <v>5</v>
      </c>
      <c r="F164" s="60">
        <f t="shared" si="42"/>
        <v>30</v>
      </c>
      <c r="G164" s="106" t="s">
        <v>476</v>
      </c>
      <c r="H164" s="107" t="s">
        <v>477</v>
      </c>
      <c r="I164" s="60">
        <v>6.21</v>
      </c>
      <c r="J164" s="60">
        <v>6.21</v>
      </c>
      <c r="K164" s="114">
        <v>5</v>
      </c>
      <c r="L164" s="60">
        <f aca="true" t="shared" si="47" ref="L164:L176">J164*K164</f>
        <v>31.05</v>
      </c>
      <c r="M164" s="60">
        <f aca="true" t="shared" si="48" ref="M164:M176">J164-D164</f>
        <v>0.20999999999999996</v>
      </c>
      <c r="N164" s="61">
        <f aca="true" t="shared" si="49" ref="N164:N176">K164-E164</f>
        <v>0</v>
      </c>
      <c r="O164" s="60">
        <f aca="true" t="shared" si="50" ref="O164:O176">L164-F164</f>
        <v>1.0500000000000007</v>
      </c>
      <c r="P164" s="110" t="s">
        <v>594</v>
      </c>
    </row>
    <row r="165" spans="1:16" ht="61.5" customHeight="1">
      <c r="A165" s="106" t="s">
        <v>478</v>
      </c>
      <c r="B165" s="107" t="s">
        <v>479</v>
      </c>
      <c r="C165" s="60">
        <v>2.01</v>
      </c>
      <c r="D165" s="60">
        <v>2.01</v>
      </c>
      <c r="E165" s="61">
        <v>50</v>
      </c>
      <c r="F165" s="60">
        <f>D165*E165</f>
        <v>100.49999999999999</v>
      </c>
      <c r="G165" s="106" t="s">
        <v>478</v>
      </c>
      <c r="H165" s="107" t="s">
        <v>479</v>
      </c>
      <c r="I165" s="60">
        <v>2.09</v>
      </c>
      <c r="J165" s="60">
        <v>2.09</v>
      </c>
      <c r="K165" s="114">
        <v>50</v>
      </c>
      <c r="L165" s="60">
        <f t="shared" si="47"/>
        <v>104.5</v>
      </c>
      <c r="M165" s="60">
        <f t="shared" si="48"/>
        <v>0.08000000000000007</v>
      </c>
      <c r="N165" s="61">
        <f t="shared" si="49"/>
        <v>0</v>
      </c>
      <c r="O165" s="60">
        <f t="shared" si="50"/>
        <v>4.000000000000014</v>
      </c>
      <c r="P165" s="110" t="s">
        <v>594</v>
      </c>
    </row>
    <row r="166" spans="1:16" ht="61.5" customHeight="1">
      <c r="A166" s="106" t="s">
        <v>480</v>
      </c>
      <c r="B166" s="107" t="s">
        <v>481</v>
      </c>
      <c r="C166" s="60">
        <v>7.75</v>
      </c>
      <c r="D166" s="60">
        <v>7.75</v>
      </c>
      <c r="E166" s="61">
        <v>30</v>
      </c>
      <c r="F166" s="60">
        <f>D166*E166</f>
        <v>232.5</v>
      </c>
      <c r="G166" s="106" t="s">
        <v>480</v>
      </c>
      <c r="H166" s="107" t="s">
        <v>481</v>
      </c>
      <c r="I166" s="60">
        <v>7.99</v>
      </c>
      <c r="J166" s="60">
        <v>7.99</v>
      </c>
      <c r="K166" s="114">
        <v>30</v>
      </c>
      <c r="L166" s="60">
        <f t="shared" si="47"/>
        <v>239.70000000000002</v>
      </c>
      <c r="M166" s="60">
        <f t="shared" si="48"/>
        <v>0.2400000000000002</v>
      </c>
      <c r="N166" s="61">
        <f t="shared" si="49"/>
        <v>0</v>
      </c>
      <c r="O166" s="60">
        <f t="shared" si="50"/>
        <v>7.200000000000017</v>
      </c>
      <c r="P166" s="110" t="s">
        <v>594</v>
      </c>
    </row>
    <row r="167" spans="1:16" ht="61.5" customHeight="1">
      <c r="A167" s="106" t="s">
        <v>482</v>
      </c>
      <c r="B167" s="107" t="s">
        <v>483</v>
      </c>
      <c r="C167" s="60">
        <v>2.01</v>
      </c>
      <c r="D167" s="60">
        <v>2.01</v>
      </c>
      <c r="E167" s="61">
        <v>10</v>
      </c>
      <c r="F167" s="60">
        <f>D167*E167</f>
        <v>20.099999999999998</v>
      </c>
      <c r="G167" s="106" t="s">
        <v>482</v>
      </c>
      <c r="H167" s="107" t="s">
        <v>483</v>
      </c>
      <c r="I167" s="60">
        <v>2.09</v>
      </c>
      <c r="J167" s="60">
        <v>2.09</v>
      </c>
      <c r="K167" s="114">
        <v>10</v>
      </c>
      <c r="L167" s="60">
        <f t="shared" si="47"/>
        <v>20.9</v>
      </c>
      <c r="M167" s="60">
        <f t="shared" si="48"/>
        <v>0.08000000000000007</v>
      </c>
      <c r="N167" s="61">
        <f t="shared" si="49"/>
        <v>0</v>
      </c>
      <c r="O167" s="60">
        <f t="shared" si="50"/>
        <v>0.8000000000000007</v>
      </c>
      <c r="P167" s="110" t="s">
        <v>594</v>
      </c>
    </row>
    <row r="168" spans="1:16" ht="61.5" customHeight="1">
      <c r="A168" s="106" t="s">
        <v>217</v>
      </c>
      <c r="B168" s="59" t="s">
        <v>218</v>
      </c>
      <c r="C168" s="69">
        <v>10</v>
      </c>
      <c r="D168" s="60">
        <v>10</v>
      </c>
      <c r="E168" s="61">
        <v>20</v>
      </c>
      <c r="F168" s="60">
        <f aca="true" t="shared" si="51" ref="F168:F176">D168*E168</f>
        <v>200</v>
      </c>
      <c r="G168" s="64" t="s">
        <v>217</v>
      </c>
      <c r="H168" s="59" t="s">
        <v>218</v>
      </c>
      <c r="I168" s="69">
        <v>11.88</v>
      </c>
      <c r="J168" s="60">
        <v>11.88</v>
      </c>
      <c r="K168" s="112">
        <v>20</v>
      </c>
      <c r="L168" s="60">
        <f t="shared" si="47"/>
        <v>237.60000000000002</v>
      </c>
      <c r="M168" s="60">
        <f t="shared" si="48"/>
        <v>1.8800000000000008</v>
      </c>
      <c r="N168" s="61">
        <f t="shared" si="49"/>
        <v>0</v>
      </c>
      <c r="O168" s="60">
        <f t="shared" si="50"/>
        <v>37.60000000000002</v>
      </c>
      <c r="P168" s="110" t="s">
        <v>594</v>
      </c>
    </row>
    <row r="169" spans="1:16" ht="61.5" customHeight="1">
      <c r="A169" s="106" t="s">
        <v>219</v>
      </c>
      <c r="B169" s="59" t="s">
        <v>220</v>
      </c>
      <c r="C169" s="76">
        <v>2.2</v>
      </c>
      <c r="D169" s="60">
        <v>2.2</v>
      </c>
      <c r="E169" s="61">
        <v>100</v>
      </c>
      <c r="F169" s="60">
        <f t="shared" si="51"/>
        <v>220.00000000000003</v>
      </c>
      <c r="G169" s="64" t="s">
        <v>219</v>
      </c>
      <c r="H169" s="59" t="s">
        <v>220</v>
      </c>
      <c r="I169" s="76">
        <v>2.68</v>
      </c>
      <c r="J169" s="60">
        <v>2.68</v>
      </c>
      <c r="K169" s="112">
        <v>100</v>
      </c>
      <c r="L169" s="60">
        <f t="shared" si="47"/>
        <v>268</v>
      </c>
      <c r="M169" s="60">
        <f t="shared" si="48"/>
        <v>0.48</v>
      </c>
      <c r="N169" s="61">
        <f t="shared" si="49"/>
        <v>0</v>
      </c>
      <c r="O169" s="60">
        <f t="shared" si="50"/>
        <v>47.99999999999997</v>
      </c>
      <c r="P169" s="110" t="s">
        <v>594</v>
      </c>
    </row>
    <row r="170" spans="1:16" s="11" customFormat="1" ht="61.5" customHeight="1">
      <c r="A170" s="106" t="s">
        <v>494</v>
      </c>
      <c r="B170" s="71" t="s">
        <v>495</v>
      </c>
      <c r="C170" s="73">
        <v>3.36</v>
      </c>
      <c r="D170" s="60">
        <v>3.36</v>
      </c>
      <c r="E170" s="61">
        <v>10</v>
      </c>
      <c r="F170" s="60">
        <f t="shared" si="51"/>
        <v>33.6</v>
      </c>
      <c r="G170" s="64" t="s">
        <v>494</v>
      </c>
      <c r="H170" s="71" t="s">
        <v>495</v>
      </c>
      <c r="I170" s="73">
        <v>3.44</v>
      </c>
      <c r="J170" s="60">
        <v>3.44</v>
      </c>
      <c r="K170" s="112">
        <v>10</v>
      </c>
      <c r="L170" s="60">
        <f t="shared" si="47"/>
        <v>34.4</v>
      </c>
      <c r="M170" s="60">
        <f t="shared" si="48"/>
        <v>0.08000000000000007</v>
      </c>
      <c r="N170" s="61">
        <f t="shared" si="49"/>
        <v>0</v>
      </c>
      <c r="O170" s="60">
        <f t="shared" si="50"/>
        <v>0.7999999999999972</v>
      </c>
      <c r="P170" s="110" t="s">
        <v>594</v>
      </c>
    </row>
    <row r="171" spans="1:16" ht="61.5" customHeight="1">
      <c r="A171" s="106" t="s">
        <v>35</v>
      </c>
      <c r="B171" s="78" t="s">
        <v>221</v>
      </c>
      <c r="C171" s="60">
        <v>11.9</v>
      </c>
      <c r="D171" s="60">
        <v>11.9</v>
      </c>
      <c r="E171" s="61">
        <v>20</v>
      </c>
      <c r="F171" s="60">
        <f t="shared" si="51"/>
        <v>238</v>
      </c>
      <c r="G171" s="64" t="s">
        <v>35</v>
      </c>
      <c r="H171" s="78" t="s">
        <v>221</v>
      </c>
      <c r="I171" s="60">
        <v>13.35</v>
      </c>
      <c r="J171" s="60">
        <v>13.35</v>
      </c>
      <c r="K171" s="112">
        <v>20</v>
      </c>
      <c r="L171" s="60">
        <f t="shared" si="47"/>
        <v>267</v>
      </c>
      <c r="M171" s="60">
        <f t="shared" si="48"/>
        <v>1.4499999999999993</v>
      </c>
      <c r="N171" s="61">
        <f t="shared" si="49"/>
        <v>0</v>
      </c>
      <c r="O171" s="60">
        <f t="shared" si="50"/>
        <v>29</v>
      </c>
      <c r="P171" s="110" t="s">
        <v>594</v>
      </c>
    </row>
    <row r="172" spans="1:16" ht="61.5" customHeight="1">
      <c r="A172" s="106" t="s">
        <v>222</v>
      </c>
      <c r="B172" s="78" t="s">
        <v>223</v>
      </c>
      <c r="C172" s="60">
        <v>2.5</v>
      </c>
      <c r="D172" s="60">
        <v>2.5</v>
      </c>
      <c r="E172" s="61">
        <v>20</v>
      </c>
      <c r="F172" s="60">
        <f t="shared" si="51"/>
        <v>50</v>
      </c>
      <c r="G172" s="64" t="s">
        <v>222</v>
      </c>
      <c r="H172" s="78" t="s">
        <v>223</v>
      </c>
      <c r="I172" s="60">
        <v>3.02</v>
      </c>
      <c r="J172" s="60">
        <v>3.02</v>
      </c>
      <c r="K172" s="112">
        <v>20</v>
      </c>
      <c r="L172" s="60">
        <f t="shared" si="47"/>
        <v>60.4</v>
      </c>
      <c r="M172" s="60">
        <f t="shared" si="48"/>
        <v>0.52</v>
      </c>
      <c r="N172" s="61">
        <f t="shared" si="49"/>
        <v>0</v>
      </c>
      <c r="O172" s="60">
        <f t="shared" si="50"/>
        <v>10.399999999999999</v>
      </c>
      <c r="P172" s="110" t="s">
        <v>594</v>
      </c>
    </row>
    <row r="173" spans="1:16" ht="61.5" customHeight="1">
      <c r="A173" s="106" t="s">
        <v>224</v>
      </c>
      <c r="B173" s="78" t="s">
        <v>225</v>
      </c>
      <c r="C173" s="60">
        <v>5</v>
      </c>
      <c r="D173" s="60">
        <v>5</v>
      </c>
      <c r="E173" s="61">
        <v>20</v>
      </c>
      <c r="F173" s="60">
        <f t="shared" si="51"/>
        <v>100</v>
      </c>
      <c r="G173" s="64" t="s">
        <v>224</v>
      </c>
      <c r="H173" s="78" t="s">
        <v>225</v>
      </c>
      <c r="I173" s="60">
        <v>5.9</v>
      </c>
      <c r="J173" s="60">
        <v>5.9</v>
      </c>
      <c r="K173" s="112">
        <v>20</v>
      </c>
      <c r="L173" s="60">
        <f t="shared" si="47"/>
        <v>118</v>
      </c>
      <c r="M173" s="60">
        <f t="shared" si="48"/>
        <v>0.9000000000000004</v>
      </c>
      <c r="N173" s="61">
        <f t="shared" si="49"/>
        <v>0</v>
      </c>
      <c r="O173" s="60">
        <f t="shared" si="50"/>
        <v>18</v>
      </c>
      <c r="P173" s="110" t="s">
        <v>594</v>
      </c>
    </row>
    <row r="174" spans="1:16" ht="61.5" customHeight="1">
      <c r="A174" s="106" t="s">
        <v>226</v>
      </c>
      <c r="B174" s="78" t="s">
        <v>227</v>
      </c>
      <c r="C174" s="60">
        <v>7.2</v>
      </c>
      <c r="D174" s="60">
        <v>7.2</v>
      </c>
      <c r="E174" s="61">
        <v>10</v>
      </c>
      <c r="F174" s="60">
        <f t="shared" si="51"/>
        <v>72</v>
      </c>
      <c r="G174" s="64" t="s">
        <v>226</v>
      </c>
      <c r="H174" s="78" t="s">
        <v>227</v>
      </c>
      <c r="I174" s="60">
        <v>8.17</v>
      </c>
      <c r="J174" s="60">
        <v>8.17</v>
      </c>
      <c r="K174" s="112">
        <v>10</v>
      </c>
      <c r="L174" s="60">
        <f t="shared" si="47"/>
        <v>81.7</v>
      </c>
      <c r="M174" s="60">
        <f t="shared" si="48"/>
        <v>0.9699999999999998</v>
      </c>
      <c r="N174" s="61">
        <f t="shared" si="49"/>
        <v>0</v>
      </c>
      <c r="O174" s="60">
        <f t="shared" si="50"/>
        <v>9.700000000000003</v>
      </c>
      <c r="P174" s="110" t="s">
        <v>594</v>
      </c>
    </row>
    <row r="175" spans="1:16" ht="61.5" customHeight="1">
      <c r="A175" s="106" t="s">
        <v>228</v>
      </c>
      <c r="B175" s="78" t="s">
        <v>229</v>
      </c>
      <c r="C175" s="60">
        <v>30</v>
      </c>
      <c r="D175" s="60">
        <v>30</v>
      </c>
      <c r="E175" s="61">
        <v>10</v>
      </c>
      <c r="F175" s="60">
        <f t="shared" si="51"/>
        <v>300</v>
      </c>
      <c r="G175" s="64" t="s">
        <v>228</v>
      </c>
      <c r="H175" s="78" t="s">
        <v>229</v>
      </c>
      <c r="I175" s="60">
        <v>31.94</v>
      </c>
      <c r="J175" s="60">
        <v>31.94</v>
      </c>
      <c r="K175" s="112">
        <v>10</v>
      </c>
      <c r="L175" s="60">
        <f t="shared" si="47"/>
        <v>319.40000000000003</v>
      </c>
      <c r="M175" s="60">
        <f t="shared" si="48"/>
        <v>1.9400000000000013</v>
      </c>
      <c r="N175" s="61">
        <f t="shared" si="49"/>
        <v>0</v>
      </c>
      <c r="O175" s="60">
        <f t="shared" si="50"/>
        <v>19.400000000000034</v>
      </c>
      <c r="P175" s="110" t="s">
        <v>594</v>
      </c>
    </row>
    <row r="176" spans="1:16" ht="61.5" customHeight="1">
      <c r="A176" s="106" t="s">
        <v>230</v>
      </c>
      <c r="B176" s="78" t="s">
        <v>231</v>
      </c>
      <c r="C176" s="60">
        <v>10</v>
      </c>
      <c r="D176" s="60">
        <v>10</v>
      </c>
      <c r="E176" s="61">
        <v>10</v>
      </c>
      <c r="F176" s="60">
        <f t="shared" si="51"/>
        <v>100</v>
      </c>
      <c r="G176" s="64" t="s">
        <v>230</v>
      </c>
      <c r="H176" s="78" t="s">
        <v>231</v>
      </c>
      <c r="I176" s="60">
        <v>11.63</v>
      </c>
      <c r="J176" s="60">
        <v>11.63</v>
      </c>
      <c r="K176" s="112">
        <v>10</v>
      </c>
      <c r="L176" s="60">
        <f t="shared" si="47"/>
        <v>116.30000000000001</v>
      </c>
      <c r="M176" s="60">
        <f t="shared" si="48"/>
        <v>1.6300000000000008</v>
      </c>
      <c r="N176" s="61">
        <f t="shared" si="49"/>
        <v>0</v>
      </c>
      <c r="O176" s="60">
        <f t="shared" si="50"/>
        <v>16.30000000000001</v>
      </c>
      <c r="P176" s="110" t="s">
        <v>594</v>
      </c>
    </row>
    <row r="177" spans="1:16" ht="12.75">
      <c r="A177" s="79">
        <v>6</v>
      </c>
      <c r="B177" s="181" t="s">
        <v>232</v>
      </c>
      <c r="C177" s="182"/>
      <c r="D177" s="182"/>
      <c r="E177" s="182"/>
      <c r="F177" s="182"/>
      <c r="G177" s="182"/>
      <c r="H177" s="182"/>
      <c r="I177" s="182"/>
      <c r="J177" s="182"/>
      <c r="K177" s="182"/>
      <c r="L177" s="182"/>
      <c r="M177" s="182"/>
      <c r="N177" s="182"/>
      <c r="O177" s="182"/>
      <c r="P177" s="183"/>
    </row>
    <row r="178" spans="1:16" ht="66.75" customHeight="1">
      <c r="A178" s="106" t="s">
        <v>233</v>
      </c>
      <c r="B178" s="59" t="s">
        <v>234</v>
      </c>
      <c r="C178" s="69">
        <v>840.61</v>
      </c>
      <c r="D178" s="60">
        <v>1017.14</v>
      </c>
      <c r="E178" s="61">
        <v>1</v>
      </c>
      <c r="F178" s="60">
        <f aca="true" t="shared" si="52" ref="F178:F195">D178*E178</f>
        <v>1017.14</v>
      </c>
      <c r="G178" s="64" t="s">
        <v>233</v>
      </c>
      <c r="H178" s="59" t="s">
        <v>234</v>
      </c>
      <c r="I178" s="76">
        <v>941.8</v>
      </c>
      <c r="J178" s="60">
        <v>1139.58</v>
      </c>
      <c r="K178" s="112">
        <v>1</v>
      </c>
      <c r="L178" s="60">
        <f aca="true" t="shared" si="53" ref="L178:L195">J178*K178</f>
        <v>1139.58</v>
      </c>
      <c r="M178" s="60">
        <f aca="true" t="shared" si="54" ref="M178:M195">J178-D178</f>
        <v>122.43999999999994</v>
      </c>
      <c r="N178" s="61">
        <f aca="true" t="shared" si="55" ref="N178:N195">K178-E178</f>
        <v>0</v>
      </c>
      <c r="O178" s="60">
        <f aca="true" t="shared" si="56" ref="O178:O195">L178-F178</f>
        <v>122.43999999999994</v>
      </c>
      <c r="P178" s="110" t="s">
        <v>518</v>
      </c>
    </row>
    <row r="179" spans="1:16" ht="62.25" customHeight="1">
      <c r="A179" s="106" t="s">
        <v>235</v>
      </c>
      <c r="B179" s="59" t="s">
        <v>236</v>
      </c>
      <c r="C179" s="69">
        <v>634.51</v>
      </c>
      <c r="D179" s="60">
        <v>767.76</v>
      </c>
      <c r="E179" s="61">
        <v>1</v>
      </c>
      <c r="F179" s="60">
        <f t="shared" si="52"/>
        <v>767.76</v>
      </c>
      <c r="G179" s="64" t="s">
        <v>235</v>
      </c>
      <c r="H179" s="59" t="s">
        <v>236</v>
      </c>
      <c r="I179" s="69">
        <v>719.64</v>
      </c>
      <c r="J179" s="60">
        <v>870.76</v>
      </c>
      <c r="K179" s="112">
        <v>1</v>
      </c>
      <c r="L179" s="60">
        <f t="shared" si="53"/>
        <v>870.76</v>
      </c>
      <c r="M179" s="60">
        <f t="shared" si="54"/>
        <v>103</v>
      </c>
      <c r="N179" s="61">
        <f t="shared" si="55"/>
        <v>0</v>
      </c>
      <c r="O179" s="60">
        <f t="shared" si="56"/>
        <v>103</v>
      </c>
      <c r="P179" s="110" t="s">
        <v>518</v>
      </c>
    </row>
    <row r="180" spans="1:16" ht="62.25" customHeight="1">
      <c r="A180" s="106" t="s">
        <v>237</v>
      </c>
      <c r="B180" s="59" t="s">
        <v>238</v>
      </c>
      <c r="C180" s="69">
        <v>661.06</v>
      </c>
      <c r="D180" s="60">
        <v>799.88</v>
      </c>
      <c r="E180" s="61">
        <v>1</v>
      </c>
      <c r="F180" s="60">
        <f t="shared" si="52"/>
        <v>799.88</v>
      </c>
      <c r="G180" s="64" t="s">
        <v>237</v>
      </c>
      <c r="H180" s="59" t="s">
        <v>238</v>
      </c>
      <c r="I180" s="69">
        <v>747.18</v>
      </c>
      <c r="J180" s="60">
        <v>904.09</v>
      </c>
      <c r="K180" s="112">
        <v>1</v>
      </c>
      <c r="L180" s="60">
        <f t="shared" si="53"/>
        <v>904.09</v>
      </c>
      <c r="M180" s="60">
        <f t="shared" si="54"/>
        <v>104.21000000000004</v>
      </c>
      <c r="N180" s="61">
        <f t="shared" si="55"/>
        <v>0</v>
      </c>
      <c r="O180" s="60">
        <f t="shared" si="56"/>
        <v>104.21000000000004</v>
      </c>
      <c r="P180" s="110" t="s">
        <v>518</v>
      </c>
    </row>
    <row r="181" spans="1:16" ht="62.25" customHeight="1">
      <c r="A181" s="106" t="s">
        <v>239</v>
      </c>
      <c r="B181" s="59" t="s">
        <v>240</v>
      </c>
      <c r="C181" s="69">
        <v>841.66</v>
      </c>
      <c r="D181" s="60">
        <v>1018.41</v>
      </c>
      <c r="E181" s="61">
        <v>1</v>
      </c>
      <c r="F181" s="60">
        <f t="shared" si="52"/>
        <v>1018.41</v>
      </c>
      <c r="G181" s="64" t="s">
        <v>239</v>
      </c>
      <c r="H181" s="59" t="s">
        <v>240</v>
      </c>
      <c r="I181" s="69">
        <v>942.86</v>
      </c>
      <c r="J181" s="60">
        <v>1140.86</v>
      </c>
      <c r="K181" s="112">
        <v>1</v>
      </c>
      <c r="L181" s="60">
        <f t="shared" si="53"/>
        <v>1140.86</v>
      </c>
      <c r="M181" s="60">
        <f t="shared" si="54"/>
        <v>122.44999999999993</v>
      </c>
      <c r="N181" s="61">
        <f t="shared" si="55"/>
        <v>0</v>
      </c>
      <c r="O181" s="60">
        <f t="shared" si="56"/>
        <v>122.44999999999993</v>
      </c>
      <c r="P181" s="110" t="s">
        <v>518</v>
      </c>
    </row>
    <row r="182" spans="1:16" ht="62.25" customHeight="1">
      <c r="A182" s="106" t="s">
        <v>241</v>
      </c>
      <c r="B182" s="59" t="s">
        <v>242</v>
      </c>
      <c r="C182" s="69">
        <v>630.16</v>
      </c>
      <c r="D182" s="60">
        <v>762.49</v>
      </c>
      <c r="E182" s="61">
        <v>1</v>
      </c>
      <c r="F182" s="60">
        <f t="shared" si="52"/>
        <v>762.49</v>
      </c>
      <c r="G182" s="64" t="s">
        <v>241</v>
      </c>
      <c r="H182" s="59" t="s">
        <v>242</v>
      </c>
      <c r="I182" s="69">
        <v>715.28</v>
      </c>
      <c r="J182" s="60">
        <v>865.49</v>
      </c>
      <c r="K182" s="112">
        <v>1</v>
      </c>
      <c r="L182" s="60">
        <f t="shared" si="53"/>
        <v>865.49</v>
      </c>
      <c r="M182" s="60">
        <f t="shared" si="54"/>
        <v>103</v>
      </c>
      <c r="N182" s="61">
        <f t="shared" si="55"/>
        <v>0</v>
      </c>
      <c r="O182" s="60">
        <f t="shared" si="56"/>
        <v>103</v>
      </c>
      <c r="P182" s="110" t="s">
        <v>518</v>
      </c>
    </row>
    <row r="183" spans="1:16" ht="62.25" customHeight="1">
      <c r="A183" s="106" t="s">
        <v>243</v>
      </c>
      <c r="B183" s="59" t="s">
        <v>244</v>
      </c>
      <c r="C183" s="69">
        <v>642.05</v>
      </c>
      <c r="D183" s="60">
        <v>776.88</v>
      </c>
      <c r="E183" s="61">
        <v>1</v>
      </c>
      <c r="F183" s="60">
        <f t="shared" si="52"/>
        <v>776.88</v>
      </c>
      <c r="G183" s="64" t="s">
        <v>243</v>
      </c>
      <c r="H183" s="59" t="s">
        <v>244</v>
      </c>
      <c r="I183" s="69">
        <v>728.17</v>
      </c>
      <c r="J183" s="60">
        <v>881.09</v>
      </c>
      <c r="K183" s="112">
        <v>1</v>
      </c>
      <c r="L183" s="60">
        <f t="shared" si="53"/>
        <v>881.09</v>
      </c>
      <c r="M183" s="60">
        <f t="shared" si="54"/>
        <v>104.21000000000004</v>
      </c>
      <c r="N183" s="61">
        <f t="shared" si="55"/>
        <v>0</v>
      </c>
      <c r="O183" s="60">
        <f t="shared" si="56"/>
        <v>104.21000000000004</v>
      </c>
      <c r="P183" s="110" t="s">
        <v>518</v>
      </c>
    </row>
    <row r="184" spans="1:16" ht="62.25" customHeight="1">
      <c r="A184" s="106" t="s">
        <v>245</v>
      </c>
      <c r="B184" s="59" t="s">
        <v>246</v>
      </c>
      <c r="C184" s="69">
        <v>554.55</v>
      </c>
      <c r="D184" s="60">
        <v>671.01</v>
      </c>
      <c r="E184" s="61">
        <v>1</v>
      </c>
      <c r="F184" s="60">
        <f t="shared" si="52"/>
        <v>671.01</v>
      </c>
      <c r="G184" s="64" t="s">
        <v>245</v>
      </c>
      <c r="H184" s="59" t="s">
        <v>246</v>
      </c>
      <c r="I184" s="69">
        <v>635.66</v>
      </c>
      <c r="J184" s="60">
        <v>769.15</v>
      </c>
      <c r="K184" s="112">
        <v>1</v>
      </c>
      <c r="L184" s="60">
        <f t="shared" si="53"/>
        <v>769.15</v>
      </c>
      <c r="M184" s="60">
        <f t="shared" si="54"/>
        <v>98.13999999999999</v>
      </c>
      <c r="N184" s="61">
        <f t="shared" si="55"/>
        <v>0</v>
      </c>
      <c r="O184" s="60">
        <f t="shared" si="56"/>
        <v>98.13999999999999</v>
      </c>
      <c r="P184" s="110" t="s">
        <v>518</v>
      </c>
    </row>
    <row r="185" spans="1:16" ht="62.25" customHeight="1">
      <c r="A185" s="106" t="s">
        <v>247</v>
      </c>
      <c r="B185" s="59" t="s">
        <v>248</v>
      </c>
      <c r="C185" s="69">
        <v>581.37</v>
      </c>
      <c r="D185" s="60">
        <v>703.46</v>
      </c>
      <c r="E185" s="61">
        <v>1</v>
      </c>
      <c r="F185" s="60">
        <f t="shared" si="52"/>
        <v>703.46</v>
      </c>
      <c r="G185" s="64" t="s">
        <v>247</v>
      </c>
      <c r="H185" s="59" t="s">
        <v>248</v>
      </c>
      <c r="I185" s="69">
        <v>663.48</v>
      </c>
      <c r="J185" s="60">
        <v>802.81</v>
      </c>
      <c r="K185" s="112">
        <v>1</v>
      </c>
      <c r="L185" s="60">
        <f t="shared" si="53"/>
        <v>802.81</v>
      </c>
      <c r="M185" s="60">
        <f t="shared" si="54"/>
        <v>99.34999999999991</v>
      </c>
      <c r="N185" s="61">
        <f t="shared" si="55"/>
        <v>0</v>
      </c>
      <c r="O185" s="60">
        <f t="shared" si="56"/>
        <v>99.34999999999991</v>
      </c>
      <c r="P185" s="110" t="s">
        <v>518</v>
      </c>
    </row>
    <row r="186" spans="1:16" ht="62.25" customHeight="1">
      <c r="A186" s="106" t="s">
        <v>249</v>
      </c>
      <c r="B186" s="59" t="s">
        <v>250</v>
      </c>
      <c r="C186" s="69">
        <v>574.89</v>
      </c>
      <c r="D186" s="60">
        <v>695.62</v>
      </c>
      <c r="E186" s="61">
        <v>1</v>
      </c>
      <c r="F186" s="60">
        <f t="shared" si="52"/>
        <v>695.62</v>
      </c>
      <c r="G186" s="64" t="s">
        <v>249</v>
      </c>
      <c r="H186" s="59" t="s">
        <v>250</v>
      </c>
      <c r="I186" s="69">
        <v>654.99</v>
      </c>
      <c r="J186" s="60">
        <v>792.54</v>
      </c>
      <c r="K186" s="112">
        <v>1</v>
      </c>
      <c r="L186" s="60">
        <f t="shared" si="53"/>
        <v>792.54</v>
      </c>
      <c r="M186" s="60">
        <f t="shared" si="54"/>
        <v>96.91999999999996</v>
      </c>
      <c r="N186" s="61">
        <f t="shared" si="55"/>
        <v>0</v>
      </c>
      <c r="O186" s="60">
        <f t="shared" si="56"/>
        <v>96.91999999999996</v>
      </c>
      <c r="P186" s="110" t="s">
        <v>518</v>
      </c>
    </row>
    <row r="187" spans="1:16" ht="62.25" customHeight="1">
      <c r="A187" s="106" t="s">
        <v>251</v>
      </c>
      <c r="B187" s="59" t="s">
        <v>252</v>
      </c>
      <c r="C187" s="76">
        <v>539.8</v>
      </c>
      <c r="D187" s="60">
        <v>653.16</v>
      </c>
      <c r="E187" s="61">
        <v>1</v>
      </c>
      <c r="F187" s="60">
        <f t="shared" si="52"/>
        <v>653.16</v>
      </c>
      <c r="G187" s="64" t="s">
        <v>251</v>
      </c>
      <c r="H187" s="59" t="s">
        <v>252</v>
      </c>
      <c r="I187" s="76">
        <v>617.91</v>
      </c>
      <c r="J187" s="60">
        <v>747.67</v>
      </c>
      <c r="K187" s="112">
        <v>1</v>
      </c>
      <c r="L187" s="60">
        <f t="shared" si="53"/>
        <v>747.67</v>
      </c>
      <c r="M187" s="60">
        <f t="shared" si="54"/>
        <v>94.50999999999999</v>
      </c>
      <c r="N187" s="61">
        <f t="shared" si="55"/>
        <v>0</v>
      </c>
      <c r="O187" s="60">
        <f t="shared" si="56"/>
        <v>94.50999999999999</v>
      </c>
      <c r="P187" s="110" t="s">
        <v>518</v>
      </c>
    </row>
    <row r="188" spans="1:16" ht="62.25" customHeight="1">
      <c r="A188" s="106" t="s">
        <v>253</v>
      </c>
      <c r="B188" s="59" t="s">
        <v>254</v>
      </c>
      <c r="C188" s="69">
        <v>82.95</v>
      </c>
      <c r="D188" s="60">
        <v>100.37</v>
      </c>
      <c r="E188" s="61">
        <v>1</v>
      </c>
      <c r="F188" s="60">
        <f t="shared" si="52"/>
        <v>100.37</v>
      </c>
      <c r="G188" s="64" t="s">
        <v>253</v>
      </c>
      <c r="H188" s="59" t="s">
        <v>254</v>
      </c>
      <c r="I188" s="69">
        <v>89.35</v>
      </c>
      <c r="J188" s="60">
        <v>108.11</v>
      </c>
      <c r="K188" s="112">
        <v>1</v>
      </c>
      <c r="L188" s="60">
        <f t="shared" si="53"/>
        <v>108.11</v>
      </c>
      <c r="M188" s="60">
        <f t="shared" si="54"/>
        <v>7.739999999999995</v>
      </c>
      <c r="N188" s="61">
        <f t="shared" si="55"/>
        <v>0</v>
      </c>
      <c r="O188" s="60">
        <f t="shared" si="56"/>
        <v>7.739999999999995</v>
      </c>
      <c r="P188" s="110" t="s">
        <v>518</v>
      </c>
    </row>
    <row r="189" spans="1:16" ht="62.25" customHeight="1">
      <c r="A189" s="106" t="s">
        <v>255</v>
      </c>
      <c r="B189" s="59" t="s">
        <v>503</v>
      </c>
      <c r="C189" s="69">
        <v>130.51</v>
      </c>
      <c r="D189" s="60">
        <v>157.92</v>
      </c>
      <c r="E189" s="61">
        <v>1</v>
      </c>
      <c r="F189" s="60">
        <f t="shared" si="52"/>
        <v>157.92</v>
      </c>
      <c r="G189" s="64" t="s">
        <v>255</v>
      </c>
      <c r="H189" s="59" t="s">
        <v>503</v>
      </c>
      <c r="I189" s="76">
        <v>170.1</v>
      </c>
      <c r="J189" s="60">
        <v>205.82</v>
      </c>
      <c r="K189" s="112">
        <v>1</v>
      </c>
      <c r="L189" s="60">
        <f t="shared" si="53"/>
        <v>205.82</v>
      </c>
      <c r="M189" s="60">
        <f t="shared" si="54"/>
        <v>47.900000000000006</v>
      </c>
      <c r="N189" s="61">
        <f t="shared" si="55"/>
        <v>0</v>
      </c>
      <c r="O189" s="60">
        <f t="shared" si="56"/>
        <v>47.900000000000006</v>
      </c>
      <c r="P189" s="110" t="s">
        <v>518</v>
      </c>
    </row>
    <row r="190" spans="1:16" ht="60.75" customHeight="1">
      <c r="A190" s="106">
        <v>6.14</v>
      </c>
      <c r="B190" s="59" t="s">
        <v>256</v>
      </c>
      <c r="C190" s="69">
        <v>333.02</v>
      </c>
      <c r="D190" s="60">
        <v>402.95</v>
      </c>
      <c r="E190" s="61">
        <v>1</v>
      </c>
      <c r="F190" s="60">
        <f t="shared" si="52"/>
        <v>402.95</v>
      </c>
      <c r="G190" s="64">
        <v>6.14</v>
      </c>
      <c r="H190" s="59" t="s">
        <v>256</v>
      </c>
      <c r="I190" s="69">
        <v>396.05</v>
      </c>
      <c r="J190" s="60">
        <v>479.22</v>
      </c>
      <c r="K190" s="112">
        <v>1</v>
      </c>
      <c r="L190" s="60">
        <f t="shared" si="53"/>
        <v>479.22</v>
      </c>
      <c r="M190" s="60">
        <f t="shared" si="54"/>
        <v>76.27000000000004</v>
      </c>
      <c r="N190" s="61">
        <f t="shared" si="55"/>
        <v>0</v>
      </c>
      <c r="O190" s="60">
        <f t="shared" si="56"/>
        <v>76.27000000000004</v>
      </c>
      <c r="P190" s="110" t="s">
        <v>518</v>
      </c>
    </row>
    <row r="191" spans="1:16" ht="58.5" customHeight="1">
      <c r="A191" s="106" t="s">
        <v>257</v>
      </c>
      <c r="B191" s="59" t="s">
        <v>258</v>
      </c>
      <c r="C191" s="69">
        <v>269.27</v>
      </c>
      <c r="D191" s="60">
        <v>325.82</v>
      </c>
      <c r="E191" s="61">
        <v>1</v>
      </c>
      <c r="F191" s="60">
        <f t="shared" si="52"/>
        <v>325.82</v>
      </c>
      <c r="G191" s="64" t="s">
        <v>257</v>
      </c>
      <c r="H191" s="59" t="s">
        <v>258</v>
      </c>
      <c r="I191" s="69">
        <v>327.29</v>
      </c>
      <c r="J191" s="60">
        <v>396.02</v>
      </c>
      <c r="K191" s="112">
        <v>1</v>
      </c>
      <c r="L191" s="60">
        <f t="shared" si="53"/>
        <v>396.02</v>
      </c>
      <c r="M191" s="60">
        <f t="shared" si="54"/>
        <v>70.19999999999999</v>
      </c>
      <c r="N191" s="61">
        <f t="shared" si="55"/>
        <v>0</v>
      </c>
      <c r="O191" s="60">
        <f t="shared" si="56"/>
        <v>70.19999999999999</v>
      </c>
      <c r="P191" s="110" t="s">
        <v>518</v>
      </c>
    </row>
    <row r="192" spans="1:16" ht="63" customHeight="1">
      <c r="A192" s="106" t="s">
        <v>259</v>
      </c>
      <c r="B192" s="59" t="s">
        <v>260</v>
      </c>
      <c r="C192" s="69">
        <v>107.41</v>
      </c>
      <c r="D192" s="60">
        <v>129.97</v>
      </c>
      <c r="E192" s="61">
        <v>1</v>
      </c>
      <c r="F192" s="60">
        <f t="shared" si="52"/>
        <v>129.97</v>
      </c>
      <c r="G192" s="64" t="s">
        <v>259</v>
      </c>
      <c r="H192" s="59" t="s">
        <v>260</v>
      </c>
      <c r="I192" s="69">
        <v>165.96</v>
      </c>
      <c r="J192" s="60">
        <v>200.81</v>
      </c>
      <c r="K192" s="112">
        <v>1</v>
      </c>
      <c r="L192" s="60">
        <f t="shared" si="53"/>
        <v>200.81</v>
      </c>
      <c r="M192" s="60">
        <f t="shared" si="54"/>
        <v>70.84</v>
      </c>
      <c r="N192" s="61">
        <f t="shared" si="55"/>
        <v>0</v>
      </c>
      <c r="O192" s="60">
        <f t="shared" si="56"/>
        <v>70.84</v>
      </c>
      <c r="P192" s="110" t="s">
        <v>518</v>
      </c>
    </row>
    <row r="193" spans="1:16" ht="57.75" customHeight="1">
      <c r="A193" s="106" t="s">
        <v>261</v>
      </c>
      <c r="B193" s="59" t="s">
        <v>262</v>
      </c>
      <c r="C193" s="69">
        <v>419.83</v>
      </c>
      <c r="D193" s="60">
        <v>507.99</v>
      </c>
      <c r="E193" s="61">
        <v>1</v>
      </c>
      <c r="F193" s="60">
        <f t="shared" si="52"/>
        <v>507.99</v>
      </c>
      <c r="G193" s="64" t="s">
        <v>261</v>
      </c>
      <c r="H193" s="59" t="s">
        <v>262</v>
      </c>
      <c r="I193" s="76">
        <v>476.4</v>
      </c>
      <c r="J193" s="60">
        <v>576.44</v>
      </c>
      <c r="K193" s="112">
        <v>1</v>
      </c>
      <c r="L193" s="60">
        <f t="shared" si="53"/>
        <v>576.44</v>
      </c>
      <c r="M193" s="60">
        <f t="shared" si="54"/>
        <v>68.45000000000005</v>
      </c>
      <c r="N193" s="61">
        <f t="shared" si="55"/>
        <v>0</v>
      </c>
      <c r="O193" s="60">
        <f t="shared" si="56"/>
        <v>68.45000000000005</v>
      </c>
      <c r="P193" s="110" t="s">
        <v>518</v>
      </c>
    </row>
    <row r="194" spans="1:16" ht="57.75" customHeight="1">
      <c r="A194" s="106" t="s">
        <v>263</v>
      </c>
      <c r="B194" s="59" t="s">
        <v>264</v>
      </c>
      <c r="C194" s="69">
        <v>141.54</v>
      </c>
      <c r="D194" s="60">
        <v>171.26</v>
      </c>
      <c r="E194" s="61">
        <v>1</v>
      </c>
      <c r="F194" s="60">
        <f t="shared" si="52"/>
        <v>171.26</v>
      </c>
      <c r="G194" s="64" t="s">
        <v>263</v>
      </c>
      <c r="H194" s="59" t="s">
        <v>264</v>
      </c>
      <c r="I194" s="69">
        <v>202.79</v>
      </c>
      <c r="J194" s="60">
        <v>245.38</v>
      </c>
      <c r="K194" s="112">
        <v>1</v>
      </c>
      <c r="L194" s="60">
        <f t="shared" si="53"/>
        <v>245.38</v>
      </c>
      <c r="M194" s="60">
        <f t="shared" si="54"/>
        <v>74.12</v>
      </c>
      <c r="N194" s="61">
        <f t="shared" si="55"/>
        <v>0</v>
      </c>
      <c r="O194" s="60">
        <f t="shared" si="56"/>
        <v>74.12</v>
      </c>
      <c r="P194" s="110" t="s">
        <v>518</v>
      </c>
    </row>
    <row r="195" spans="1:16" ht="59.25" customHeight="1">
      <c r="A195" s="106" t="s">
        <v>265</v>
      </c>
      <c r="B195" s="59" t="s">
        <v>266</v>
      </c>
      <c r="C195" s="69">
        <v>99.35</v>
      </c>
      <c r="D195" s="60">
        <v>120.21</v>
      </c>
      <c r="E195" s="61">
        <v>1</v>
      </c>
      <c r="F195" s="60">
        <f t="shared" si="52"/>
        <v>120.21</v>
      </c>
      <c r="G195" s="64" t="s">
        <v>265</v>
      </c>
      <c r="H195" s="59" t="s">
        <v>266</v>
      </c>
      <c r="I195" s="76">
        <v>157.9</v>
      </c>
      <c r="J195" s="60">
        <v>191.06</v>
      </c>
      <c r="K195" s="112">
        <v>1</v>
      </c>
      <c r="L195" s="60">
        <f t="shared" si="53"/>
        <v>191.06</v>
      </c>
      <c r="M195" s="60">
        <f t="shared" si="54"/>
        <v>70.85000000000001</v>
      </c>
      <c r="N195" s="61">
        <f t="shared" si="55"/>
        <v>0</v>
      </c>
      <c r="O195" s="60">
        <f t="shared" si="56"/>
        <v>70.85000000000001</v>
      </c>
      <c r="P195" s="110" t="s">
        <v>518</v>
      </c>
    </row>
    <row r="196" spans="1:16" ht="12.75">
      <c r="A196" s="79" t="s">
        <v>267</v>
      </c>
      <c r="B196" s="181" t="s">
        <v>5</v>
      </c>
      <c r="C196" s="182"/>
      <c r="D196" s="182"/>
      <c r="E196" s="182"/>
      <c r="F196" s="182"/>
      <c r="G196" s="182"/>
      <c r="H196" s="182"/>
      <c r="I196" s="182"/>
      <c r="J196" s="182"/>
      <c r="K196" s="182"/>
      <c r="L196" s="182"/>
      <c r="M196" s="182"/>
      <c r="N196" s="182"/>
      <c r="O196" s="182"/>
      <c r="P196" s="183"/>
    </row>
    <row r="197" spans="1:16" ht="25.5">
      <c r="A197" s="106" t="s">
        <v>268</v>
      </c>
      <c r="B197" s="59" t="s">
        <v>269</v>
      </c>
      <c r="C197" s="69"/>
      <c r="D197" s="60"/>
      <c r="E197" s="61"/>
      <c r="F197" s="60"/>
      <c r="G197" s="64" t="s">
        <v>268</v>
      </c>
      <c r="H197" s="59" t="s">
        <v>269</v>
      </c>
      <c r="I197" s="69"/>
      <c r="J197" s="60"/>
      <c r="K197" s="112"/>
      <c r="L197" s="60"/>
      <c r="M197" s="60"/>
      <c r="N197" s="61"/>
      <c r="O197" s="61"/>
      <c r="P197" s="122"/>
    </row>
    <row r="198" spans="1:16" ht="51">
      <c r="A198" s="164" t="s">
        <v>270</v>
      </c>
      <c r="B198" s="59" t="s">
        <v>271</v>
      </c>
      <c r="C198" s="69">
        <v>44.13</v>
      </c>
      <c r="D198" s="60">
        <v>49.43</v>
      </c>
      <c r="E198" s="61">
        <v>10</v>
      </c>
      <c r="F198" s="60">
        <f>D198*E198</f>
        <v>494.3</v>
      </c>
      <c r="G198" s="58" t="s">
        <v>270</v>
      </c>
      <c r="H198" s="59" t="s">
        <v>271</v>
      </c>
      <c r="I198" s="69">
        <v>49.23</v>
      </c>
      <c r="J198" s="60">
        <v>55.14</v>
      </c>
      <c r="K198" s="112">
        <v>10</v>
      </c>
      <c r="L198" s="60">
        <f>J198*K198</f>
        <v>551.4</v>
      </c>
      <c r="M198" s="60">
        <f aca="true" t="shared" si="57" ref="M198:O199">J198-D198</f>
        <v>5.710000000000001</v>
      </c>
      <c r="N198" s="61">
        <f t="shared" si="57"/>
        <v>0</v>
      </c>
      <c r="O198" s="60">
        <f t="shared" si="57"/>
        <v>57.099999999999966</v>
      </c>
      <c r="P198" s="110" t="s">
        <v>596</v>
      </c>
    </row>
    <row r="199" spans="1:16" ht="60" customHeight="1">
      <c r="A199" s="164" t="s">
        <v>272</v>
      </c>
      <c r="B199" s="59" t="s">
        <v>273</v>
      </c>
      <c r="C199" s="69">
        <v>52.39</v>
      </c>
      <c r="D199" s="60">
        <v>58.68</v>
      </c>
      <c r="E199" s="61">
        <v>10</v>
      </c>
      <c r="F199" s="60">
        <f>D199*E199</f>
        <v>586.8</v>
      </c>
      <c r="G199" s="58" t="s">
        <v>272</v>
      </c>
      <c r="H199" s="59" t="s">
        <v>273</v>
      </c>
      <c r="I199" s="69">
        <v>58.73</v>
      </c>
      <c r="J199" s="60">
        <v>65.78</v>
      </c>
      <c r="K199" s="112">
        <v>10</v>
      </c>
      <c r="L199" s="60">
        <f>J199*K199</f>
        <v>657.8</v>
      </c>
      <c r="M199" s="60">
        <f t="shared" si="57"/>
        <v>7.100000000000001</v>
      </c>
      <c r="N199" s="61">
        <f t="shared" si="57"/>
        <v>0</v>
      </c>
      <c r="O199" s="60">
        <f t="shared" si="57"/>
        <v>71</v>
      </c>
      <c r="P199" s="110" t="s">
        <v>596</v>
      </c>
    </row>
    <row r="200" spans="1:16" ht="25.5">
      <c r="A200" s="106" t="s">
        <v>274</v>
      </c>
      <c r="B200" s="59" t="s">
        <v>275</v>
      </c>
      <c r="C200" s="69"/>
      <c r="D200" s="60"/>
      <c r="E200" s="61"/>
      <c r="F200" s="60"/>
      <c r="G200" s="64" t="s">
        <v>274</v>
      </c>
      <c r="H200" s="59" t="s">
        <v>275</v>
      </c>
      <c r="I200" s="69"/>
      <c r="J200" s="60"/>
      <c r="K200" s="112"/>
      <c r="L200" s="60"/>
      <c r="M200" s="60"/>
      <c r="N200" s="61"/>
      <c r="O200" s="60"/>
      <c r="P200" s="139"/>
    </row>
    <row r="201" spans="1:16" ht="63.75">
      <c r="A201" s="106" t="s">
        <v>0</v>
      </c>
      <c r="B201" s="59" t="s">
        <v>276</v>
      </c>
      <c r="C201" s="69">
        <v>22.42</v>
      </c>
      <c r="D201" s="60">
        <v>25.11</v>
      </c>
      <c r="E201" s="61">
        <v>69</v>
      </c>
      <c r="F201" s="60">
        <f>D201*E201</f>
        <v>1732.59</v>
      </c>
      <c r="G201" s="64" t="s">
        <v>0</v>
      </c>
      <c r="H201" s="59" t="s">
        <v>276</v>
      </c>
      <c r="I201" s="75">
        <v>24.69</v>
      </c>
      <c r="J201" s="60">
        <v>27.65</v>
      </c>
      <c r="K201" s="112">
        <f>69+750</f>
        <v>819</v>
      </c>
      <c r="L201" s="60">
        <f>J201*K201</f>
        <v>22645.35</v>
      </c>
      <c r="M201" s="60">
        <f aca="true" t="shared" si="58" ref="M201:O205">J201-D201</f>
        <v>2.539999999999999</v>
      </c>
      <c r="N201" s="61">
        <f t="shared" si="58"/>
        <v>750</v>
      </c>
      <c r="O201" s="60">
        <f t="shared" si="58"/>
        <v>20912.76</v>
      </c>
      <c r="P201" s="110" t="s">
        <v>597</v>
      </c>
    </row>
    <row r="202" spans="1:16" ht="63.75">
      <c r="A202" s="106" t="s">
        <v>1</v>
      </c>
      <c r="B202" s="59" t="s">
        <v>277</v>
      </c>
      <c r="C202" s="69">
        <v>30.68</v>
      </c>
      <c r="D202" s="60">
        <v>34.36</v>
      </c>
      <c r="E202" s="61">
        <v>150</v>
      </c>
      <c r="F202" s="60">
        <f>D202*E202</f>
        <v>5154</v>
      </c>
      <c r="G202" s="64" t="s">
        <v>1</v>
      </c>
      <c r="H202" s="59" t="s">
        <v>277</v>
      </c>
      <c r="I202" s="75">
        <v>34.19</v>
      </c>
      <c r="J202" s="60">
        <v>38.29</v>
      </c>
      <c r="K202" s="112">
        <f>150+800</f>
        <v>950</v>
      </c>
      <c r="L202" s="60">
        <f>J202*K202</f>
        <v>36375.5</v>
      </c>
      <c r="M202" s="60">
        <f t="shared" si="58"/>
        <v>3.9299999999999997</v>
      </c>
      <c r="N202" s="61">
        <f t="shared" si="58"/>
        <v>800</v>
      </c>
      <c r="O202" s="60">
        <f t="shared" si="58"/>
        <v>31221.5</v>
      </c>
      <c r="P202" s="110" t="s">
        <v>597</v>
      </c>
    </row>
    <row r="203" spans="1:16" ht="51">
      <c r="A203" s="106" t="s">
        <v>36</v>
      </c>
      <c r="B203" s="59" t="s">
        <v>37</v>
      </c>
      <c r="C203" s="69">
        <v>22.97</v>
      </c>
      <c r="D203" s="60">
        <v>25.73</v>
      </c>
      <c r="E203" s="61">
        <v>30</v>
      </c>
      <c r="F203" s="60">
        <f>D203*E203</f>
        <v>771.9</v>
      </c>
      <c r="G203" s="64" t="s">
        <v>36</v>
      </c>
      <c r="H203" s="59" t="s">
        <v>37</v>
      </c>
      <c r="I203" s="69">
        <v>25.32</v>
      </c>
      <c r="J203" s="60">
        <v>28.36</v>
      </c>
      <c r="K203" s="112">
        <v>30</v>
      </c>
      <c r="L203" s="60">
        <f>J203*K203</f>
        <v>850.8</v>
      </c>
      <c r="M203" s="60">
        <f t="shared" si="58"/>
        <v>2.629999999999999</v>
      </c>
      <c r="N203" s="61">
        <f t="shared" si="58"/>
        <v>0</v>
      </c>
      <c r="O203" s="60">
        <f t="shared" si="58"/>
        <v>78.89999999999998</v>
      </c>
      <c r="P203" s="110" t="s">
        <v>596</v>
      </c>
    </row>
    <row r="204" spans="1:16" ht="51">
      <c r="A204" s="106" t="s">
        <v>38</v>
      </c>
      <c r="B204" s="59" t="s">
        <v>39</v>
      </c>
      <c r="C204" s="69">
        <v>31.23</v>
      </c>
      <c r="D204" s="60">
        <v>34.98</v>
      </c>
      <c r="E204" s="61">
        <v>30</v>
      </c>
      <c r="F204" s="60">
        <f>D204*E204</f>
        <v>1049.3999999999999</v>
      </c>
      <c r="G204" s="64" t="s">
        <v>38</v>
      </c>
      <c r="H204" s="59" t="s">
        <v>39</v>
      </c>
      <c r="I204" s="69">
        <v>35.47</v>
      </c>
      <c r="J204" s="60">
        <v>39.73</v>
      </c>
      <c r="K204" s="112">
        <v>30</v>
      </c>
      <c r="L204" s="60">
        <f>J204*K204</f>
        <v>1191.8999999999999</v>
      </c>
      <c r="M204" s="60">
        <f t="shared" si="58"/>
        <v>4.75</v>
      </c>
      <c r="N204" s="61">
        <f t="shared" si="58"/>
        <v>0</v>
      </c>
      <c r="O204" s="60">
        <f t="shared" si="58"/>
        <v>142.5</v>
      </c>
      <c r="P204" s="110" t="s">
        <v>596</v>
      </c>
    </row>
    <row r="205" spans="1:16" ht="68.25" customHeight="1">
      <c r="A205" s="106" t="s">
        <v>278</v>
      </c>
      <c r="B205" s="59" t="s">
        <v>279</v>
      </c>
      <c r="C205" s="69">
        <v>15.42</v>
      </c>
      <c r="D205" s="60">
        <v>17.27</v>
      </c>
      <c r="E205" s="61">
        <v>30</v>
      </c>
      <c r="F205" s="60">
        <f>D205*E205</f>
        <v>518.1</v>
      </c>
      <c r="G205" s="64" t="s">
        <v>278</v>
      </c>
      <c r="H205" s="59" t="s">
        <v>279</v>
      </c>
      <c r="I205" s="69">
        <v>17.42</v>
      </c>
      <c r="J205" s="60">
        <v>19.51</v>
      </c>
      <c r="K205" s="112">
        <f>30+100</f>
        <v>130</v>
      </c>
      <c r="L205" s="60">
        <f>J205*K205</f>
        <v>2536.3</v>
      </c>
      <c r="M205" s="60">
        <f t="shared" si="58"/>
        <v>2.240000000000002</v>
      </c>
      <c r="N205" s="61">
        <f t="shared" si="58"/>
        <v>100</v>
      </c>
      <c r="O205" s="60">
        <f t="shared" si="58"/>
        <v>2018.2000000000003</v>
      </c>
      <c r="P205" s="132" t="s">
        <v>606</v>
      </c>
    </row>
    <row r="206" spans="1:16" ht="25.5">
      <c r="A206" s="106" t="s">
        <v>280</v>
      </c>
      <c r="B206" s="59" t="s">
        <v>281</v>
      </c>
      <c r="C206" s="69"/>
      <c r="D206" s="60"/>
      <c r="E206" s="61"/>
      <c r="F206" s="60"/>
      <c r="G206" s="64" t="s">
        <v>280</v>
      </c>
      <c r="H206" s="59" t="s">
        <v>281</v>
      </c>
      <c r="I206" s="69"/>
      <c r="J206" s="60"/>
      <c r="K206" s="112"/>
      <c r="L206" s="60"/>
      <c r="M206" s="60"/>
      <c r="N206" s="61"/>
      <c r="O206" s="60"/>
      <c r="P206" s="176"/>
    </row>
    <row r="207" spans="1:16" ht="69.75" customHeight="1">
      <c r="A207" s="106" t="s">
        <v>282</v>
      </c>
      <c r="B207" s="59" t="s">
        <v>283</v>
      </c>
      <c r="C207" s="69">
        <v>27.62</v>
      </c>
      <c r="D207" s="60">
        <v>30.93</v>
      </c>
      <c r="E207" s="61">
        <v>50</v>
      </c>
      <c r="F207" s="60">
        <f>D207*E207</f>
        <v>1546.5</v>
      </c>
      <c r="G207" s="64" t="s">
        <v>282</v>
      </c>
      <c r="H207" s="59" t="s">
        <v>283</v>
      </c>
      <c r="I207" s="69">
        <v>30.57</v>
      </c>
      <c r="J207" s="60">
        <v>34.24</v>
      </c>
      <c r="K207" s="112">
        <f>50+150</f>
        <v>200</v>
      </c>
      <c r="L207" s="60">
        <f>J207*K207</f>
        <v>6848</v>
      </c>
      <c r="M207" s="60">
        <f aca="true" t="shared" si="59" ref="M207:O208">J207-D207</f>
        <v>3.3100000000000023</v>
      </c>
      <c r="N207" s="61">
        <f t="shared" si="59"/>
        <v>150</v>
      </c>
      <c r="O207" s="60">
        <f t="shared" si="59"/>
        <v>5301.5</v>
      </c>
      <c r="P207" s="132" t="s">
        <v>597</v>
      </c>
    </row>
    <row r="208" spans="1:16" ht="63.75">
      <c r="A208" s="106" t="s">
        <v>284</v>
      </c>
      <c r="B208" s="59" t="s">
        <v>285</v>
      </c>
      <c r="C208" s="69">
        <v>35.88</v>
      </c>
      <c r="D208" s="60">
        <v>40.19</v>
      </c>
      <c r="E208" s="61">
        <v>50</v>
      </c>
      <c r="F208" s="60">
        <f>D208*E208</f>
        <v>2009.5</v>
      </c>
      <c r="G208" s="64" t="s">
        <v>284</v>
      </c>
      <c r="H208" s="59" t="s">
        <v>285</v>
      </c>
      <c r="I208" s="69">
        <v>40.07</v>
      </c>
      <c r="J208" s="60">
        <v>44.88</v>
      </c>
      <c r="K208" s="112">
        <f>50+200</f>
        <v>250</v>
      </c>
      <c r="L208" s="60">
        <f>J208*K208</f>
        <v>11220</v>
      </c>
      <c r="M208" s="60">
        <f t="shared" si="59"/>
        <v>4.690000000000005</v>
      </c>
      <c r="N208" s="61">
        <f t="shared" si="59"/>
        <v>200</v>
      </c>
      <c r="O208" s="60">
        <f t="shared" si="59"/>
        <v>9210.5</v>
      </c>
      <c r="P208" s="132" t="s">
        <v>597</v>
      </c>
    </row>
    <row r="209" spans="1:16" ht="25.5">
      <c r="A209" s="106" t="s">
        <v>286</v>
      </c>
      <c r="B209" s="80" t="s">
        <v>287</v>
      </c>
      <c r="C209" s="76"/>
      <c r="D209" s="60"/>
      <c r="E209" s="61"/>
      <c r="F209" s="60"/>
      <c r="G209" s="64" t="s">
        <v>286</v>
      </c>
      <c r="H209" s="80" t="s">
        <v>287</v>
      </c>
      <c r="I209" s="76"/>
      <c r="J209" s="60"/>
      <c r="K209" s="112"/>
      <c r="L209" s="60"/>
      <c r="M209" s="60"/>
      <c r="N209" s="61"/>
      <c r="O209" s="60"/>
      <c r="P209" s="176"/>
    </row>
    <row r="210" spans="1:16" ht="63.75">
      <c r="A210" s="106" t="s">
        <v>2</v>
      </c>
      <c r="B210" s="80" t="s">
        <v>288</v>
      </c>
      <c r="C210" s="76">
        <v>19.89</v>
      </c>
      <c r="D210" s="60">
        <v>22.28</v>
      </c>
      <c r="E210" s="61">
        <v>50</v>
      </c>
      <c r="F210" s="60">
        <f>D210*E210</f>
        <v>1114</v>
      </c>
      <c r="G210" s="64" t="s">
        <v>2</v>
      </c>
      <c r="H210" s="80" t="s">
        <v>288</v>
      </c>
      <c r="I210" s="76">
        <v>21.83</v>
      </c>
      <c r="J210" s="60">
        <v>24.45</v>
      </c>
      <c r="K210" s="112">
        <f>50+800</f>
        <v>850</v>
      </c>
      <c r="L210" s="60">
        <f>J210*K210</f>
        <v>20782.5</v>
      </c>
      <c r="M210" s="60">
        <f aca="true" t="shared" si="60" ref="M210:O212">J210-D210</f>
        <v>2.169999999999998</v>
      </c>
      <c r="N210" s="61">
        <f t="shared" si="60"/>
        <v>800</v>
      </c>
      <c r="O210" s="60">
        <f t="shared" si="60"/>
        <v>19668.5</v>
      </c>
      <c r="P210" s="132" t="s">
        <v>597</v>
      </c>
    </row>
    <row r="211" spans="1:16" ht="67.5" customHeight="1">
      <c r="A211" s="106" t="s">
        <v>3</v>
      </c>
      <c r="B211" s="80" t="s">
        <v>289</v>
      </c>
      <c r="C211" s="76">
        <v>28.15</v>
      </c>
      <c r="D211" s="60">
        <v>31.53</v>
      </c>
      <c r="E211" s="61">
        <v>150</v>
      </c>
      <c r="F211" s="60">
        <f>D211*E211</f>
        <v>4729.5</v>
      </c>
      <c r="G211" s="64" t="s">
        <v>3</v>
      </c>
      <c r="H211" s="80" t="s">
        <v>289</v>
      </c>
      <c r="I211" s="76">
        <v>31.34</v>
      </c>
      <c r="J211" s="60">
        <v>35.1</v>
      </c>
      <c r="K211" s="112">
        <f>150+800</f>
        <v>950</v>
      </c>
      <c r="L211" s="60">
        <f>J211*K211</f>
        <v>33345</v>
      </c>
      <c r="M211" s="60">
        <f t="shared" si="60"/>
        <v>3.5700000000000003</v>
      </c>
      <c r="N211" s="61">
        <f t="shared" si="60"/>
        <v>800</v>
      </c>
      <c r="O211" s="60">
        <f t="shared" si="60"/>
        <v>28615.5</v>
      </c>
      <c r="P211" s="132" t="s">
        <v>597</v>
      </c>
    </row>
    <row r="212" spans="1:16" ht="65.25" customHeight="1">
      <c r="A212" s="106" t="s">
        <v>290</v>
      </c>
      <c r="B212" s="59" t="s">
        <v>279</v>
      </c>
      <c r="C212" s="69">
        <v>12.89</v>
      </c>
      <c r="D212" s="60">
        <v>14.44</v>
      </c>
      <c r="E212" s="61">
        <v>30</v>
      </c>
      <c r="F212" s="60">
        <f>D212*E212</f>
        <v>433.2</v>
      </c>
      <c r="G212" s="64" t="s">
        <v>290</v>
      </c>
      <c r="H212" s="59" t="s">
        <v>279</v>
      </c>
      <c r="I212" s="69">
        <v>14.57</v>
      </c>
      <c r="J212" s="60">
        <v>16.32</v>
      </c>
      <c r="K212" s="112">
        <f>30+310</f>
        <v>340</v>
      </c>
      <c r="L212" s="60">
        <f>J212*K212</f>
        <v>5548.8</v>
      </c>
      <c r="M212" s="60">
        <f t="shared" si="60"/>
        <v>1.8800000000000008</v>
      </c>
      <c r="N212" s="61">
        <f t="shared" si="60"/>
        <v>310</v>
      </c>
      <c r="O212" s="60">
        <f t="shared" si="60"/>
        <v>5115.6</v>
      </c>
      <c r="P212" s="132" t="s">
        <v>606</v>
      </c>
    </row>
    <row r="213" spans="1:16" ht="25.5">
      <c r="A213" s="106" t="s">
        <v>291</v>
      </c>
      <c r="B213" s="59" t="s">
        <v>292</v>
      </c>
      <c r="C213" s="69"/>
      <c r="D213" s="60"/>
      <c r="E213" s="61"/>
      <c r="F213" s="60"/>
      <c r="G213" s="64" t="s">
        <v>291</v>
      </c>
      <c r="H213" s="59" t="s">
        <v>292</v>
      </c>
      <c r="I213" s="69"/>
      <c r="J213" s="60"/>
      <c r="K213" s="112"/>
      <c r="L213" s="60"/>
      <c r="M213" s="60"/>
      <c r="N213" s="61"/>
      <c r="O213" s="60"/>
      <c r="P213" s="176"/>
    </row>
    <row r="214" spans="1:16" ht="81" customHeight="1">
      <c r="A214" s="106" t="s">
        <v>293</v>
      </c>
      <c r="B214" s="59" t="s">
        <v>294</v>
      </c>
      <c r="C214" s="76">
        <v>16.6</v>
      </c>
      <c r="D214" s="60">
        <v>18.59</v>
      </c>
      <c r="E214" s="61">
        <v>30</v>
      </c>
      <c r="F214" s="60">
        <f aca="true" t="shared" si="61" ref="F214:F221">D214*E214</f>
        <v>557.7</v>
      </c>
      <c r="G214" s="64" t="s">
        <v>293</v>
      </c>
      <c r="H214" s="59" t="s">
        <v>294</v>
      </c>
      <c r="I214" s="76">
        <v>17.58</v>
      </c>
      <c r="J214" s="60">
        <v>19.69</v>
      </c>
      <c r="K214" s="112">
        <v>30</v>
      </c>
      <c r="L214" s="60">
        <f aca="true" t="shared" si="62" ref="L214:L221">J214*K214</f>
        <v>590.7</v>
      </c>
      <c r="M214" s="60">
        <f aca="true" t="shared" si="63" ref="M214:O221">J214-D214</f>
        <v>1.1000000000000014</v>
      </c>
      <c r="N214" s="61">
        <f t="shared" si="63"/>
        <v>0</v>
      </c>
      <c r="O214" s="60">
        <f t="shared" si="63"/>
        <v>33</v>
      </c>
      <c r="P214" s="132" t="s">
        <v>596</v>
      </c>
    </row>
    <row r="215" spans="1:16" ht="51">
      <c r="A215" s="106" t="s">
        <v>4</v>
      </c>
      <c r="B215" s="59" t="s">
        <v>295</v>
      </c>
      <c r="C215" s="69">
        <v>20.68</v>
      </c>
      <c r="D215" s="60">
        <v>23.16</v>
      </c>
      <c r="E215" s="61">
        <v>30</v>
      </c>
      <c r="F215" s="60">
        <f t="shared" si="61"/>
        <v>694.8</v>
      </c>
      <c r="G215" s="64" t="s">
        <v>4</v>
      </c>
      <c r="H215" s="59" t="s">
        <v>295</v>
      </c>
      <c r="I215" s="69">
        <v>22.53</v>
      </c>
      <c r="J215" s="60">
        <v>25.23</v>
      </c>
      <c r="K215" s="112">
        <v>30</v>
      </c>
      <c r="L215" s="60">
        <f t="shared" si="62"/>
        <v>756.9</v>
      </c>
      <c r="M215" s="60">
        <f t="shared" si="63"/>
        <v>2.0700000000000003</v>
      </c>
      <c r="N215" s="61">
        <f t="shared" si="63"/>
        <v>0</v>
      </c>
      <c r="O215" s="60">
        <f t="shared" si="63"/>
        <v>62.10000000000002</v>
      </c>
      <c r="P215" s="132" t="s">
        <v>596</v>
      </c>
    </row>
    <row r="216" spans="1:16" ht="51">
      <c r="A216" s="106" t="s">
        <v>40</v>
      </c>
      <c r="B216" s="59" t="s">
        <v>296</v>
      </c>
      <c r="C216" s="69">
        <v>13.13</v>
      </c>
      <c r="D216" s="60">
        <v>14.71</v>
      </c>
      <c r="E216" s="61">
        <v>30</v>
      </c>
      <c r="F216" s="60">
        <f t="shared" si="61"/>
        <v>441.3</v>
      </c>
      <c r="G216" s="64" t="s">
        <v>40</v>
      </c>
      <c r="H216" s="59" t="s">
        <v>296</v>
      </c>
      <c r="I216" s="69">
        <v>13.94</v>
      </c>
      <c r="J216" s="60">
        <v>15.61</v>
      </c>
      <c r="K216" s="112">
        <v>30</v>
      </c>
      <c r="L216" s="60">
        <f t="shared" si="62"/>
        <v>468.29999999999995</v>
      </c>
      <c r="M216" s="60">
        <f t="shared" si="63"/>
        <v>0.8999999999999986</v>
      </c>
      <c r="N216" s="61">
        <f t="shared" si="63"/>
        <v>0</v>
      </c>
      <c r="O216" s="60">
        <f t="shared" si="63"/>
        <v>26.999999999999943</v>
      </c>
      <c r="P216" s="132" t="s">
        <v>596</v>
      </c>
    </row>
    <row r="217" spans="1:16" ht="51">
      <c r="A217" s="106" t="s">
        <v>41</v>
      </c>
      <c r="B217" s="59" t="s">
        <v>297</v>
      </c>
      <c r="C217" s="69">
        <v>17.21</v>
      </c>
      <c r="D217" s="60">
        <v>19.28</v>
      </c>
      <c r="E217" s="61">
        <v>30</v>
      </c>
      <c r="F217" s="60">
        <f t="shared" si="61"/>
        <v>578.4000000000001</v>
      </c>
      <c r="G217" s="64" t="s">
        <v>41</v>
      </c>
      <c r="H217" s="59" t="s">
        <v>297</v>
      </c>
      <c r="I217" s="69">
        <v>18.89</v>
      </c>
      <c r="J217" s="60">
        <v>21.16</v>
      </c>
      <c r="K217" s="112">
        <v>30</v>
      </c>
      <c r="L217" s="60">
        <f t="shared" si="62"/>
        <v>634.8</v>
      </c>
      <c r="M217" s="60">
        <f t="shared" si="63"/>
        <v>1.879999999999999</v>
      </c>
      <c r="N217" s="61">
        <f t="shared" si="63"/>
        <v>0</v>
      </c>
      <c r="O217" s="60">
        <f t="shared" si="63"/>
        <v>56.399999999999864</v>
      </c>
      <c r="P217" s="110" t="s">
        <v>596</v>
      </c>
    </row>
    <row r="218" spans="1:16" ht="51">
      <c r="A218" s="106" t="s">
        <v>42</v>
      </c>
      <c r="B218" s="59" t="s">
        <v>43</v>
      </c>
      <c r="C218" s="69">
        <v>20.66</v>
      </c>
      <c r="D218" s="60">
        <v>23.14</v>
      </c>
      <c r="E218" s="61">
        <v>30</v>
      </c>
      <c r="F218" s="60">
        <f t="shared" si="61"/>
        <v>694.2</v>
      </c>
      <c r="G218" s="64" t="s">
        <v>42</v>
      </c>
      <c r="H218" s="59" t="s">
        <v>43</v>
      </c>
      <c r="I218" s="69">
        <v>21.89</v>
      </c>
      <c r="J218" s="60">
        <v>24.52</v>
      </c>
      <c r="K218" s="112">
        <v>30</v>
      </c>
      <c r="L218" s="60">
        <f t="shared" si="62"/>
        <v>735.6</v>
      </c>
      <c r="M218" s="60">
        <f t="shared" si="63"/>
        <v>1.379999999999999</v>
      </c>
      <c r="N218" s="61">
        <f t="shared" si="63"/>
        <v>0</v>
      </c>
      <c r="O218" s="60">
        <f t="shared" si="63"/>
        <v>41.39999999999998</v>
      </c>
      <c r="P218" s="110" t="s">
        <v>596</v>
      </c>
    </row>
    <row r="219" spans="1:16" ht="51">
      <c r="A219" s="106" t="s">
        <v>44</v>
      </c>
      <c r="B219" s="59" t="s">
        <v>45</v>
      </c>
      <c r="C219" s="69">
        <v>28.92</v>
      </c>
      <c r="D219" s="60">
        <v>32.39</v>
      </c>
      <c r="E219" s="61">
        <v>30</v>
      </c>
      <c r="F219" s="60">
        <f t="shared" si="61"/>
        <v>971.7</v>
      </c>
      <c r="G219" s="64" t="s">
        <v>44</v>
      </c>
      <c r="H219" s="59" t="s">
        <v>45</v>
      </c>
      <c r="I219" s="69">
        <v>32.21</v>
      </c>
      <c r="J219" s="60">
        <v>36.08</v>
      </c>
      <c r="K219" s="112">
        <v>30</v>
      </c>
      <c r="L219" s="60">
        <f t="shared" si="62"/>
        <v>1082.3999999999999</v>
      </c>
      <c r="M219" s="60">
        <f t="shared" si="63"/>
        <v>3.6899999999999977</v>
      </c>
      <c r="N219" s="61">
        <f t="shared" si="63"/>
        <v>0</v>
      </c>
      <c r="O219" s="60">
        <f t="shared" si="63"/>
        <v>110.69999999999982</v>
      </c>
      <c r="P219" s="110" t="s">
        <v>596</v>
      </c>
    </row>
    <row r="220" spans="1:16" ht="51">
      <c r="A220" s="106" t="s">
        <v>46</v>
      </c>
      <c r="B220" s="59" t="s">
        <v>47</v>
      </c>
      <c r="C220" s="69">
        <v>17.18</v>
      </c>
      <c r="D220" s="60">
        <v>19.24</v>
      </c>
      <c r="E220" s="61">
        <v>30</v>
      </c>
      <c r="F220" s="60">
        <f t="shared" si="61"/>
        <v>577.1999999999999</v>
      </c>
      <c r="G220" s="64" t="s">
        <v>46</v>
      </c>
      <c r="H220" s="59" t="s">
        <v>47</v>
      </c>
      <c r="I220" s="69">
        <v>18.16</v>
      </c>
      <c r="J220" s="60">
        <v>20.34</v>
      </c>
      <c r="K220" s="112">
        <v>30</v>
      </c>
      <c r="L220" s="60">
        <f t="shared" si="62"/>
        <v>610.2</v>
      </c>
      <c r="M220" s="60">
        <f t="shared" si="63"/>
        <v>1.1000000000000014</v>
      </c>
      <c r="N220" s="61">
        <f t="shared" si="63"/>
        <v>0</v>
      </c>
      <c r="O220" s="60">
        <f t="shared" si="63"/>
        <v>33.000000000000114</v>
      </c>
      <c r="P220" s="110" t="s">
        <v>596</v>
      </c>
    </row>
    <row r="221" spans="1:16" ht="70.5" customHeight="1">
      <c r="A221" s="106" t="s">
        <v>48</v>
      </c>
      <c r="B221" s="59" t="s">
        <v>49</v>
      </c>
      <c r="C221" s="69">
        <v>25.44</v>
      </c>
      <c r="D221" s="60">
        <v>28.49</v>
      </c>
      <c r="E221" s="61">
        <v>50</v>
      </c>
      <c r="F221" s="60">
        <f t="shared" si="61"/>
        <v>1424.5</v>
      </c>
      <c r="G221" s="64" t="s">
        <v>48</v>
      </c>
      <c r="H221" s="59" t="s">
        <v>49</v>
      </c>
      <c r="I221" s="69">
        <v>27.66</v>
      </c>
      <c r="J221" s="60">
        <v>30.98</v>
      </c>
      <c r="K221" s="112">
        <v>50</v>
      </c>
      <c r="L221" s="60">
        <f t="shared" si="62"/>
        <v>1549</v>
      </c>
      <c r="M221" s="60">
        <f t="shared" si="63"/>
        <v>2.490000000000002</v>
      </c>
      <c r="N221" s="61">
        <f t="shared" si="63"/>
        <v>0</v>
      </c>
      <c r="O221" s="60">
        <f t="shared" si="63"/>
        <v>124.5</v>
      </c>
      <c r="P221" s="110" t="s">
        <v>596</v>
      </c>
    </row>
    <row r="222" spans="1:16" ht="12.75">
      <c r="A222" s="106"/>
      <c r="B222" s="59"/>
      <c r="C222" s="69"/>
      <c r="D222" s="60"/>
      <c r="E222" s="61"/>
      <c r="F222" s="60"/>
      <c r="G222" s="64"/>
      <c r="H222" s="59"/>
      <c r="I222" s="69"/>
      <c r="J222" s="60"/>
      <c r="K222" s="112"/>
      <c r="L222" s="60"/>
      <c r="M222" s="60"/>
      <c r="N222" s="61"/>
      <c r="O222" s="60"/>
      <c r="P222" s="139"/>
    </row>
    <row r="223" spans="1:16" s="11" customFormat="1" ht="21.75" customHeight="1">
      <c r="A223" s="106" t="s">
        <v>50</v>
      </c>
      <c r="B223" s="71" t="s">
        <v>528</v>
      </c>
      <c r="C223" s="75">
        <v>77.28</v>
      </c>
      <c r="D223" s="60">
        <v>86.55</v>
      </c>
      <c r="E223" s="61">
        <v>200</v>
      </c>
      <c r="F223" s="60">
        <f aca="true" t="shared" si="64" ref="F223:F237">D223*E223</f>
        <v>17310</v>
      </c>
      <c r="G223" s="64" t="s">
        <v>50</v>
      </c>
      <c r="H223" s="71" t="s">
        <v>533</v>
      </c>
      <c r="I223" s="75"/>
      <c r="J223" s="60"/>
      <c r="K223" s="112"/>
      <c r="L223" s="60"/>
      <c r="M223" s="60">
        <f aca="true" t="shared" si="65" ref="M223:O226">J223-D223</f>
        <v>-86.55</v>
      </c>
      <c r="N223" s="61">
        <f t="shared" si="65"/>
        <v>-200</v>
      </c>
      <c r="O223" s="60">
        <f t="shared" si="65"/>
        <v>-17310</v>
      </c>
      <c r="P223" s="184" t="s">
        <v>536</v>
      </c>
    </row>
    <row r="224" spans="1:16" s="11" customFormat="1" ht="33.75" customHeight="1">
      <c r="A224" s="106"/>
      <c r="B224" s="71"/>
      <c r="C224" s="75"/>
      <c r="D224" s="60"/>
      <c r="E224" s="61"/>
      <c r="F224" s="60"/>
      <c r="G224" s="64" t="s">
        <v>524</v>
      </c>
      <c r="H224" s="71" t="s">
        <v>526</v>
      </c>
      <c r="I224" s="75">
        <v>81.29</v>
      </c>
      <c r="J224" s="60">
        <v>91.04</v>
      </c>
      <c r="K224" s="112">
        <v>100</v>
      </c>
      <c r="L224" s="60">
        <f>J224*K224</f>
        <v>9104</v>
      </c>
      <c r="M224" s="60">
        <f t="shared" si="65"/>
        <v>91.04</v>
      </c>
      <c r="N224" s="61">
        <f t="shared" si="65"/>
        <v>100</v>
      </c>
      <c r="O224" s="60">
        <f t="shared" si="65"/>
        <v>9104</v>
      </c>
      <c r="P224" s="185"/>
    </row>
    <row r="225" spans="1:16" s="11" customFormat="1" ht="50.25" customHeight="1">
      <c r="A225" s="106"/>
      <c r="B225" s="71"/>
      <c r="C225" s="75"/>
      <c r="D225" s="60"/>
      <c r="E225" s="61"/>
      <c r="F225" s="60"/>
      <c r="G225" s="64" t="s">
        <v>525</v>
      </c>
      <c r="H225" s="71" t="s">
        <v>527</v>
      </c>
      <c r="I225" s="75">
        <v>117.24</v>
      </c>
      <c r="J225" s="60">
        <v>131.31</v>
      </c>
      <c r="K225" s="112">
        <v>60</v>
      </c>
      <c r="L225" s="60">
        <f>J225*K225</f>
        <v>7878.6</v>
      </c>
      <c r="M225" s="60">
        <f t="shared" si="65"/>
        <v>131.31</v>
      </c>
      <c r="N225" s="61">
        <f t="shared" si="65"/>
        <v>60</v>
      </c>
      <c r="O225" s="60">
        <f t="shared" si="65"/>
        <v>7878.6</v>
      </c>
      <c r="P225" s="186"/>
    </row>
    <row r="226" spans="1:16" s="11" customFormat="1" ht="27" customHeight="1">
      <c r="A226" s="106" t="s">
        <v>51</v>
      </c>
      <c r="B226" s="71" t="s">
        <v>52</v>
      </c>
      <c r="C226" s="75">
        <v>53.73</v>
      </c>
      <c r="D226" s="60">
        <v>60.18</v>
      </c>
      <c r="E226" s="61">
        <v>200</v>
      </c>
      <c r="F226" s="60">
        <f t="shared" si="64"/>
        <v>12036</v>
      </c>
      <c r="G226" s="64" t="s">
        <v>51</v>
      </c>
      <c r="H226" s="71" t="s">
        <v>534</v>
      </c>
      <c r="I226" s="75"/>
      <c r="J226" s="60"/>
      <c r="K226" s="112"/>
      <c r="L226" s="60">
        <f aca="true" t="shared" si="66" ref="L226:L237">J226*K226</f>
        <v>0</v>
      </c>
      <c r="M226" s="60">
        <f t="shared" si="65"/>
        <v>-60.18</v>
      </c>
      <c r="N226" s="61">
        <f t="shared" si="65"/>
        <v>-200</v>
      </c>
      <c r="O226" s="60">
        <f t="shared" si="65"/>
        <v>-12036</v>
      </c>
      <c r="P226" s="184" t="s">
        <v>537</v>
      </c>
    </row>
    <row r="227" spans="1:16" ht="39" customHeight="1">
      <c r="A227" s="106"/>
      <c r="B227" s="59"/>
      <c r="C227" s="69"/>
      <c r="D227" s="60"/>
      <c r="E227" s="61"/>
      <c r="F227" s="60"/>
      <c r="G227" s="64" t="s">
        <v>529</v>
      </c>
      <c r="H227" s="71" t="s">
        <v>526</v>
      </c>
      <c r="I227" s="75">
        <v>55.84</v>
      </c>
      <c r="J227" s="60">
        <v>62.54</v>
      </c>
      <c r="K227" s="112">
        <v>100</v>
      </c>
      <c r="L227" s="60">
        <f t="shared" si="66"/>
        <v>6254</v>
      </c>
      <c r="M227" s="60">
        <f aca="true" t="shared" si="67" ref="M227:M238">J227-D227</f>
        <v>62.54</v>
      </c>
      <c r="N227" s="61">
        <f aca="true" t="shared" si="68" ref="N227:N238">K227-E227</f>
        <v>100</v>
      </c>
      <c r="O227" s="60">
        <f aca="true" t="shared" si="69" ref="O227:O238">L227-F227</f>
        <v>6254</v>
      </c>
      <c r="P227" s="185"/>
    </row>
    <row r="228" spans="1:16" ht="39" customHeight="1">
      <c r="A228" s="106"/>
      <c r="B228" s="59"/>
      <c r="C228" s="69"/>
      <c r="D228" s="60"/>
      <c r="E228" s="61"/>
      <c r="F228" s="60"/>
      <c r="G228" s="64" t="s">
        <v>530</v>
      </c>
      <c r="H228" s="71" t="s">
        <v>535</v>
      </c>
      <c r="I228" s="75">
        <v>73.41</v>
      </c>
      <c r="J228" s="60">
        <v>82.22</v>
      </c>
      <c r="K228" s="112">
        <v>60</v>
      </c>
      <c r="L228" s="60">
        <f t="shared" si="66"/>
        <v>4933.2</v>
      </c>
      <c r="M228" s="60">
        <f t="shared" si="67"/>
        <v>82.22</v>
      </c>
      <c r="N228" s="61">
        <f t="shared" si="68"/>
        <v>60</v>
      </c>
      <c r="O228" s="60">
        <f t="shared" si="69"/>
        <v>4933.2</v>
      </c>
      <c r="P228" s="186"/>
    </row>
    <row r="229" spans="1:16" ht="31.5" customHeight="1">
      <c r="A229" s="106" t="s">
        <v>53</v>
      </c>
      <c r="B229" s="59" t="s">
        <v>54</v>
      </c>
      <c r="C229" s="69">
        <v>36.56</v>
      </c>
      <c r="D229" s="60">
        <v>40.95</v>
      </c>
      <c r="E229" s="61">
        <v>200</v>
      </c>
      <c r="F229" s="60">
        <f t="shared" si="64"/>
        <v>8190.000000000001</v>
      </c>
      <c r="G229" s="64" t="s">
        <v>53</v>
      </c>
      <c r="H229" s="71" t="s">
        <v>538</v>
      </c>
      <c r="I229" s="75"/>
      <c r="J229" s="60"/>
      <c r="K229" s="112"/>
      <c r="L229" s="60">
        <f t="shared" si="66"/>
        <v>0</v>
      </c>
      <c r="M229" s="60">
        <f t="shared" si="67"/>
        <v>-40.95</v>
      </c>
      <c r="N229" s="61">
        <f t="shared" si="68"/>
        <v>-200</v>
      </c>
      <c r="O229" s="60">
        <f t="shared" si="69"/>
        <v>-8190.000000000001</v>
      </c>
      <c r="P229" s="184" t="s">
        <v>541</v>
      </c>
    </row>
    <row r="230" spans="1:16" ht="31.5" customHeight="1">
      <c r="A230" s="106"/>
      <c r="B230" s="59"/>
      <c r="C230" s="69"/>
      <c r="D230" s="60"/>
      <c r="E230" s="61"/>
      <c r="F230" s="60"/>
      <c r="G230" s="64" t="s">
        <v>531</v>
      </c>
      <c r="H230" s="71" t="s">
        <v>539</v>
      </c>
      <c r="I230" s="75">
        <v>38.41</v>
      </c>
      <c r="J230" s="60">
        <v>43.02</v>
      </c>
      <c r="K230" s="112">
        <v>140</v>
      </c>
      <c r="L230" s="60">
        <f>J230*K230</f>
        <v>6022.8</v>
      </c>
      <c r="M230" s="60">
        <f aca="true" t="shared" si="70" ref="M230:O231">J230-D230</f>
        <v>43.02</v>
      </c>
      <c r="N230" s="61">
        <f t="shared" si="70"/>
        <v>140</v>
      </c>
      <c r="O230" s="60">
        <f t="shared" si="70"/>
        <v>6022.8</v>
      </c>
      <c r="P230" s="185"/>
    </row>
    <row r="231" spans="1:16" ht="40.5" customHeight="1">
      <c r="A231" s="106"/>
      <c r="B231" s="59"/>
      <c r="C231" s="69"/>
      <c r="D231" s="60"/>
      <c r="E231" s="61"/>
      <c r="F231" s="60"/>
      <c r="G231" s="64" t="s">
        <v>532</v>
      </c>
      <c r="H231" s="71" t="s">
        <v>540</v>
      </c>
      <c r="I231" s="75">
        <v>47.05</v>
      </c>
      <c r="J231" s="60">
        <v>52.7</v>
      </c>
      <c r="K231" s="112">
        <v>60</v>
      </c>
      <c r="L231" s="60">
        <f>J231*K231</f>
        <v>3162</v>
      </c>
      <c r="M231" s="60">
        <f t="shared" si="70"/>
        <v>52.7</v>
      </c>
      <c r="N231" s="61">
        <f t="shared" si="70"/>
        <v>60</v>
      </c>
      <c r="O231" s="60">
        <f t="shared" si="70"/>
        <v>3162</v>
      </c>
      <c r="P231" s="186"/>
    </row>
    <row r="232" spans="1:16" ht="51.75" customHeight="1">
      <c r="A232" s="106" t="s">
        <v>55</v>
      </c>
      <c r="B232" s="74" t="s">
        <v>56</v>
      </c>
      <c r="C232" s="77">
        <v>13.44</v>
      </c>
      <c r="D232" s="60">
        <v>15.05</v>
      </c>
      <c r="E232" s="61">
        <v>400</v>
      </c>
      <c r="F232" s="60">
        <f t="shared" si="64"/>
        <v>6020</v>
      </c>
      <c r="G232" s="64" t="s">
        <v>55</v>
      </c>
      <c r="H232" s="71" t="s">
        <v>56</v>
      </c>
      <c r="I232" s="75">
        <v>15.73</v>
      </c>
      <c r="J232" s="60">
        <v>17.62</v>
      </c>
      <c r="K232" s="112">
        <v>400</v>
      </c>
      <c r="L232" s="60">
        <f t="shared" si="66"/>
        <v>7048</v>
      </c>
      <c r="M232" s="60">
        <f t="shared" si="67"/>
        <v>2.5700000000000003</v>
      </c>
      <c r="N232" s="61">
        <f t="shared" si="68"/>
        <v>0</v>
      </c>
      <c r="O232" s="60">
        <f t="shared" si="69"/>
        <v>1028</v>
      </c>
      <c r="P232" s="132" t="s">
        <v>598</v>
      </c>
    </row>
    <row r="233" spans="1:16" ht="51">
      <c r="A233" s="106" t="s">
        <v>298</v>
      </c>
      <c r="B233" s="59" t="s">
        <v>449</v>
      </c>
      <c r="C233" s="69">
        <v>81.71</v>
      </c>
      <c r="D233" s="60">
        <v>91.52</v>
      </c>
      <c r="E233" s="61">
        <v>15</v>
      </c>
      <c r="F233" s="60">
        <f t="shared" si="64"/>
        <v>1372.8</v>
      </c>
      <c r="G233" s="64" t="s">
        <v>298</v>
      </c>
      <c r="H233" s="71" t="s">
        <v>449</v>
      </c>
      <c r="I233" s="75">
        <v>85.2</v>
      </c>
      <c r="J233" s="60">
        <v>95.42</v>
      </c>
      <c r="K233" s="112">
        <v>15</v>
      </c>
      <c r="L233" s="60">
        <f t="shared" si="66"/>
        <v>1431.3</v>
      </c>
      <c r="M233" s="60">
        <f t="shared" si="67"/>
        <v>3.9000000000000057</v>
      </c>
      <c r="N233" s="61">
        <f t="shared" si="68"/>
        <v>0</v>
      </c>
      <c r="O233" s="60">
        <f t="shared" si="69"/>
        <v>58.5</v>
      </c>
      <c r="P233" s="132" t="s">
        <v>598</v>
      </c>
    </row>
    <row r="234" spans="1:16" ht="51">
      <c r="A234" s="106" t="s">
        <v>299</v>
      </c>
      <c r="B234" s="59" t="s">
        <v>449</v>
      </c>
      <c r="C234" s="69">
        <v>4.67</v>
      </c>
      <c r="D234" s="60">
        <v>5.23</v>
      </c>
      <c r="E234" s="61">
        <v>100</v>
      </c>
      <c r="F234" s="60">
        <f t="shared" si="64"/>
        <v>523</v>
      </c>
      <c r="G234" s="64" t="s">
        <v>299</v>
      </c>
      <c r="H234" s="71" t="s">
        <v>449</v>
      </c>
      <c r="I234" s="75">
        <v>4.87</v>
      </c>
      <c r="J234" s="60">
        <v>5.45</v>
      </c>
      <c r="K234" s="112">
        <v>100</v>
      </c>
      <c r="L234" s="60">
        <f t="shared" si="66"/>
        <v>545</v>
      </c>
      <c r="M234" s="60">
        <f t="shared" si="67"/>
        <v>0.21999999999999975</v>
      </c>
      <c r="N234" s="61">
        <f t="shared" si="68"/>
        <v>0</v>
      </c>
      <c r="O234" s="60">
        <f t="shared" si="69"/>
        <v>22</v>
      </c>
      <c r="P234" s="132" t="s">
        <v>598</v>
      </c>
    </row>
    <row r="235" spans="1:16" ht="51">
      <c r="A235" s="106" t="s">
        <v>57</v>
      </c>
      <c r="B235" s="59" t="s">
        <v>58</v>
      </c>
      <c r="C235" s="69">
        <v>335.14</v>
      </c>
      <c r="D235" s="60">
        <v>375.36</v>
      </c>
      <c r="E235" s="61">
        <v>10</v>
      </c>
      <c r="F235" s="60">
        <f t="shared" si="64"/>
        <v>3753.6000000000004</v>
      </c>
      <c r="G235" s="64" t="s">
        <v>57</v>
      </c>
      <c r="H235" s="71" t="s">
        <v>58</v>
      </c>
      <c r="I235" s="75">
        <v>351.79</v>
      </c>
      <c r="J235" s="60">
        <v>394</v>
      </c>
      <c r="K235" s="112">
        <v>10</v>
      </c>
      <c r="L235" s="60">
        <f t="shared" si="66"/>
        <v>3940</v>
      </c>
      <c r="M235" s="60">
        <f t="shared" si="67"/>
        <v>18.639999999999986</v>
      </c>
      <c r="N235" s="61">
        <f t="shared" si="68"/>
        <v>0</v>
      </c>
      <c r="O235" s="60">
        <f t="shared" si="69"/>
        <v>186.39999999999964</v>
      </c>
      <c r="P235" s="132" t="s">
        <v>598</v>
      </c>
    </row>
    <row r="236" spans="1:16" ht="51">
      <c r="A236" s="106" t="s">
        <v>59</v>
      </c>
      <c r="B236" s="59" t="s">
        <v>60</v>
      </c>
      <c r="C236" s="69">
        <v>523.27</v>
      </c>
      <c r="D236" s="60">
        <v>586.06</v>
      </c>
      <c r="E236" s="61">
        <v>5</v>
      </c>
      <c r="F236" s="60">
        <f t="shared" si="64"/>
        <v>2930.2999999999997</v>
      </c>
      <c r="G236" s="64" t="s">
        <v>59</v>
      </c>
      <c r="H236" s="71" t="s">
        <v>60</v>
      </c>
      <c r="I236" s="75">
        <v>548.88</v>
      </c>
      <c r="J236" s="60">
        <v>614.75</v>
      </c>
      <c r="K236" s="112">
        <v>5</v>
      </c>
      <c r="L236" s="60">
        <f t="shared" si="66"/>
        <v>3073.75</v>
      </c>
      <c r="M236" s="60">
        <f t="shared" si="67"/>
        <v>28.690000000000055</v>
      </c>
      <c r="N236" s="61">
        <f t="shared" si="68"/>
        <v>0</v>
      </c>
      <c r="O236" s="60">
        <f t="shared" si="69"/>
        <v>143.45000000000027</v>
      </c>
      <c r="P236" s="132" t="s">
        <v>598</v>
      </c>
    </row>
    <row r="237" spans="1:16" ht="51">
      <c r="A237" s="106" t="s">
        <v>61</v>
      </c>
      <c r="B237" s="71" t="s">
        <v>300</v>
      </c>
      <c r="C237" s="75">
        <v>10.67</v>
      </c>
      <c r="D237" s="60">
        <v>11.95</v>
      </c>
      <c r="E237" s="61">
        <v>10</v>
      </c>
      <c r="F237" s="60">
        <f t="shared" si="64"/>
        <v>119.5</v>
      </c>
      <c r="G237" s="64" t="s">
        <v>61</v>
      </c>
      <c r="H237" s="71" t="s">
        <v>300</v>
      </c>
      <c r="I237" s="75">
        <v>10.9</v>
      </c>
      <c r="J237" s="60">
        <v>12.21</v>
      </c>
      <c r="K237" s="112">
        <v>10</v>
      </c>
      <c r="L237" s="60">
        <f t="shared" si="66"/>
        <v>122.10000000000001</v>
      </c>
      <c r="M237" s="60">
        <f t="shared" si="67"/>
        <v>0.26000000000000156</v>
      </c>
      <c r="N237" s="61">
        <f t="shared" si="68"/>
        <v>0</v>
      </c>
      <c r="O237" s="60">
        <f t="shared" si="69"/>
        <v>2.6000000000000085</v>
      </c>
      <c r="P237" s="132" t="s">
        <v>598</v>
      </c>
    </row>
    <row r="238" spans="1:16" s="3" customFormat="1" ht="94.5" customHeight="1">
      <c r="A238" s="166"/>
      <c r="B238" s="74"/>
      <c r="C238" s="126"/>
      <c r="D238" s="126"/>
      <c r="E238" s="127"/>
      <c r="F238" s="126">
        <f>D238*E238</f>
        <v>0</v>
      </c>
      <c r="G238" s="125" t="s">
        <v>507</v>
      </c>
      <c r="H238" s="74" t="s">
        <v>582</v>
      </c>
      <c r="I238" s="126">
        <v>17.66</v>
      </c>
      <c r="J238" s="126">
        <v>17.66</v>
      </c>
      <c r="K238" s="128">
        <v>63</v>
      </c>
      <c r="L238" s="126">
        <f>J238*K238</f>
        <v>1112.58</v>
      </c>
      <c r="M238" s="126">
        <f t="shared" si="67"/>
        <v>17.66</v>
      </c>
      <c r="N238" s="127">
        <f t="shared" si="68"/>
        <v>63</v>
      </c>
      <c r="O238" s="126">
        <f t="shared" si="69"/>
        <v>1112.58</v>
      </c>
      <c r="P238" s="129" t="s">
        <v>508</v>
      </c>
    </row>
    <row r="239" spans="1:16" ht="12.75">
      <c r="A239" s="79"/>
      <c r="B239" s="138"/>
      <c r="C239" s="82"/>
      <c r="D239" s="83"/>
      <c r="E239" s="83"/>
      <c r="F239" s="84"/>
      <c r="G239" s="81"/>
      <c r="H239" s="138"/>
      <c r="I239" s="82"/>
      <c r="J239" s="83"/>
      <c r="K239" s="89"/>
      <c r="L239" s="84"/>
      <c r="M239" s="83"/>
      <c r="N239" s="83"/>
      <c r="O239" s="83"/>
      <c r="P239" s="149"/>
    </row>
    <row r="240" spans="1:16" ht="12.75">
      <c r="A240" s="106" t="s">
        <v>301</v>
      </c>
      <c r="B240" s="71" t="s">
        <v>302</v>
      </c>
      <c r="C240" s="75"/>
      <c r="D240" s="60"/>
      <c r="E240" s="61"/>
      <c r="F240" s="60"/>
      <c r="G240" s="64" t="s">
        <v>301</v>
      </c>
      <c r="H240" s="71" t="s">
        <v>302</v>
      </c>
      <c r="I240" s="75"/>
      <c r="J240" s="60"/>
      <c r="K240" s="112"/>
      <c r="L240" s="60"/>
      <c r="M240" s="60"/>
      <c r="N240" s="61"/>
      <c r="O240" s="61"/>
      <c r="P240" s="122"/>
    </row>
    <row r="241" spans="1:16" ht="60" customHeight="1">
      <c r="A241" s="106" t="s">
        <v>303</v>
      </c>
      <c r="B241" s="59" t="s">
        <v>304</v>
      </c>
      <c r="C241" s="69">
        <v>20.2</v>
      </c>
      <c r="D241" s="60">
        <v>2.44</v>
      </c>
      <c r="E241" s="61">
        <v>50</v>
      </c>
      <c r="F241" s="60">
        <f aca="true" t="shared" si="71" ref="F241:F249">D241*E241</f>
        <v>122</v>
      </c>
      <c r="G241" s="64" t="s">
        <v>303</v>
      </c>
      <c r="H241" s="59" t="s">
        <v>304</v>
      </c>
      <c r="I241" s="69">
        <v>2.07</v>
      </c>
      <c r="J241" s="60">
        <v>2.5</v>
      </c>
      <c r="K241" s="112">
        <v>50</v>
      </c>
      <c r="L241" s="60">
        <f aca="true" t="shared" si="72" ref="L241:L249">J241*K241</f>
        <v>125</v>
      </c>
      <c r="M241" s="60">
        <f aca="true" t="shared" si="73" ref="M241:M249">J241-D241</f>
        <v>0.06000000000000005</v>
      </c>
      <c r="N241" s="61">
        <f aca="true" t="shared" si="74" ref="N241:N249">K241-E241</f>
        <v>0</v>
      </c>
      <c r="O241" s="60">
        <f aca="true" t="shared" si="75" ref="O241:O249">L241-F241</f>
        <v>3</v>
      </c>
      <c r="P241" s="110" t="s">
        <v>599</v>
      </c>
    </row>
    <row r="242" spans="1:16" ht="55.5" customHeight="1">
      <c r="A242" s="106" t="s">
        <v>305</v>
      </c>
      <c r="B242" s="59" t="s">
        <v>306</v>
      </c>
      <c r="C242" s="69">
        <v>0.71</v>
      </c>
      <c r="D242" s="60">
        <v>0.86</v>
      </c>
      <c r="E242" s="61">
        <v>1000</v>
      </c>
      <c r="F242" s="60">
        <f t="shared" si="71"/>
        <v>860</v>
      </c>
      <c r="G242" s="64" t="s">
        <v>305</v>
      </c>
      <c r="H242" s="59" t="s">
        <v>306</v>
      </c>
      <c r="I242" s="69">
        <v>0.74</v>
      </c>
      <c r="J242" s="60">
        <v>0.9</v>
      </c>
      <c r="K242" s="112">
        <v>1000</v>
      </c>
      <c r="L242" s="60">
        <f t="shared" si="72"/>
        <v>900</v>
      </c>
      <c r="M242" s="60">
        <f t="shared" si="73"/>
        <v>0.040000000000000036</v>
      </c>
      <c r="N242" s="61">
        <f t="shared" si="74"/>
        <v>0</v>
      </c>
      <c r="O242" s="60">
        <f t="shared" si="75"/>
        <v>40</v>
      </c>
      <c r="P242" s="110" t="s">
        <v>599</v>
      </c>
    </row>
    <row r="243" spans="1:16" ht="55.5" customHeight="1">
      <c r="A243" s="106" t="s">
        <v>7</v>
      </c>
      <c r="B243" s="59" t="s">
        <v>8</v>
      </c>
      <c r="C243" s="69">
        <v>2.22</v>
      </c>
      <c r="D243" s="60">
        <v>2.69</v>
      </c>
      <c r="E243" s="61">
        <v>20</v>
      </c>
      <c r="F243" s="60">
        <f t="shared" si="71"/>
        <v>53.8</v>
      </c>
      <c r="G243" s="64" t="s">
        <v>7</v>
      </c>
      <c r="H243" s="59" t="s">
        <v>8</v>
      </c>
      <c r="I243" s="69">
        <v>2.31</v>
      </c>
      <c r="J243" s="60">
        <v>2.8</v>
      </c>
      <c r="K243" s="112">
        <v>20</v>
      </c>
      <c r="L243" s="60">
        <f t="shared" si="72"/>
        <v>56</v>
      </c>
      <c r="M243" s="60">
        <f t="shared" si="73"/>
        <v>0.10999999999999988</v>
      </c>
      <c r="N243" s="61">
        <f t="shared" si="74"/>
        <v>0</v>
      </c>
      <c r="O243" s="60">
        <f t="shared" si="75"/>
        <v>2.200000000000003</v>
      </c>
      <c r="P243" s="110" t="s">
        <v>599</v>
      </c>
    </row>
    <row r="244" spans="1:16" ht="55.5" customHeight="1">
      <c r="A244" s="106" t="s">
        <v>62</v>
      </c>
      <c r="B244" s="59" t="s">
        <v>63</v>
      </c>
      <c r="C244" s="76">
        <v>1.2</v>
      </c>
      <c r="D244" s="60">
        <v>1.45</v>
      </c>
      <c r="E244" s="61">
        <v>750</v>
      </c>
      <c r="F244" s="60">
        <f t="shared" si="71"/>
        <v>1087.5</v>
      </c>
      <c r="G244" s="64" t="s">
        <v>62</v>
      </c>
      <c r="H244" s="59" t="s">
        <v>63</v>
      </c>
      <c r="I244" s="76">
        <v>1.24</v>
      </c>
      <c r="J244" s="60">
        <v>1.5</v>
      </c>
      <c r="K244" s="112">
        <v>750</v>
      </c>
      <c r="L244" s="60">
        <f t="shared" si="72"/>
        <v>1125</v>
      </c>
      <c r="M244" s="60">
        <f t="shared" si="73"/>
        <v>0.050000000000000044</v>
      </c>
      <c r="N244" s="61">
        <f t="shared" si="74"/>
        <v>0</v>
      </c>
      <c r="O244" s="60">
        <f t="shared" si="75"/>
        <v>37.5</v>
      </c>
      <c r="P244" s="110" t="s">
        <v>599</v>
      </c>
    </row>
    <row r="245" spans="1:16" ht="55.5" customHeight="1">
      <c r="A245" s="106" t="s">
        <v>64</v>
      </c>
      <c r="B245" s="59" t="s">
        <v>65</v>
      </c>
      <c r="C245" s="69">
        <v>0.34</v>
      </c>
      <c r="D245" s="60">
        <v>0.41</v>
      </c>
      <c r="E245" s="61">
        <v>150</v>
      </c>
      <c r="F245" s="60">
        <f t="shared" si="71"/>
        <v>61.49999999999999</v>
      </c>
      <c r="G245" s="64" t="s">
        <v>64</v>
      </c>
      <c r="H245" s="59" t="s">
        <v>65</v>
      </c>
      <c r="I245" s="69">
        <v>0.37</v>
      </c>
      <c r="J245" s="60">
        <v>0.45</v>
      </c>
      <c r="K245" s="112">
        <v>150</v>
      </c>
      <c r="L245" s="60">
        <f t="shared" si="72"/>
        <v>67.5</v>
      </c>
      <c r="M245" s="60">
        <f t="shared" si="73"/>
        <v>0.040000000000000036</v>
      </c>
      <c r="N245" s="61">
        <f t="shared" si="74"/>
        <v>0</v>
      </c>
      <c r="O245" s="60">
        <f t="shared" si="75"/>
        <v>6.000000000000007</v>
      </c>
      <c r="P245" s="110" t="s">
        <v>599</v>
      </c>
    </row>
    <row r="246" spans="1:16" ht="55.5" customHeight="1">
      <c r="A246" s="106" t="s">
        <v>66</v>
      </c>
      <c r="B246" s="59" t="s">
        <v>67</v>
      </c>
      <c r="C246" s="69">
        <v>0.68</v>
      </c>
      <c r="D246" s="60">
        <v>0.82</v>
      </c>
      <c r="E246" s="61">
        <v>750</v>
      </c>
      <c r="F246" s="60">
        <f t="shared" si="71"/>
        <v>615</v>
      </c>
      <c r="G246" s="64" t="s">
        <v>66</v>
      </c>
      <c r="H246" s="59" t="s">
        <v>67</v>
      </c>
      <c r="I246" s="76">
        <v>0.7</v>
      </c>
      <c r="J246" s="60">
        <v>0.85</v>
      </c>
      <c r="K246" s="112">
        <v>750</v>
      </c>
      <c r="L246" s="60">
        <f t="shared" si="72"/>
        <v>637.5</v>
      </c>
      <c r="M246" s="60">
        <f t="shared" si="73"/>
        <v>0.030000000000000027</v>
      </c>
      <c r="N246" s="61">
        <f t="shared" si="74"/>
        <v>0</v>
      </c>
      <c r="O246" s="60">
        <f t="shared" si="75"/>
        <v>22.5</v>
      </c>
      <c r="P246" s="110" t="s">
        <v>599</v>
      </c>
    </row>
    <row r="247" spans="1:16" ht="55.5" customHeight="1">
      <c r="A247" s="106" t="s">
        <v>307</v>
      </c>
      <c r="B247" s="59" t="s">
        <v>308</v>
      </c>
      <c r="C247" s="69">
        <v>0.31</v>
      </c>
      <c r="D247" s="60">
        <v>0.38</v>
      </c>
      <c r="E247" s="61">
        <v>440</v>
      </c>
      <c r="F247" s="60">
        <f t="shared" si="71"/>
        <v>167.2</v>
      </c>
      <c r="G247" s="64" t="s">
        <v>307</v>
      </c>
      <c r="H247" s="59" t="s">
        <v>308</v>
      </c>
      <c r="I247" s="69">
        <v>0.33</v>
      </c>
      <c r="J247" s="60">
        <v>0.4</v>
      </c>
      <c r="K247" s="112">
        <v>440</v>
      </c>
      <c r="L247" s="60">
        <f t="shared" si="72"/>
        <v>176</v>
      </c>
      <c r="M247" s="60">
        <f t="shared" si="73"/>
        <v>0.020000000000000018</v>
      </c>
      <c r="N247" s="61">
        <f t="shared" si="74"/>
        <v>0</v>
      </c>
      <c r="O247" s="60">
        <f t="shared" si="75"/>
        <v>8.800000000000011</v>
      </c>
      <c r="P247" s="110" t="s">
        <v>599</v>
      </c>
    </row>
    <row r="248" spans="1:16" ht="55.5" customHeight="1">
      <c r="A248" s="106" t="s">
        <v>309</v>
      </c>
      <c r="B248" s="59" t="s">
        <v>310</v>
      </c>
      <c r="C248" s="69">
        <v>0.62</v>
      </c>
      <c r="D248" s="60">
        <v>0.75</v>
      </c>
      <c r="E248" s="61">
        <v>851</v>
      </c>
      <c r="F248" s="60">
        <f t="shared" si="71"/>
        <v>638.25</v>
      </c>
      <c r="G248" s="64" t="s">
        <v>309</v>
      </c>
      <c r="H248" s="59" t="s">
        <v>310</v>
      </c>
      <c r="I248" s="69">
        <v>0.66</v>
      </c>
      <c r="J248" s="60">
        <v>0.8</v>
      </c>
      <c r="K248" s="112">
        <v>851</v>
      </c>
      <c r="L248" s="60">
        <f t="shared" si="72"/>
        <v>680.8000000000001</v>
      </c>
      <c r="M248" s="60">
        <f t="shared" si="73"/>
        <v>0.050000000000000044</v>
      </c>
      <c r="N248" s="61">
        <f t="shared" si="74"/>
        <v>0</v>
      </c>
      <c r="O248" s="60">
        <f t="shared" si="75"/>
        <v>42.55000000000007</v>
      </c>
      <c r="P248" s="110" t="s">
        <v>599</v>
      </c>
    </row>
    <row r="249" spans="1:16" ht="58.5" customHeight="1">
      <c r="A249" s="106" t="s">
        <v>311</v>
      </c>
      <c r="B249" s="59" t="s">
        <v>312</v>
      </c>
      <c r="C249" s="69">
        <v>1.78</v>
      </c>
      <c r="D249" s="60">
        <v>2.15</v>
      </c>
      <c r="E249" s="61">
        <v>68</v>
      </c>
      <c r="F249" s="60">
        <f t="shared" si="71"/>
        <v>146.2</v>
      </c>
      <c r="G249" s="64" t="s">
        <v>311</v>
      </c>
      <c r="H249" s="59" t="s">
        <v>312</v>
      </c>
      <c r="I249" s="69">
        <v>1.86</v>
      </c>
      <c r="J249" s="60">
        <v>2.25</v>
      </c>
      <c r="K249" s="112">
        <v>68</v>
      </c>
      <c r="L249" s="60">
        <f t="shared" si="72"/>
        <v>153</v>
      </c>
      <c r="M249" s="60">
        <f t="shared" si="73"/>
        <v>0.10000000000000009</v>
      </c>
      <c r="N249" s="61">
        <f t="shared" si="74"/>
        <v>0</v>
      </c>
      <c r="O249" s="60">
        <f t="shared" si="75"/>
        <v>6.800000000000011</v>
      </c>
      <c r="P249" s="110" t="s">
        <v>599</v>
      </c>
    </row>
    <row r="250" spans="1:16" ht="63.75">
      <c r="A250" s="106" t="s">
        <v>313</v>
      </c>
      <c r="B250" s="71" t="s">
        <v>314</v>
      </c>
      <c r="C250" s="75"/>
      <c r="D250" s="66"/>
      <c r="E250" s="66"/>
      <c r="F250" s="60"/>
      <c r="G250" s="64" t="s">
        <v>313</v>
      </c>
      <c r="H250" s="71" t="s">
        <v>314</v>
      </c>
      <c r="I250" s="75"/>
      <c r="J250" s="66"/>
      <c r="K250" s="113"/>
      <c r="L250" s="60"/>
      <c r="M250" s="60"/>
      <c r="N250" s="61"/>
      <c r="O250" s="60"/>
      <c r="P250" s="139"/>
    </row>
    <row r="251" spans="1:16" ht="12.75">
      <c r="A251" s="106" t="s">
        <v>315</v>
      </c>
      <c r="B251" s="71" t="s">
        <v>316</v>
      </c>
      <c r="C251" s="75"/>
      <c r="D251" s="66"/>
      <c r="E251" s="66"/>
      <c r="F251" s="60"/>
      <c r="G251" s="64" t="s">
        <v>315</v>
      </c>
      <c r="H251" s="71" t="s">
        <v>316</v>
      </c>
      <c r="I251" s="75"/>
      <c r="J251" s="66"/>
      <c r="K251" s="113"/>
      <c r="L251" s="60"/>
      <c r="M251" s="60"/>
      <c r="N251" s="61"/>
      <c r="O251" s="60"/>
      <c r="P251" s="139"/>
    </row>
    <row r="252" spans="1:16" ht="51">
      <c r="A252" s="106" t="s">
        <v>317</v>
      </c>
      <c r="B252" s="74" t="s">
        <v>304</v>
      </c>
      <c r="C252" s="85">
        <v>3.4</v>
      </c>
      <c r="D252" s="60">
        <v>4.11</v>
      </c>
      <c r="E252" s="61">
        <v>300</v>
      </c>
      <c r="F252" s="60">
        <f>D252*E252</f>
        <v>1233</v>
      </c>
      <c r="G252" s="64" t="s">
        <v>317</v>
      </c>
      <c r="H252" s="74" t="s">
        <v>304</v>
      </c>
      <c r="I252" s="85">
        <v>3.72</v>
      </c>
      <c r="J252" s="60">
        <v>4.5</v>
      </c>
      <c r="K252" s="112">
        <v>300</v>
      </c>
      <c r="L252" s="60">
        <f>J252*K252</f>
        <v>1350</v>
      </c>
      <c r="M252" s="60">
        <f aca="true" t="shared" si="76" ref="M252:O254">J252-D252</f>
        <v>0.3899999999999997</v>
      </c>
      <c r="N252" s="61">
        <f t="shared" si="76"/>
        <v>0</v>
      </c>
      <c r="O252" s="60">
        <f t="shared" si="76"/>
        <v>117</v>
      </c>
      <c r="P252" s="110" t="s">
        <v>599</v>
      </c>
    </row>
    <row r="253" spans="1:16" ht="51">
      <c r="A253" s="106" t="s">
        <v>318</v>
      </c>
      <c r="B253" s="74" t="s">
        <v>319</v>
      </c>
      <c r="C253" s="77">
        <v>2.04</v>
      </c>
      <c r="D253" s="60">
        <v>2.47</v>
      </c>
      <c r="E253" s="61">
        <v>300</v>
      </c>
      <c r="F253" s="60">
        <f>D253*E253</f>
        <v>741.0000000000001</v>
      </c>
      <c r="G253" s="64" t="s">
        <v>318</v>
      </c>
      <c r="H253" s="74" t="s">
        <v>319</v>
      </c>
      <c r="I253" s="77">
        <v>2.31</v>
      </c>
      <c r="J253" s="60">
        <v>2.8</v>
      </c>
      <c r="K253" s="112">
        <v>300</v>
      </c>
      <c r="L253" s="60">
        <f>J253*K253</f>
        <v>840</v>
      </c>
      <c r="M253" s="60">
        <f t="shared" si="76"/>
        <v>0.3299999999999996</v>
      </c>
      <c r="N253" s="61">
        <f t="shared" si="76"/>
        <v>0</v>
      </c>
      <c r="O253" s="60">
        <f t="shared" si="76"/>
        <v>98.99999999999989</v>
      </c>
      <c r="P253" s="110" t="s">
        <v>599</v>
      </c>
    </row>
    <row r="254" spans="1:16" ht="51">
      <c r="A254" s="106" t="s">
        <v>320</v>
      </c>
      <c r="B254" s="74" t="s">
        <v>312</v>
      </c>
      <c r="C254" s="77">
        <v>2.04</v>
      </c>
      <c r="D254" s="60">
        <v>2.47</v>
      </c>
      <c r="E254" s="61">
        <v>300</v>
      </c>
      <c r="F254" s="60">
        <f>D254*E254</f>
        <v>741.0000000000001</v>
      </c>
      <c r="G254" s="64" t="s">
        <v>320</v>
      </c>
      <c r="H254" s="74" t="s">
        <v>312</v>
      </c>
      <c r="I254" s="77">
        <v>2.31</v>
      </c>
      <c r="J254" s="60">
        <v>2.8</v>
      </c>
      <c r="K254" s="112">
        <v>300</v>
      </c>
      <c r="L254" s="60">
        <f>J254*K254</f>
        <v>840</v>
      </c>
      <c r="M254" s="60">
        <f t="shared" si="76"/>
        <v>0.3299999999999996</v>
      </c>
      <c r="N254" s="61">
        <f t="shared" si="76"/>
        <v>0</v>
      </c>
      <c r="O254" s="60">
        <f t="shared" si="76"/>
        <v>98.99999999999989</v>
      </c>
      <c r="P254" s="110" t="s">
        <v>599</v>
      </c>
    </row>
    <row r="255" spans="1:16" ht="12.75">
      <c r="A255" s="106" t="s">
        <v>321</v>
      </c>
      <c r="B255" s="74" t="s">
        <v>322</v>
      </c>
      <c r="C255" s="77"/>
      <c r="D255" s="60"/>
      <c r="E255" s="61"/>
      <c r="F255" s="60"/>
      <c r="G255" s="64" t="s">
        <v>321</v>
      </c>
      <c r="H255" s="74" t="s">
        <v>322</v>
      </c>
      <c r="I255" s="77"/>
      <c r="J255" s="60"/>
      <c r="K255" s="112"/>
      <c r="L255" s="60"/>
      <c r="M255" s="60"/>
      <c r="N255" s="61"/>
      <c r="O255" s="60"/>
      <c r="P255" s="139"/>
    </row>
    <row r="256" spans="1:16" ht="55.5" customHeight="1">
      <c r="A256" s="106" t="s">
        <v>323</v>
      </c>
      <c r="B256" s="74" t="s">
        <v>304</v>
      </c>
      <c r="C256" s="85">
        <v>3.8</v>
      </c>
      <c r="D256" s="60">
        <v>4.6</v>
      </c>
      <c r="E256" s="61">
        <v>15</v>
      </c>
      <c r="F256" s="60">
        <f>D256*E256</f>
        <v>69</v>
      </c>
      <c r="G256" s="64" t="s">
        <v>323</v>
      </c>
      <c r="H256" s="74" t="s">
        <v>304</v>
      </c>
      <c r="I256" s="85">
        <v>4.13</v>
      </c>
      <c r="J256" s="60">
        <v>5</v>
      </c>
      <c r="K256" s="112">
        <v>15</v>
      </c>
      <c r="L256" s="60">
        <f>J256*K256</f>
        <v>75</v>
      </c>
      <c r="M256" s="60">
        <f aca="true" t="shared" si="77" ref="M256:O258">J256-D256</f>
        <v>0.40000000000000036</v>
      </c>
      <c r="N256" s="61">
        <f t="shared" si="77"/>
        <v>0</v>
      </c>
      <c r="O256" s="60">
        <f t="shared" si="77"/>
        <v>6</v>
      </c>
      <c r="P256" s="110" t="s">
        <v>599</v>
      </c>
    </row>
    <row r="257" spans="1:16" ht="55.5" customHeight="1">
      <c r="A257" s="106" t="s">
        <v>324</v>
      </c>
      <c r="B257" s="74" t="s">
        <v>319</v>
      </c>
      <c r="C257" s="77">
        <v>2.31</v>
      </c>
      <c r="D257" s="60">
        <v>2.8</v>
      </c>
      <c r="E257" s="61">
        <v>15</v>
      </c>
      <c r="F257" s="60">
        <f>D257*E257</f>
        <v>42</v>
      </c>
      <c r="G257" s="64" t="s">
        <v>324</v>
      </c>
      <c r="H257" s="74" t="s">
        <v>319</v>
      </c>
      <c r="I257" s="77">
        <v>2.64</v>
      </c>
      <c r="J257" s="60">
        <v>3.19</v>
      </c>
      <c r="K257" s="112">
        <v>15</v>
      </c>
      <c r="L257" s="60">
        <f>J257*K257</f>
        <v>47.85</v>
      </c>
      <c r="M257" s="60">
        <f t="shared" si="77"/>
        <v>0.3900000000000001</v>
      </c>
      <c r="N257" s="61">
        <f t="shared" si="77"/>
        <v>0</v>
      </c>
      <c r="O257" s="60">
        <f t="shared" si="77"/>
        <v>5.850000000000001</v>
      </c>
      <c r="P257" s="110" t="s">
        <v>599</v>
      </c>
    </row>
    <row r="258" spans="1:16" ht="55.5" customHeight="1">
      <c r="A258" s="106" t="s">
        <v>325</v>
      </c>
      <c r="B258" s="74" t="s">
        <v>312</v>
      </c>
      <c r="C258" s="77">
        <v>2.31</v>
      </c>
      <c r="D258" s="60">
        <v>2.8</v>
      </c>
      <c r="E258" s="61">
        <v>15</v>
      </c>
      <c r="F258" s="60">
        <f>D258*E258</f>
        <v>42</v>
      </c>
      <c r="G258" s="64" t="s">
        <v>325</v>
      </c>
      <c r="H258" s="74" t="s">
        <v>312</v>
      </c>
      <c r="I258" s="77">
        <v>2.64</v>
      </c>
      <c r="J258" s="60">
        <v>3.19</v>
      </c>
      <c r="K258" s="112">
        <v>15</v>
      </c>
      <c r="L258" s="60">
        <f>J258*K258</f>
        <v>47.85</v>
      </c>
      <c r="M258" s="60">
        <f t="shared" si="77"/>
        <v>0.3900000000000001</v>
      </c>
      <c r="N258" s="61">
        <f t="shared" si="77"/>
        <v>0</v>
      </c>
      <c r="O258" s="60">
        <f t="shared" si="77"/>
        <v>5.850000000000001</v>
      </c>
      <c r="P258" s="110" t="s">
        <v>599</v>
      </c>
    </row>
    <row r="259" spans="1:16" ht="12.75">
      <c r="A259" s="106" t="s">
        <v>326</v>
      </c>
      <c r="B259" s="71" t="s">
        <v>327</v>
      </c>
      <c r="C259" s="75"/>
      <c r="D259" s="71"/>
      <c r="E259" s="71"/>
      <c r="F259" s="60"/>
      <c r="G259" s="64" t="s">
        <v>326</v>
      </c>
      <c r="H259" s="71" t="s">
        <v>327</v>
      </c>
      <c r="I259" s="75"/>
      <c r="J259" s="71"/>
      <c r="K259" s="140"/>
      <c r="L259" s="60"/>
      <c r="M259" s="60"/>
      <c r="N259" s="61"/>
      <c r="O259" s="60"/>
      <c r="P259" s="139"/>
    </row>
    <row r="260" spans="1:16" ht="12.75">
      <c r="A260" s="106" t="s">
        <v>328</v>
      </c>
      <c r="B260" s="71" t="s">
        <v>451</v>
      </c>
      <c r="C260" s="75"/>
      <c r="D260" s="71"/>
      <c r="E260" s="71"/>
      <c r="F260" s="60"/>
      <c r="G260" s="64" t="s">
        <v>328</v>
      </c>
      <c r="H260" s="71" t="s">
        <v>451</v>
      </c>
      <c r="I260" s="75"/>
      <c r="J260" s="71"/>
      <c r="K260" s="140"/>
      <c r="L260" s="60"/>
      <c r="M260" s="60"/>
      <c r="N260" s="61"/>
      <c r="O260" s="60"/>
      <c r="P260" s="139"/>
    </row>
    <row r="261" spans="1:16" ht="51">
      <c r="A261" s="106" t="s">
        <v>452</v>
      </c>
      <c r="B261" s="78" t="s">
        <v>304</v>
      </c>
      <c r="C261" s="85">
        <v>7</v>
      </c>
      <c r="D261" s="60">
        <v>8.47</v>
      </c>
      <c r="E261" s="61">
        <v>150</v>
      </c>
      <c r="F261" s="60">
        <f>D261*E261</f>
        <v>1270.5</v>
      </c>
      <c r="G261" s="64" t="s">
        <v>452</v>
      </c>
      <c r="H261" s="78" t="s">
        <v>304</v>
      </c>
      <c r="I261" s="85">
        <v>7.27</v>
      </c>
      <c r="J261" s="60">
        <v>8.8</v>
      </c>
      <c r="K261" s="112">
        <v>150</v>
      </c>
      <c r="L261" s="60">
        <f>J261*K261</f>
        <v>1320</v>
      </c>
      <c r="M261" s="60">
        <f aca="true" t="shared" si="78" ref="M261:O263">J261-D261</f>
        <v>0.33000000000000007</v>
      </c>
      <c r="N261" s="61">
        <f t="shared" si="78"/>
        <v>0</v>
      </c>
      <c r="O261" s="60">
        <f t="shared" si="78"/>
        <v>49.5</v>
      </c>
      <c r="P261" s="110" t="s">
        <v>599</v>
      </c>
    </row>
    <row r="262" spans="1:16" ht="51">
      <c r="A262" s="106" t="s">
        <v>453</v>
      </c>
      <c r="B262" s="78" t="s">
        <v>319</v>
      </c>
      <c r="C262" s="77">
        <v>4.13</v>
      </c>
      <c r="D262" s="60">
        <v>5</v>
      </c>
      <c r="E262" s="61">
        <v>300</v>
      </c>
      <c r="F262" s="60">
        <f>D262*E262</f>
        <v>1500</v>
      </c>
      <c r="G262" s="64" t="s">
        <v>453</v>
      </c>
      <c r="H262" s="78" t="s">
        <v>319</v>
      </c>
      <c r="I262" s="77">
        <v>4.75</v>
      </c>
      <c r="J262" s="60">
        <v>5.75</v>
      </c>
      <c r="K262" s="112">
        <v>300</v>
      </c>
      <c r="L262" s="60">
        <f>J262*K262</f>
        <v>1725</v>
      </c>
      <c r="M262" s="60">
        <f t="shared" si="78"/>
        <v>0.75</v>
      </c>
      <c r="N262" s="61">
        <f t="shared" si="78"/>
        <v>0</v>
      </c>
      <c r="O262" s="60">
        <f t="shared" si="78"/>
        <v>225</v>
      </c>
      <c r="P262" s="110" t="s">
        <v>599</v>
      </c>
    </row>
    <row r="263" spans="1:16" ht="51">
      <c r="A263" s="106" t="s">
        <v>454</v>
      </c>
      <c r="B263" s="78" t="s">
        <v>312</v>
      </c>
      <c r="C263" s="77">
        <v>4.13</v>
      </c>
      <c r="D263" s="60">
        <v>5</v>
      </c>
      <c r="E263" s="61">
        <v>150</v>
      </c>
      <c r="F263" s="60">
        <f>D263*E263</f>
        <v>750</v>
      </c>
      <c r="G263" s="64" t="s">
        <v>454</v>
      </c>
      <c r="H263" s="78" t="s">
        <v>312</v>
      </c>
      <c r="I263" s="77">
        <v>4.75</v>
      </c>
      <c r="J263" s="60">
        <v>5.75</v>
      </c>
      <c r="K263" s="112">
        <v>150</v>
      </c>
      <c r="L263" s="60">
        <f>J263*K263</f>
        <v>862.5</v>
      </c>
      <c r="M263" s="60">
        <f t="shared" si="78"/>
        <v>0.75</v>
      </c>
      <c r="N263" s="61">
        <f t="shared" si="78"/>
        <v>0</v>
      </c>
      <c r="O263" s="60">
        <f t="shared" si="78"/>
        <v>112.5</v>
      </c>
      <c r="P263" s="110" t="s">
        <v>599</v>
      </c>
    </row>
    <row r="264" spans="1:16" ht="22.5" customHeight="1">
      <c r="A264" s="106" t="s">
        <v>329</v>
      </c>
      <c r="B264" s="71" t="s">
        <v>458</v>
      </c>
      <c r="C264" s="77"/>
      <c r="D264" s="60"/>
      <c r="E264" s="61"/>
      <c r="F264" s="60"/>
      <c r="G264" s="64" t="s">
        <v>329</v>
      </c>
      <c r="H264" s="71" t="s">
        <v>458</v>
      </c>
      <c r="I264" s="77"/>
      <c r="J264" s="60"/>
      <c r="K264" s="112"/>
      <c r="L264" s="60"/>
      <c r="M264" s="60"/>
      <c r="N264" s="61"/>
      <c r="O264" s="60"/>
      <c r="P264" s="110"/>
    </row>
    <row r="265" spans="1:16" ht="57" customHeight="1">
      <c r="A265" s="106" t="s">
        <v>455</v>
      </c>
      <c r="B265" s="78" t="s">
        <v>304</v>
      </c>
      <c r="C265" s="85">
        <v>3.8</v>
      </c>
      <c r="D265" s="60">
        <v>4.6</v>
      </c>
      <c r="E265" s="61">
        <v>15</v>
      </c>
      <c r="F265" s="60">
        <f>D265*E265</f>
        <v>69</v>
      </c>
      <c r="G265" s="64" t="s">
        <v>455</v>
      </c>
      <c r="H265" s="78" t="s">
        <v>304</v>
      </c>
      <c r="I265" s="85">
        <v>4.13</v>
      </c>
      <c r="J265" s="60">
        <v>5</v>
      </c>
      <c r="K265" s="112">
        <v>15</v>
      </c>
      <c r="L265" s="60">
        <f>J265*K265</f>
        <v>75</v>
      </c>
      <c r="M265" s="60">
        <f aca="true" t="shared" si="79" ref="M265:O268">J265-D265</f>
        <v>0.40000000000000036</v>
      </c>
      <c r="N265" s="61">
        <f t="shared" si="79"/>
        <v>0</v>
      </c>
      <c r="O265" s="60">
        <f t="shared" si="79"/>
        <v>6</v>
      </c>
      <c r="P265" s="110" t="s">
        <v>599</v>
      </c>
    </row>
    <row r="266" spans="1:16" ht="57" customHeight="1">
      <c r="A266" s="106" t="s">
        <v>456</v>
      </c>
      <c r="B266" s="78" t="s">
        <v>319</v>
      </c>
      <c r="C266" s="77">
        <v>2.31</v>
      </c>
      <c r="D266" s="60">
        <v>2.8</v>
      </c>
      <c r="E266" s="61">
        <v>15</v>
      </c>
      <c r="F266" s="60">
        <f>D266*E266</f>
        <v>42</v>
      </c>
      <c r="G266" s="64" t="s">
        <v>456</v>
      </c>
      <c r="H266" s="78" t="s">
        <v>319</v>
      </c>
      <c r="I266" s="77">
        <v>2.64</v>
      </c>
      <c r="J266" s="60">
        <v>3.19</v>
      </c>
      <c r="K266" s="112">
        <v>15</v>
      </c>
      <c r="L266" s="60">
        <f>J266*K266</f>
        <v>47.85</v>
      </c>
      <c r="M266" s="60">
        <f t="shared" si="79"/>
        <v>0.3900000000000001</v>
      </c>
      <c r="N266" s="61">
        <f t="shared" si="79"/>
        <v>0</v>
      </c>
      <c r="O266" s="60">
        <f t="shared" si="79"/>
        <v>5.850000000000001</v>
      </c>
      <c r="P266" s="110" t="s">
        <v>599</v>
      </c>
    </row>
    <row r="267" spans="1:16" ht="51" customHeight="1">
      <c r="A267" s="106" t="s">
        <v>457</v>
      </c>
      <c r="B267" s="78" t="s">
        <v>312</v>
      </c>
      <c r="C267" s="77">
        <v>2.31</v>
      </c>
      <c r="D267" s="60">
        <v>2.8</v>
      </c>
      <c r="E267" s="61">
        <v>15</v>
      </c>
      <c r="F267" s="60">
        <f>D267*E267</f>
        <v>42</v>
      </c>
      <c r="G267" s="64" t="s">
        <v>457</v>
      </c>
      <c r="H267" s="78" t="s">
        <v>312</v>
      </c>
      <c r="I267" s="77">
        <v>2.64</v>
      </c>
      <c r="J267" s="60">
        <v>3.19</v>
      </c>
      <c r="K267" s="112">
        <v>15</v>
      </c>
      <c r="L267" s="60">
        <f>J267*K267</f>
        <v>47.85</v>
      </c>
      <c r="M267" s="60">
        <f t="shared" si="79"/>
        <v>0.3900000000000001</v>
      </c>
      <c r="N267" s="61">
        <f t="shared" si="79"/>
        <v>0</v>
      </c>
      <c r="O267" s="60">
        <f t="shared" si="79"/>
        <v>5.850000000000001</v>
      </c>
      <c r="P267" s="110" t="s">
        <v>599</v>
      </c>
    </row>
    <row r="268" spans="1:16" ht="57.75" customHeight="1">
      <c r="A268" s="106" t="s">
        <v>330</v>
      </c>
      <c r="B268" s="72" t="s">
        <v>331</v>
      </c>
      <c r="C268" s="75">
        <v>4.09</v>
      </c>
      <c r="D268" s="60">
        <v>4.95</v>
      </c>
      <c r="E268" s="61">
        <v>150</v>
      </c>
      <c r="F268" s="60">
        <f>D268*E268</f>
        <v>742.5</v>
      </c>
      <c r="G268" s="64" t="s">
        <v>330</v>
      </c>
      <c r="H268" s="72" t="s">
        <v>331</v>
      </c>
      <c r="I268" s="73">
        <v>4.3</v>
      </c>
      <c r="J268" s="60">
        <v>5.2</v>
      </c>
      <c r="K268" s="112">
        <v>150</v>
      </c>
      <c r="L268" s="60">
        <f>J268*K268</f>
        <v>780</v>
      </c>
      <c r="M268" s="60">
        <f t="shared" si="79"/>
        <v>0.25</v>
      </c>
      <c r="N268" s="61">
        <f t="shared" si="79"/>
        <v>0</v>
      </c>
      <c r="O268" s="60">
        <f t="shared" si="79"/>
        <v>37.5</v>
      </c>
      <c r="P268" s="110" t="s">
        <v>599</v>
      </c>
    </row>
    <row r="269" spans="1:16" ht="12.75">
      <c r="A269" s="106" t="s">
        <v>332</v>
      </c>
      <c r="B269" s="71" t="s">
        <v>333</v>
      </c>
      <c r="C269" s="75"/>
      <c r="D269" s="66"/>
      <c r="E269" s="66"/>
      <c r="F269" s="60"/>
      <c r="G269" s="64" t="s">
        <v>332</v>
      </c>
      <c r="H269" s="71" t="s">
        <v>333</v>
      </c>
      <c r="I269" s="75"/>
      <c r="J269" s="66"/>
      <c r="K269" s="115"/>
      <c r="L269" s="24"/>
      <c r="M269" s="24"/>
      <c r="N269" s="25"/>
      <c r="O269" s="24"/>
      <c r="P269" s="16"/>
    </row>
    <row r="270" spans="1:16" ht="57.75" customHeight="1">
      <c r="A270" s="106" t="s">
        <v>334</v>
      </c>
      <c r="B270" s="74" t="s">
        <v>335</v>
      </c>
      <c r="C270" s="77">
        <v>0.79</v>
      </c>
      <c r="D270" s="60">
        <v>0.96</v>
      </c>
      <c r="E270" s="61">
        <v>500</v>
      </c>
      <c r="F270" s="60">
        <f>D270*E270</f>
        <v>480</v>
      </c>
      <c r="G270" s="64" t="s">
        <v>334</v>
      </c>
      <c r="H270" s="74" t="s">
        <v>335</v>
      </c>
      <c r="I270" s="77">
        <v>0.79</v>
      </c>
      <c r="J270" s="60">
        <v>0.96</v>
      </c>
      <c r="K270" s="112">
        <v>250</v>
      </c>
      <c r="L270" s="60">
        <f>J270*K270</f>
        <v>240</v>
      </c>
      <c r="M270" s="60">
        <f aca="true" t="shared" si="80" ref="M270:O272">J270-D270</f>
        <v>0</v>
      </c>
      <c r="N270" s="61">
        <f t="shared" si="80"/>
        <v>-250</v>
      </c>
      <c r="O270" s="60">
        <f t="shared" si="80"/>
        <v>-240</v>
      </c>
      <c r="P270" s="110" t="s">
        <v>542</v>
      </c>
    </row>
    <row r="271" spans="1:16" ht="84.75" customHeight="1">
      <c r="A271" s="106"/>
      <c r="B271" s="74"/>
      <c r="C271" s="85"/>
      <c r="D271" s="60"/>
      <c r="E271" s="61"/>
      <c r="F271" s="131"/>
      <c r="G271" s="64" t="s">
        <v>484</v>
      </c>
      <c r="H271" s="104" t="s">
        <v>485</v>
      </c>
      <c r="I271" s="85">
        <v>0.7</v>
      </c>
      <c r="J271" s="61">
        <v>0.85</v>
      </c>
      <c r="K271" s="118">
        <v>250</v>
      </c>
      <c r="L271" s="60">
        <f>J271*K271</f>
        <v>212.5</v>
      </c>
      <c r="M271" s="60">
        <f t="shared" si="80"/>
        <v>0.85</v>
      </c>
      <c r="N271" s="61">
        <f t="shared" si="80"/>
        <v>250</v>
      </c>
      <c r="O271" s="60">
        <f t="shared" si="80"/>
        <v>212.5</v>
      </c>
      <c r="P271" s="110" t="s">
        <v>519</v>
      </c>
    </row>
    <row r="272" spans="1:16" ht="60" customHeight="1">
      <c r="A272" s="106"/>
      <c r="B272" s="74"/>
      <c r="C272" s="85"/>
      <c r="D272" s="60"/>
      <c r="E272" s="61"/>
      <c r="F272" s="131"/>
      <c r="G272" s="64" t="s">
        <v>486</v>
      </c>
      <c r="H272" s="104" t="s">
        <v>487</v>
      </c>
      <c r="I272" s="85">
        <v>0.32</v>
      </c>
      <c r="J272" s="61">
        <v>0.39</v>
      </c>
      <c r="K272" s="118">
        <v>250</v>
      </c>
      <c r="L272" s="60">
        <f>J272*K272</f>
        <v>97.5</v>
      </c>
      <c r="M272" s="60">
        <f t="shared" si="80"/>
        <v>0.39</v>
      </c>
      <c r="N272" s="61">
        <f t="shared" si="80"/>
        <v>250</v>
      </c>
      <c r="O272" s="60">
        <f t="shared" si="80"/>
        <v>97.5</v>
      </c>
      <c r="P272" s="110" t="s">
        <v>607</v>
      </c>
    </row>
    <row r="273" spans="1:16" ht="12.75">
      <c r="A273" s="79">
        <v>9</v>
      </c>
      <c r="B273" s="181" t="s">
        <v>68</v>
      </c>
      <c r="C273" s="182"/>
      <c r="D273" s="182"/>
      <c r="E273" s="182"/>
      <c r="F273" s="182"/>
      <c r="G273" s="182"/>
      <c r="H273" s="182"/>
      <c r="I273" s="182"/>
      <c r="J273" s="182"/>
      <c r="K273" s="182"/>
      <c r="L273" s="182"/>
      <c r="M273" s="182"/>
      <c r="N273" s="182"/>
      <c r="O273" s="182"/>
      <c r="P273" s="183"/>
    </row>
    <row r="274" spans="1:16" s="11" customFormat="1" ht="12.75">
      <c r="A274" s="106" t="s">
        <v>336</v>
      </c>
      <c r="B274" s="71" t="s">
        <v>337</v>
      </c>
      <c r="C274" s="75"/>
      <c r="D274" s="63"/>
      <c r="E274" s="63"/>
      <c r="F274" s="60"/>
      <c r="G274" s="64" t="s">
        <v>336</v>
      </c>
      <c r="H274" s="71" t="s">
        <v>337</v>
      </c>
      <c r="I274" s="75"/>
      <c r="J274" s="63"/>
      <c r="K274" s="117"/>
      <c r="L274" s="60"/>
      <c r="M274" s="60"/>
      <c r="N274" s="61"/>
      <c r="O274" s="60"/>
      <c r="P274" s="144"/>
    </row>
    <row r="275" spans="1:16" ht="49.5" customHeight="1">
      <c r="A275" s="106" t="s">
        <v>543</v>
      </c>
      <c r="B275" s="104" t="s">
        <v>549</v>
      </c>
      <c r="C275" s="75">
        <v>7.14</v>
      </c>
      <c r="D275" s="60">
        <v>8.64</v>
      </c>
      <c r="E275" s="61">
        <v>5</v>
      </c>
      <c r="F275" s="60">
        <f aca="true" t="shared" si="81" ref="F275:F282">D275*E275</f>
        <v>43.2</v>
      </c>
      <c r="G275" s="64" t="s">
        <v>543</v>
      </c>
      <c r="H275" s="107" t="s">
        <v>549</v>
      </c>
      <c r="I275" s="75">
        <v>8.74</v>
      </c>
      <c r="J275" s="60">
        <v>10.58</v>
      </c>
      <c r="K275" s="61">
        <v>5</v>
      </c>
      <c r="L275" s="60">
        <f aca="true" t="shared" si="82" ref="L275:L282">J275*K275</f>
        <v>52.9</v>
      </c>
      <c r="M275" s="60">
        <f aca="true" t="shared" si="83" ref="M275:M282">J275-D275</f>
        <v>1.9399999999999995</v>
      </c>
      <c r="N275" s="61">
        <f aca="true" t="shared" si="84" ref="N275:N282">K275-E275</f>
        <v>0</v>
      </c>
      <c r="O275" s="60">
        <f aca="true" t="shared" si="85" ref="O275:O282">L275-F275</f>
        <v>9.699999999999996</v>
      </c>
      <c r="P275" s="132" t="s">
        <v>558</v>
      </c>
    </row>
    <row r="276" spans="1:16" ht="49.5" customHeight="1">
      <c r="A276" s="106" t="s">
        <v>544</v>
      </c>
      <c r="B276" s="141" t="s">
        <v>550</v>
      </c>
      <c r="C276" s="75">
        <v>17.37</v>
      </c>
      <c r="D276" s="60">
        <v>21.02</v>
      </c>
      <c r="E276" s="61">
        <v>5</v>
      </c>
      <c r="F276" s="60">
        <f t="shared" si="81"/>
        <v>105.1</v>
      </c>
      <c r="G276" s="64" t="s">
        <v>544</v>
      </c>
      <c r="H276" s="143" t="s">
        <v>550</v>
      </c>
      <c r="I276" s="75">
        <v>18.78</v>
      </c>
      <c r="J276" s="60">
        <v>22.72</v>
      </c>
      <c r="K276" s="61">
        <v>5</v>
      </c>
      <c r="L276" s="60">
        <f t="shared" si="82"/>
        <v>113.6</v>
      </c>
      <c r="M276" s="60">
        <f t="shared" si="83"/>
        <v>1.6999999999999993</v>
      </c>
      <c r="N276" s="61">
        <f t="shared" si="84"/>
        <v>0</v>
      </c>
      <c r="O276" s="60">
        <f t="shared" si="85"/>
        <v>8.5</v>
      </c>
      <c r="P276" s="132" t="s">
        <v>558</v>
      </c>
    </row>
    <row r="277" spans="1:16" ht="49.5" customHeight="1">
      <c r="A277" s="106" t="s">
        <v>545</v>
      </c>
      <c r="B277" s="141" t="s">
        <v>551</v>
      </c>
      <c r="C277" s="75">
        <v>10.37</v>
      </c>
      <c r="D277" s="60">
        <v>12.55</v>
      </c>
      <c r="E277" s="61">
        <v>20</v>
      </c>
      <c r="F277" s="60">
        <f t="shared" si="81"/>
        <v>251</v>
      </c>
      <c r="G277" s="64" t="s">
        <v>545</v>
      </c>
      <c r="H277" s="143" t="s">
        <v>551</v>
      </c>
      <c r="I277" s="75">
        <v>12.67</v>
      </c>
      <c r="J277" s="60">
        <v>15.33</v>
      </c>
      <c r="K277" s="61">
        <v>20</v>
      </c>
      <c r="L277" s="60">
        <f t="shared" si="82"/>
        <v>306.6</v>
      </c>
      <c r="M277" s="60">
        <f t="shared" si="83"/>
        <v>2.7799999999999994</v>
      </c>
      <c r="N277" s="61">
        <f t="shared" si="84"/>
        <v>0</v>
      </c>
      <c r="O277" s="60">
        <f t="shared" si="85"/>
        <v>55.60000000000002</v>
      </c>
      <c r="P277" s="132" t="s">
        <v>558</v>
      </c>
    </row>
    <row r="278" spans="1:16" ht="49.5" customHeight="1">
      <c r="A278" s="106" t="s">
        <v>546</v>
      </c>
      <c r="B278" s="141" t="s">
        <v>552</v>
      </c>
      <c r="C278" s="75">
        <v>3.68</v>
      </c>
      <c r="D278" s="60">
        <v>4.45</v>
      </c>
      <c r="E278" s="61">
        <v>10</v>
      </c>
      <c r="F278" s="60">
        <f t="shared" si="81"/>
        <v>44.5</v>
      </c>
      <c r="G278" s="64" t="s">
        <v>547</v>
      </c>
      <c r="H278" s="143" t="s">
        <v>552</v>
      </c>
      <c r="I278" s="75">
        <v>3.87</v>
      </c>
      <c r="J278" s="60">
        <v>4.68</v>
      </c>
      <c r="K278" s="61">
        <v>10</v>
      </c>
      <c r="L278" s="60">
        <f>J278*K278</f>
        <v>46.8</v>
      </c>
      <c r="M278" s="60">
        <f>J278-D278</f>
        <v>0.22999999999999954</v>
      </c>
      <c r="N278" s="61">
        <f>K278-E278</f>
        <v>0</v>
      </c>
      <c r="O278" s="60">
        <f>L278-F278</f>
        <v>2.299999999999997</v>
      </c>
      <c r="P278" s="132" t="s">
        <v>558</v>
      </c>
    </row>
    <row r="279" spans="1:16" ht="41.25" customHeight="1">
      <c r="A279" s="106"/>
      <c r="B279" s="141"/>
      <c r="C279" s="75"/>
      <c r="D279" s="60"/>
      <c r="E279" s="61"/>
      <c r="F279" s="60"/>
      <c r="G279" s="64" t="s">
        <v>548</v>
      </c>
      <c r="H279" s="143" t="s">
        <v>553</v>
      </c>
      <c r="I279" s="75">
        <v>28.53</v>
      </c>
      <c r="J279" s="60">
        <v>34.52</v>
      </c>
      <c r="K279" s="61">
        <v>4</v>
      </c>
      <c r="L279" s="60">
        <f t="shared" si="82"/>
        <v>138.08</v>
      </c>
      <c r="M279" s="60">
        <f t="shared" si="83"/>
        <v>34.52</v>
      </c>
      <c r="N279" s="61">
        <f t="shared" si="84"/>
        <v>4</v>
      </c>
      <c r="O279" s="60">
        <f t="shared" si="85"/>
        <v>138.08</v>
      </c>
      <c r="P279" s="109" t="s">
        <v>559</v>
      </c>
    </row>
    <row r="280" spans="1:16" ht="49.5" customHeight="1">
      <c r="A280" s="106" t="s">
        <v>556</v>
      </c>
      <c r="B280" s="141" t="s">
        <v>554</v>
      </c>
      <c r="C280" s="73">
        <v>12.1</v>
      </c>
      <c r="D280" s="60">
        <v>14.64</v>
      </c>
      <c r="E280" s="61">
        <v>5</v>
      </c>
      <c r="F280" s="60">
        <f t="shared" si="81"/>
        <v>73.2</v>
      </c>
      <c r="G280" s="64" t="s">
        <v>556</v>
      </c>
      <c r="H280" s="143" t="s">
        <v>554</v>
      </c>
      <c r="I280" s="75">
        <v>13.06</v>
      </c>
      <c r="J280" s="60">
        <v>15.8</v>
      </c>
      <c r="K280" s="61">
        <v>5</v>
      </c>
      <c r="L280" s="60">
        <f t="shared" si="82"/>
        <v>79</v>
      </c>
      <c r="M280" s="60">
        <f t="shared" si="83"/>
        <v>1.1600000000000001</v>
      </c>
      <c r="N280" s="61">
        <f t="shared" si="84"/>
        <v>0</v>
      </c>
      <c r="O280" s="60">
        <f t="shared" si="85"/>
        <v>5.799999999999997</v>
      </c>
      <c r="P280" s="132" t="s">
        <v>558</v>
      </c>
    </row>
    <row r="281" spans="1:16" s="11" customFormat="1" ht="49.5" customHeight="1">
      <c r="A281" s="106" t="s">
        <v>557</v>
      </c>
      <c r="B281" s="143" t="s">
        <v>555</v>
      </c>
      <c r="C281" s="75"/>
      <c r="D281" s="60">
        <v>13.5</v>
      </c>
      <c r="E281" s="61">
        <v>100</v>
      </c>
      <c r="F281" s="60">
        <f t="shared" si="81"/>
        <v>1350</v>
      </c>
      <c r="G281" s="64" t="s">
        <v>557</v>
      </c>
      <c r="H281" s="143" t="s">
        <v>555</v>
      </c>
      <c r="I281" s="75">
        <v>15.34</v>
      </c>
      <c r="J281" s="60">
        <v>18.56</v>
      </c>
      <c r="K281" s="61">
        <v>100</v>
      </c>
      <c r="L281" s="60">
        <f t="shared" si="82"/>
        <v>1855.9999999999998</v>
      </c>
      <c r="M281" s="60">
        <f t="shared" si="83"/>
        <v>5.059999999999999</v>
      </c>
      <c r="N281" s="61">
        <f t="shared" si="84"/>
        <v>0</v>
      </c>
      <c r="O281" s="60">
        <f t="shared" si="85"/>
        <v>505.9999999999998</v>
      </c>
      <c r="P281" s="132" t="s">
        <v>558</v>
      </c>
    </row>
    <row r="282" spans="1:16" s="11" customFormat="1" ht="56.25" customHeight="1">
      <c r="A282" s="106" t="s">
        <v>69</v>
      </c>
      <c r="B282" s="142" t="s">
        <v>72</v>
      </c>
      <c r="C282" s="73">
        <v>5.11</v>
      </c>
      <c r="D282" s="60">
        <v>6.18</v>
      </c>
      <c r="E282" s="61">
        <v>96</v>
      </c>
      <c r="F282" s="60">
        <f t="shared" si="81"/>
        <v>593.28</v>
      </c>
      <c r="G282" s="64" t="s">
        <v>69</v>
      </c>
      <c r="H282" s="142" t="s">
        <v>72</v>
      </c>
      <c r="I282" s="73">
        <v>6.64</v>
      </c>
      <c r="J282" s="60">
        <v>8.03</v>
      </c>
      <c r="K282" s="61">
        <v>96</v>
      </c>
      <c r="L282" s="60">
        <f t="shared" si="82"/>
        <v>770.8799999999999</v>
      </c>
      <c r="M282" s="60">
        <f t="shared" si="83"/>
        <v>1.8499999999999996</v>
      </c>
      <c r="N282" s="61">
        <f t="shared" si="84"/>
        <v>0</v>
      </c>
      <c r="O282" s="60">
        <f t="shared" si="85"/>
        <v>177.5999999999999</v>
      </c>
      <c r="P282" s="132" t="s">
        <v>558</v>
      </c>
    </row>
    <row r="283" spans="1:16" ht="12.75">
      <c r="A283" s="79">
        <v>10</v>
      </c>
      <c r="B283" s="181" t="s">
        <v>338</v>
      </c>
      <c r="C283" s="221"/>
      <c r="D283" s="221"/>
      <c r="E283" s="221"/>
      <c r="F283" s="221"/>
      <c r="G283" s="221"/>
      <c r="H283" s="221"/>
      <c r="I283" s="221"/>
      <c r="J283" s="221"/>
      <c r="K283" s="221"/>
      <c r="L283" s="221"/>
      <c r="M283" s="221"/>
      <c r="N283" s="221"/>
      <c r="O283" s="221"/>
      <c r="P283" s="222"/>
    </row>
    <row r="284" spans="1:16" ht="46.5" customHeight="1">
      <c r="A284" s="106" t="s">
        <v>560</v>
      </c>
      <c r="B284" s="145" t="s">
        <v>561</v>
      </c>
      <c r="C284" s="76">
        <v>36.63</v>
      </c>
      <c r="D284" s="60">
        <v>43.11</v>
      </c>
      <c r="E284" s="61">
        <v>145</v>
      </c>
      <c r="F284" s="60">
        <f>D284*E284</f>
        <v>6250.95</v>
      </c>
      <c r="G284" s="146" t="s">
        <v>560</v>
      </c>
      <c r="H284" s="145" t="s">
        <v>561</v>
      </c>
      <c r="I284" s="76">
        <v>38.07</v>
      </c>
      <c r="J284" s="60">
        <v>46.06</v>
      </c>
      <c r="K284" s="61">
        <v>145</v>
      </c>
      <c r="L284" s="60">
        <f>J284*K284</f>
        <v>6678.700000000001</v>
      </c>
      <c r="M284" s="60">
        <f aca="true" t="shared" si="86" ref="M284:O285">J284-D284</f>
        <v>2.950000000000003</v>
      </c>
      <c r="N284" s="61">
        <f t="shared" si="86"/>
        <v>0</v>
      </c>
      <c r="O284" s="60">
        <f t="shared" si="86"/>
        <v>427.7500000000009</v>
      </c>
      <c r="P284" s="110" t="s">
        <v>564</v>
      </c>
    </row>
    <row r="285" spans="1:16" ht="46.5" customHeight="1">
      <c r="A285" s="106" t="s">
        <v>562</v>
      </c>
      <c r="B285" s="145" t="s">
        <v>563</v>
      </c>
      <c r="C285" s="76">
        <v>58.79</v>
      </c>
      <c r="D285" s="60">
        <v>71.13</v>
      </c>
      <c r="E285" s="61">
        <v>12</v>
      </c>
      <c r="F285" s="60">
        <f>D285*E285</f>
        <v>853.56</v>
      </c>
      <c r="G285" s="146" t="s">
        <v>562</v>
      </c>
      <c r="H285" s="145" t="s">
        <v>563</v>
      </c>
      <c r="I285" s="76">
        <v>60.84</v>
      </c>
      <c r="J285" s="60">
        <v>73.62</v>
      </c>
      <c r="K285" s="61">
        <v>12</v>
      </c>
      <c r="L285" s="60">
        <f>J285*K285</f>
        <v>883.44</v>
      </c>
      <c r="M285" s="60">
        <f t="shared" si="86"/>
        <v>2.490000000000009</v>
      </c>
      <c r="N285" s="61">
        <f t="shared" si="86"/>
        <v>0</v>
      </c>
      <c r="O285" s="60">
        <f t="shared" si="86"/>
        <v>29.88000000000011</v>
      </c>
      <c r="P285" s="110" t="s">
        <v>564</v>
      </c>
    </row>
    <row r="286" spans="1:16" ht="12.75">
      <c r="A286" s="79">
        <v>11</v>
      </c>
      <c r="B286" s="181" t="s">
        <v>10</v>
      </c>
      <c r="C286" s="182"/>
      <c r="D286" s="182"/>
      <c r="E286" s="182"/>
      <c r="F286" s="182"/>
      <c r="G286" s="182"/>
      <c r="H286" s="182"/>
      <c r="I286" s="182"/>
      <c r="J286" s="182"/>
      <c r="K286" s="182"/>
      <c r="L286" s="182"/>
      <c r="M286" s="182"/>
      <c r="N286" s="182"/>
      <c r="O286" s="182"/>
      <c r="P286" s="183"/>
    </row>
    <row r="287" spans="1:16" s="11" customFormat="1" ht="27.75" customHeight="1">
      <c r="A287" s="106" t="s">
        <v>429</v>
      </c>
      <c r="B287" s="71" t="s">
        <v>430</v>
      </c>
      <c r="C287" s="60"/>
      <c r="D287" s="60"/>
      <c r="E287" s="61"/>
      <c r="F287" s="60"/>
      <c r="G287" s="64" t="s">
        <v>429</v>
      </c>
      <c r="H287" s="71" t="s">
        <v>430</v>
      </c>
      <c r="I287" s="60"/>
      <c r="J287" s="60"/>
      <c r="K287" s="112"/>
      <c r="L287" s="60"/>
      <c r="M287" s="60"/>
      <c r="N287" s="61"/>
      <c r="O287" s="60"/>
      <c r="P287" s="110"/>
    </row>
    <row r="288" spans="1:16" s="11" customFormat="1" ht="56.25" customHeight="1">
      <c r="A288" s="106" t="s">
        <v>431</v>
      </c>
      <c r="B288" s="59" t="s">
        <v>432</v>
      </c>
      <c r="C288" s="60">
        <v>6.56</v>
      </c>
      <c r="D288" s="60">
        <v>7.94</v>
      </c>
      <c r="E288" s="61">
        <v>200</v>
      </c>
      <c r="F288" s="60">
        <f>D288*E288</f>
        <v>1588</v>
      </c>
      <c r="G288" s="64" t="s">
        <v>431</v>
      </c>
      <c r="H288" s="59" t="s">
        <v>432</v>
      </c>
      <c r="I288" s="60">
        <v>7.15</v>
      </c>
      <c r="J288" s="60">
        <v>8.65</v>
      </c>
      <c r="K288" s="112">
        <v>200</v>
      </c>
      <c r="L288" s="60">
        <f>J288*K288</f>
        <v>1730</v>
      </c>
      <c r="M288" s="60">
        <f aca="true" t="shared" si="87" ref="M288:O289">J288-D288</f>
        <v>0.71</v>
      </c>
      <c r="N288" s="61">
        <f t="shared" si="87"/>
        <v>0</v>
      </c>
      <c r="O288" s="60">
        <f t="shared" si="87"/>
        <v>142</v>
      </c>
      <c r="P288" s="110" t="s">
        <v>594</v>
      </c>
    </row>
    <row r="289" spans="1:16" s="11" customFormat="1" ht="51">
      <c r="A289" s="174" t="s">
        <v>433</v>
      </c>
      <c r="B289" s="59" t="s">
        <v>434</v>
      </c>
      <c r="C289" s="60">
        <v>5.87</v>
      </c>
      <c r="D289" s="60">
        <v>7.1</v>
      </c>
      <c r="E289" s="61">
        <v>200</v>
      </c>
      <c r="F289" s="60">
        <f>D289*E289</f>
        <v>1420</v>
      </c>
      <c r="G289" s="64" t="s">
        <v>433</v>
      </c>
      <c r="H289" s="59" t="s">
        <v>434</v>
      </c>
      <c r="I289" s="60">
        <v>6.2</v>
      </c>
      <c r="J289" s="60">
        <v>7.5</v>
      </c>
      <c r="K289" s="112">
        <v>200</v>
      </c>
      <c r="L289" s="60">
        <f>J289*K289</f>
        <v>1500</v>
      </c>
      <c r="M289" s="60">
        <f t="shared" si="87"/>
        <v>0.40000000000000036</v>
      </c>
      <c r="N289" s="61">
        <f t="shared" si="87"/>
        <v>0</v>
      </c>
      <c r="O289" s="60">
        <f t="shared" si="87"/>
        <v>80</v>
      </c>
      <c r="P289" s="110" t="s">
        <v>594</v>
      </c>
    </row>
    <row r="290" spans="1:16" s="11" customFormat="1" ht="51">
      <c r="A290" s="175" t="s">
        <v>435</v>
      </c>
      <c r="B290" s="59" t="s">
        <v>436</v>
      </c>
      <c r="C290" s="60">
        <v>4.79</v>
      </c>
      <c r="D290" s="60">
        <v>5.8</v>
      </c>
      <c r="E290" s="61">
        <v>200</v>
      </c>
      <c r="F290" s="60">
        <f>D290*E290</f>
        <v>1160</v>
      </c>
      <c r="G290" s="146" t="s">
        <v>435</v>
      </c>
      <c r="H290" s="59" t="s">
        <v>436</v>
      </c>
      <c r="I290" s="60">
        <v>5.3</v>
      </c>
      <c r="J290" s="60">
        <v>6.41</v>
      </c>
      <c r="K290" s="112">
        <v>200</v>
      </c>
      <c r="L290" s="60">
        <f>J290*K290</f>
        <v>1282</v>
      </c>
      <c r="M290" s="60">
        <f>J290-D290</f>
        <v>0.6100000000000003</v>
      </c>
      <c r="N290" s="61">
        <f>K290-E290</f>
        <v>0</v>
      </c>
      <c r="O290" s="60">
        <f>L290-F290</f>
        <v>122</v>
      </c>
      <c r="P290" s="110" t="s">
        <v>594</v>
      </c>
    </row>
    <row r="291" spans="1:16" s="11" customFormat="1" ht="12.75">
      <c r="A291" s="175" t="s">
        <v>608</v>
      </c>
      <c r="B291" s="59" t="s">
        <v>609</v>
      </c>
      <c r="C291" s="60"/>
      <c r="D291" s="60"/>
      <c r="E291" s="61"/>
      <c r="F291" s="60"/>
      <c r="G291" s="146" t="s">
        <v>608</v>
      </c>
      <c r="H291" s="105" t="s">
        <v>609</v>
      </c>
      <c r="I291" s="60"/>
      <c r="J291" s="60"/>
      <c r="K291" s="112"/>
      <c r="L291" s="60"/>
      <c r="M291" s="60"/>
      <c r="N291" s="61"/>
      <c r="O291" s="60"/>
      <c r="P291" s="110"/>
    </row>
    <row r="292" spans="1:16" s="11" customFormat="1" ht="25.5">
      <c r="A292" s="175" t="s">
        <v>610</v>
      </c>
      <c r="B292" s="59" t="s">
        <v>611</v>
      </c>
      <c r="C292" s="60">
        <v>0.12</v>
      </c>
      <c r="D292" s="60">
        <v>0.14</v>
      </c>
      <c r="E292" s="61">
        <v>260</v>
      </c>
      <c r="F292" s="60">
        <f>D292*E292</f>
        <v>36.400000000000006</v>
      </c>
      <c r="G292" s="146" t="s">
        <v>610</v>
      </c>
      <c r="H292" s="105" t="s">
        <v>611</v>
      </c>
      <c r="I292" s="60">
        <v>0.12</v>
      </c>
      <c r="J292" s="60">
        <v>0.15</v>
      </c>
      <c r="K292" s="61">
        <v>260</v>
      </c>
      <c r="L292" s="60">
        <f>J292*K292</f>
        <v>39</v>
      </c>
      <c r="M292" s="60">
        <f>J292-D292</f>
        <v>0.009999999999999981</v>
      </c>
      <c r="N292" s="61">
        <f>K292-E292</f>
        <v>0</v>
      </c>
      <c r="O292" s="60">
        <f>L292-F292</f>
        <v>2.5999999999999943</v>
      </c>
      <c r="P292" s="110" t="s">
        <v>612</v>
      </c>
    </row>
    <row r="293" spans="1:16" ht="15.75" customHeight="1">
      <c r="A293" s="175" t="s">
        <v>437</v>
      </c>
      <c r="B293" s="59" t="s">
        <v>586</v>
      </c>
      <c r="C293" s="69"/>
      <c r="D293" s="60"/>
      <c r="E293" s="61"/>
      <c r="F293" s="60"/>
      <c r="G293" s="146" t="s">
        <v>437</v>
      </c>
      <c r="H293" s="59" t="s">
        <v>586</v>
      </c>
      <c r="I293" s="29"/>
      <c r="J293" s="24"/>
      <c r="K293" s="116"/>
      <c r="L293" s="24"/>
      <c r="M293" s="24"/>
      <c r="N293" s="25"/>
      <c r="O293" s="24"/>
      <c r="P293" s="108"/>
    </row>
    <row r="294" spans="1:16" ht="55.5" customHeight="1">
      <c r="A294" s="106" t="s">
        <v>438</v>
      </c>
      <c r="B294" s="71" t="s">
        <v>439</v>
      </c>
      <c r="C294" s="73">
        <v>11.85</v>
      </c>
      <c r="D294" s="73">
        <v>11.85</v>
      </c>
      <c r="E294" s="61">
        <v>20</v>
      </c>
      <c r="F294" s="60">
        <f>D294*E294</f>
        <v>237</v>
      </c>
      <c r="G294" s="146" t="s">
        <v>438</v>
      </c>
      <c r="H294" s="71" t="s">
        <v>439</v>
      </c>
      <c r="I294" s="73">
        <v>13.95</v>
      </c>
      <c r="J294" s="73">
        <v>13.95</v>
      </c>
      <c r="K294" s="112">
        <v>20</v>
      </c>
      <c r="L294" s="60">
        <f>J294*K294</f>
        <v>279</v>
      </c>
      <c r="M294" s="60">
        <f aca="true" t="shared" si="88" ref="M294:O296">J294-D294</f>
        <v>2.0999999999999996</v>
      </c>
      <c r="N294" s="61">
        <f t="shared" si="88"/>
        <v>0</v>
      </c>
      <c r="O294" s="60">
        <f t="shared" si="88"/>
        <v>42</v>
      </c>
      <c r="P294" s="110" t="s">
        <v>594</v>
      </c>
    </row>
    <row r="295" spans="1:16" ht="57" customHeight="1">
      <c r="A295" s="106" t="s">
        <v>440</v>
      </c>
      <c r="B295" s="71" t="s">
        <v>460</v>
      </c>
      <c r="C295" s="60">
        <v>8.25</v>
      </c>
      <c r="D295" s="60">
        <v>8.25</v>
      </c>
      <c r="E295" s="61">
        <v>30</v>
      </c>
      <c r="F295" s="60">
        <f>D295*E295</f>
        <v>247.5</v>
      </c>
      <c r="G295" s="64" t="s">
        <v>440</v>
      </c>
      <c r="H295" s="71" t="s">
        <v>460</v>
      </c>
      <c r="I295" s="60">
        <v>10.07</v>
      </c>
      <c r="J295" s="60">
        <v>10.07</v>
      </c>
      <c r="K295" s="112">
        <v>30</v>
      </c>
      <c r="L295" s="60">
        <f>J295*K295</f>
        <v>302.1</v>
      </c>
      <c r="M295" s="60">
        <f t="shared" si="88"/>
        <v>1.8200000000000003</v>
      </c>
      <c r="N295" s="61">
        <f t="shared" si="88"/>
        <v>0</v>
      </c>
      <c r="O295" s="60">
        <f t="shared" si="88"/>
        <v>54.60000000000002</v>
      </c>
      <c r="P295" s="110" t="s">
        <v>594</v>
      </c>
    </row>
    <row r="296" spans="1:16" ht="49.5" customHeight="1">
      <c r="A296" s="106" t="s">
        <v>441</v>
      </c>
      <c r="B296" s="71" t="s">
        <v>442</v>
      </c>
      <c r="C296" s="60">
        <v>13.18</v>
      </c>
      <c r="D296" s="60">
        <v>13.18</v>
      </c>
      <c r="E296" s="61">
        <v>10</v>
      </c>
      <c r="F296" s="60">
        <f>D296*E296</f>
        <v>131.8</v>
      </c>
      <c r="G296" s="64" t="s">
        <v>441</v>
      </c>
      <c r="H296" s="71" t="s">
        <v>442</v>
      </c>
      <c r="I296" s="60">
        <v>14.8</v>
      </c>
      <c r="J296" s="60">
        <v>14.8</v>
      </c>
      <c r="K296" s="112">
        <v>10</v>
      </c>
      <c r="L296" s="60">
        <f>J296*K296</f>
        <v>148</v>
      </c>
      <c r="M296" s="60">
        <f t="shared" si="88"/>
        <v>1.620000000000001</v>
      </c>
      <c r="N296" s="61">
        <f t="shared" si="88"/>
        <v>0</v>
      </c>
      <c r="O296" s="60">
        <f t="shared" si="88"/>
        <v>16.19999999999999</v>
      </c>
      <c r="P296" s="110" t="s">
        <v>594</v>
      </c>
    </row>
    <row r="297" spans="1:16" s="11" customFormat="1" ht="15.75" customHeight="1">
      <c r="A297" s="106" t="s">
        <v>566</v>
      </c>
      <c r="B297" s="215" t="s">
        <v>567</v>
      </c>
      <c r="C297" s="216"/>
      <c r="D297" s="216"/>
      <c r="E297" s="216"/>
      <c r="F297" s="216"/>
      <c r="G297" s="216"/>
      <c r="H297" s="216"/>
      <c r="I297" s="216"/>
      <c r="J297" s="216"/>
      <c r="K297" s="216"/>
      <c r="L297" s="216"/>
      <c r="M297" s="216"/>
      <c r="N297" s="216"/>
      <c r="O297" s="216"/>
      <c r="P297" s="217"/>
    </row>
    <row r="298" spans="1:16" ht="42.75" customHeight="1">
      <c r="A298" s="106"/>
      <c r="B298" s="74"/>
      <c r="C298" s="60"/>
      <c r="D298" s="60"/>
      <c r="E298" s="61"/>
      <c r="F298" s="60"/>
      <c r="G298" s="64" t="s">
        <v>496</v>
      </c>
      <c r="H298" s="74" t="s">
        <v>588</v>
      </c>
      <c r="I298" s="60">
        <v>135.58</v>
      </c>
      <c r="J298" s="60">
        <v>135.58</v>
      </c>
      <c r="K298" s="61">
        <v>1</v>
      </c>
      <c r="L298" s="60">
        <f>J298*K298</f>
        <v>135.58</v>
      </c>
      <c r="M298" s="60">
        <f aca="true" t="shared" si="89" ref="M298:O300">J298-D298</f>
        <v>135.58</v>
      </c>
      <c r="N298" s="61">
        <f t="shared" si="89"/>
        <v>1</v>
      </c>
      <c r="O298" s="60">
        <f t="shared" si="89"/>
        <v>135.58</v>
      </c>
      <c r="P298" s="109" t="s">
        <v>565</v>
      </c>
    </row>
    <row r="299" spans="1:16" ht="30.75" customHeight="1">
      <c r="A299" s="106"/>
      <c r="B299" s="74"/>
      <c r="C299" s="60"/>
      <c r="D299" s="60"/>
      <c r="E299" s="61"/>
      <c r="F299" s="60"/>
      <c r="G299" s="146" t="s">
        <v>568</v>
      </c>
      <c r="H299" s="107" t="s">
        <v>569</v>
      </c>
      <c r="I299" s="60">
        <v>3.71</v>
      </c>
      <c r="J299" s="60">
        <v>4.49</v>
      </c>
      <c r="K299" s="112">
        <v>20</v>
      </c>
      <c r="L299" s="60">
        <f>J299*K299</f>
        <v>89.80000000000001</v>
      </c>
      <c r="M299" s="60">
        <f t="shared" si="89"/>
        <v>4.49</v>
      </c>
      <c r="N299" s="61">
        <f t="shared" si="89"/>
        <v>20</v>
      </c>
      <c r="O299" s="60">
        <f t="shared" si="89"/>
        <v>89.80000000000001</v>
      </c>
      <c r="P299" s="109" t="s">
        <v>570</v>
      </c>
    </row>
    <row r="300" spans="1:16" ht="50.25" customHeight="1">
      <c r="A300" s="106" t="s">
        <v>70</v>
      </c>
      <c r="B300" s="71" t="s">
        <v>587</v>
      </c>
      <c r="C300" s="75">
        <v>5.28</v>
      </c>
      <c r="D300" s="60">
        <v>5.28</v>
      </c>
      <c r="E300" s="61">
        <v>10</v>
      </c>
      <c r="F300" s="60">
        <f>D300*E300</f>
        <v>52.800000000000004</v>
      </c>
      <c r="G300" s="64" t="s">
        <v>70</v>
      </c>
      <c r="H300" s="71" t="s">
        <v>587</v>
      </c>
      <c r="I300" s="75">
        <v>6.08</v>
      </c>
      <c r="J300" s="60">
        <v>6.08</v>
      </c>
      <c r="K300" s="112">
        <v>10</v>
      </c>
      <c r="L300" s="60">
        <f>J300*K300</f>
        <v>60.8</v>
      </c>
      <c r="M300" s="60">
        <f t="shared" si="89"/>
        <v>0.7999999999999998</v>
      </c>
      <c r="N300" s="61">
        <f t="shared" si="89"/>
        <v>0</v>
      </c>
      <c r="O300" s="60">
        <f t="shared" si="89"/>
        <v>7.999999999999993</v>
      </c>
      <c r="P300" s="110" t="s">
        <v>594</v>
      </c>
    </row>
    <row r="301" spans="1:16" ht="12.75">
      <c r="A301" s="106"/>
      <c r="B301" s="74"/>
      <c r="C301" s="77"/>
      <c r="D301" s="60"/>
      <c r="E301" s="61"/>
      <c r="F301" s="60"/>
      <c r="G301" s="26"/>
      <c r="H301" s="30"/>
      <c r="I301" s="31"/>
      <c r="J301" s="24"/>
      <c r="K301" s="116"/>
      <c r="L301" s="24"/>
      <c r="M301" s="24"/>
      <c r="N301" s="25"/>
      <c r="O301" s="24"/>
      <c r="P301" s="15"/>
    </row>
    <row r="302" spans="1:16" ht="16.5" customHeight="1">
      <c r="A302" s="167"/>
      <c r="B302" s="87"/>
      <c r="C302" s="87"/>
      <c r="D302" s="87"/>
      <c r="E302" s="88"/>
      <c r="F302" s="88">
        <f>SUM(F13:F301)</f>
        <v>285847.3300000001</v>
      </c>
      <c r="G302" s="86"/>
      <c r="H302" s="87"/>
      <c r="I302" s="87"/>
      <c r="J302" s="87"/>
      <c r="K302" s="88"/>
      <c r="L302" s="88">
        <f>SUM(L13:L301)</f>
        <v>577383.8499999999</v>
      </c>
      <c r="M302" s="88"/>
      <c r="N302" s="88"/>
      <c r="O302" s="88">
        <f>SUM(O13:O301)</f>
        <v>291536.5199999999</v>
      </c>
      <c r="P302" s="157"/>
    </row>
    <row r="303" spans="1:16" ht="12.75">
      <c r="A303" s="168"/>
      <c r="B303" s="89" t="s">
        <v>520</v>
      </c>
      <c r="C303" s="90"/>
      <c r="D303" s="83"/>
      <c r="E303" s="83"/>
      <c r="F303" s="83"/>
      <c r="G303" s="89"/>
      <c r="H303" s="89" t="s">
        <v>520</v>
      </c>
      <c r="I303" s="90"/>
      <c r="J303" s="83"/>
      <c r="K303" s="89"/>
      <c r="L303" s="83"/>
      <c r="M303" s="83"/>
      <c r="N303" s="83"/>
      <c r="O303" s="83"/>
      <c r="P303" s="122"/>
    </row>
    <row r="304" spans="1:16" s="11" customFormat="1" ht="81" customHeight="1">
      <c r="A304" s="223">
        <v>1</v>
      </c>
      <c r="B304" s="178" t="s">
        <v>619</v>
      </c>
      <c r="C304" s="60">
        <v>205.1</v>
      </c>
      <c r="D304" s="61">
        <v>248.17</v>
      </c>
      <c r="E304" s="61">
        <v>6</v>
      </c>
      <c r="F304" s="177">
        <f>D304*E304</f>
        <v>1489.02</v>
      </c>
      <c r="G304" s="225">
        <v>1</v>
      </c>
      <c r="H304" s="178" t="s">
        <v>619</v>
      </c>
      <c r="I304" s="60">
        <v>205.1</v>
      </c>
      <c r="J304" s="61">
        <v>248.17</v>
      </c>
      <c r="K304" s="61">
        <v>0</v>
      </c>
      <c r="L304" s="73">
        <f>J304*K304</f>
        <v>0</v>
      </c>
      <c r="M304" s="60">
        <f aca="true" t="shared" si="90" ref="M304:O305">J304-D304</f>
        <v>0</v>
      </c>
      <c r="N304" s="61">
        <f t="shared" si="90"/>
        <v>-6</v>
      </c>
      <c r="O304" s="60">
        <f t="shared" si="90"/>
        <v>-1489.02</v>
      </c>
      <c r="P304" s="227" t="s">
        <v>620</v>
      </c>
    </row>
    <row r="305" spans="1:16" s="11" customFormat="1" ht="83.25" customHeight="1">
      <c r="A305" s="224"/>
      <c r="B305" s="178" t="s">
        <v>619</v>
      </c>
      <c r="C305" s="61">
        <v>206.83</v>
      </c>
      <c r="D305" s="61">
        <v>250.26</v>
      </c>
      <c r="E305" s="61">
        <v>6</v>
      </c>
      <c r="F305" s="177">
        <f>D305*E305</f>
        <v>1501.56</v>
      </c>
      <c r="G305" s="226"/>
      <c r="H305" s="71" t="s">
        <v>619</v>
      </c>
      <c r="I305" s="61">
        <v>206.83</v>
      </c>
      <c r="J305" s="61">
        <v>250.26</v>
      </c>
      <c r="K305" s="61">
        <v>12</v>
      </c>
      <c r="L305" s="73">
        <f>J305*K305</f>
        <v>3003.12</v>
      </c>
      <c r="M305" s="60">
        <f t="shared" si="90"/>
        <v>0</v>
      </c>
      <c r="N305" s="61">
        <f t="shared" si="90"/>
        <v>6</v>
      </c>
      <c r="O305" s="60">
        <f t="shared" si="90"/>
        <v>1501.56</v>
      </c>
      <c r="P305" s="228"/>
    </row>
    <row r="306" spans="1:16" ht="87" customHeight="1">
      <c r="A306" s="169">
        <v>2</v>
      </c>
      <c r="B306" s="178" t="s">
        <v>504</v>
      </c>
      <c r="C306" s="75">
        <v>105.29</v>
      </c>
      <c r="D306" s="60">
        <v>127.4</v>
      </c>
      <c r="E306" s="61">
        <v>12</v>
      </c>
      <c r="F306" s="177">
        <f>D306*E306</f>
        <v>1528.8000000000002</v>
      </c>
      <c r="G306" s="71">
        <v>2</v>
      </c>
      <c r="H306" s="107" t="s">
        <v>572</v>
      </c>
      <c r="I306" s="75">
        <v>105.29</v>
      </c>
      <c r="J306" s="60">
        <v>127.4</v>
      </c>
      <c r="K306" s="61">
        <v>2</v>
      </c>
      <c r="L306" s="73">
        <f>J306*K306</f>
        <v>254.8</v>
      </c>
      <c r="M306" s="60">
        <f aca="true" t="shared" si="91" ref="M306:O309">J306-D306</f>
        <v>0</v>
      </c>
      <c r="N306" s="61">
        <f t="shared" si="91"/>
        <v>-10</v>
      </c>
      <c r="O306" s="60">
        <f t="shared" si="91"/>
        <v>-1274.0000000000002</v>
      </c>
      <c r="P306" s="147" t="s">
        <v>571</v>
      </c>
    </row>
    <row r="307" spans="1:16" ht="75" customHeight="1">
      <c r="A307" s="169">
        <v>3</v>
      </c>
      <c r="B307" s="178" t="s">
        <v>573</v>
      </c>
      <c r="C307" s="75">
        <v>194.68</v>
      </c>
      <c r="D307" s="60">
        <v>235.56</v>
      </c>
      <c r="E307" s="61">
        <v>0</v>
      </c>
      <c r="F307" s="177">
        <f>D307*E307</f>
        <v>0</v>
      </c>
      <c r="G307" s="71">
        <v>3</v>
      </c>
      <c r="H307" s="107" t="s">
        <v>573</v>
      </c>
      <c r="I307" s="75">
        <v>194.68</v>
      </c>
      <c r="J307" s="60">
        <v>235.56</v>
      </c>
      <c r="K307" s="61">
        <v>10</v>
      </c>
      <c r="L307" s="73">
        <f>J307*K307</f>
        <v>2355.6</v>
      </c>
      <c r="M307" s="60">
        <f t="shared" si="91"/>
        <v>0</v>
      </c>
      <c r="N307" s="61">
        <f t="shared" si="91"/>
        <v>10</v>
      </c>
      <c r="O307" s="60">
        <f t="shared" si="91"/>
        <v>2355.6</v>
      </c>
      <c r="P307" s="147" t="s">
        <v>574</v>
      </c>
    </row>
    <row r="308" spans="1:16" ht="76.5">
      <c r="A308" s="169">
        <v>4</v>
      </c>
      <c r="B308" s="178" t="s">
        <v>505</v>
      </c>
      <c r="C308" s="75">
        <v>70.45</v>
      </c>
      <c r="D308" s="60">
        <v>85.24</v>
      </c>
      <c r="E308" s="61">
        <v>10</v>
      </c>
      <c r="F308" s="177">
        <f>D308*E308</f>
        <v>852.4</v>
      </c>
      <c r="G308" s="71">
        <v>4</v>
      </c>
      <c r="H308" s="107" t="s">
        <v>505</v>
      </c>
      <c r="I308" s="75">
        <v>70.45</v>
      </c>
      <c r="J308" s="60">
        <v>85.24</v>
      </c>
      <c r="K308" s="61">
        <v>12</v>
      </c>
      <c r="L308" s="73">
        <f>J308*K308</f>
        <v>1022.8799999999999</v>
      </c>
      <c r="M308" s="60">
        <f t="shared" si="91"/>
        <v>0</v>
      </c>
      <c r="N308" s="61">
        <f t="shared" si="91"/>
        <v>2</v>
      </c>
      <c r="O308" s="60">
        <f t="shared" si="91"/>
        <v>170.4799999999999</v>
      </c>
      <c r="P308" s="148" t="s">
        <v>575</v>
      </c>
    </row>
    <row r="309" spans="1:16" ht="25.5">
      <c r="A309" s="169">
        <v>5</v>
      </c>
      <c r="B309" s="71" t="s">
        <v>520</v>
      </c>
      <c r="C309" s="75">
        <v>2843.64</v>
      </c>
      <c r="D309" s="75">
        <v>3440.8</v>
      </c>
      <c r="E309" s="61"/>
      <c r="F309" s="177">
        <v>3440.8</v>
      </c>
      <c r="G309" s="71">
        <v>5</v>
      </c>
      <c r="H309" s="71" t="s">
        <v>520</v>
      </c>
      <c r="I309" s="73">
        <v>2474.1</v>
      </c>
      <c r="J309" s="60">
        <v>2993.66</v>
      </c>
      <c r="K309" s="112"/>
      <c r="L309" s="60">
        <v>2993.66</v>
      </c>
      <c r="M309" s="60">
        <f t="shared" si="91"/>
        <v>-447.1400000000003</v>
      </c>
      <c r="N309" s="61">
        <f t="shared" si="91"/>
        <v>0</v>
      </c>
      <c r="O309" s="60">
        <f t="shared" si="91"/>
        <v>-447.1400000000003</v>
      </c>
      <c r="P309" s="148" t="s">
        <v>576</v>
      </c>
    </row>
    <row r="310" spans="1:16" s="5" customFormat="1" ht="17.25" customHeight="1" thickBot="1">
      <c r="A310" s="170"/>
      <c r="B310" s="91"/>
      <c r="C310" s="91"/>
      <c r="D310" s="92"/>
      <c r="E310" s="92"/>
      <c r="F310" s="93">
        <f>SUM(F304:F309)</f>
        <v>8812.58</v>
      </c>
      <c r="G310" s="32"/>
      <c r="H310" s="32"/>
      <c r="I310" s="32"/>
      <c r="J310" s="33"/>
      <c r="K310" s="33"/>
      <c r="L310" s="93">
        <f>SUM(L304:L309)</f>
        <v>9630.060000000001</v>
      </c>
      <c r="M310" s="93"/>
      <c r="N310" s="150"/>
      <c r="O310" s="93">
        <f>SUM(O304:O309)</f>
        <v>817.4799999999991</v>
      </c>
      <c r="P310" s="34"/>
    </row>
    <row r="311" spans="1:16" s="3" customFormat="1" ht="15" customHeight="1" thickBot="1">
      <c r="A311" s="171"/>
      <c r="B311" s="94"/>
      <c r="C311" s="94"/>
      <c r="D311" s="95"/>
      <c r="E311" s="95"/>
      <c r="F311" s="94">
        <f>F302+F310</f>
        <v>294659.9100000001</v>
      </c>
      <c r="G311" s="94"/>
      <c r="H311" s="94"/>
      <c r="I311" s="94"/>
      <c r="J311" s="95"/>
      <c r="K311" s="95"/>
      <c r="L311" s="94">
        <f>L302+L310</f>
        <v>587013.9099999999</v>
      </c>
      <c r="M311" s="95"/>
      <c r="N311" s="95"/>
      <c r="O311" s="94">
        <f>O302+O310</f>
        <v>292353.9999999999</v>
      </c>
      <c r="P311" s="158"/>
    </row>
    <row r="312" spans="1:16" s="12" customFormat="1" ht="15" customHeight="1">
      <c r="A312" s="96"/>
      <c r="B312" s="96"/>
      <c r="C312" s="96"/>
      <c r="D312" s="97"/>
      <c r="E312" s="97"/>
      <c r="F312" s="96"/>
      <c r="G312" s="35"/>
      <c r="H312" s="35"/>
      <c r="I312" s="35"/>
      <c r="J312" s="36"/>
      <c r="K312" s="36"/>
      <c r="L312" s="35"/>
      <c r="M312" s="36"/>
      <c r="N312" s="36"/>
      <c r="O312" s="35"/>
      <c r="P312" s="36"/>
    </row>
    <row r="313" spans="1:16" s="12" customFormat="1" ht="15" customHeight="1">
      <c r="A313" s="160" t="s">
        <v>585</v>
      </c>
      <c r="B313" s="160"/>
      <c r="C313" s="160"/>
      <c r="D313" s="161"/>
      <c r="E313" s="161"/>
      <c r="F313" s="160"/>
      <c r="G313" s="160"/>
      <c r="H313" s="160"/>
      <c r="I313" s="160"/>
      <c r="J313" s="161"/>
      <c r="K313" s="161"/>
      <c r="L313" s="160"/>
      <c r="M313" s="161"/>
      <c r="N313" s="161"/>
      <c r="O313" s="35"/>
      <c r="P313" s="36"/>
    </row>
    <row r="314" spans="1:15" s="3" customFormat="1" ht="15" customHeight="1">
      <c r="A314" s="218" t="s">
        <v>74</v>
      </c>
      <c r="B314" s="219"/>
      <c r="C314" s="219"/>
      <c r="D314" s="219"/>
      <c r="E314" s="219"/>
      <c r="F314" s="219"/>
      <c r="G314" s="219"/>
      <c r="H314" s="219"/>
      <c r="I314" s="219"/>
      <c r="J314" s="219"/>
      <c r="K314" s="219"/>
      <c r="L314" s="219"/>
      <c r="M314" s="219"/>
      <c r="N314" s="220"/>
      <c r="O314" s="37"/>
    </row>
    <row r="315" spans="1:16" ht="16.5" customHeight="1">
      <c r="A315" s="218" t="s">
        <v>583</v>
      </c>
      <c r="B315" s="219"/>
      <c r="C315" s="219"/>
      <c r="D315" s="219"/>
      <c r="E315" s="219"/>
      <c r="F315" s="219"/>
      <c r="G315" s="219"/>
      <c r="H315" s="219"/>
      <c r="I315" s="219"/>
      <c r="J315" s="219"/>
      <c r="K315" s="219"/>
      <c r="L315" s="219"/>
      <c r="M315" s="219"/>
      <c r="N315" s="219"/>
      <c r="O315" s="37"/>
      <c r="P315" s="1"/>
    </row>
    <row r="316" spans="1:16" ht="17.25" customHeight="1">
      <c r="A316" s="218" t="s">
        <v>584</v>
      </c>
      <c r="B316" s="219"/>
      <c r="C316" s="219"/>
      <c r="D316" s="219"/>
      <c r="E316" s="219"/>
      <c r="F316" s="219"/>
      <c r="G316" s="219"/>
      <c r="H316" s="219"/>
      <c r="I316" s="219"/>
      <c r="J316" s="219"/>
      <c r="K316" s="219"/>
      <c r="L316" s="219"/>
      <c r="M316" s="219"/>
      <c r="N316" s="219"/>
      <c r="O316" s="37"/>
      <c r="P316" s="37"/>
    </row>
    <row r="317" spans="1:16" ht="17.25" customHeight="1">
      <c r="A317" s="99"/>
      <c r="B317" s="98"/>
      <c r="C317" s="98"/>
      <c r="D317" s="98"/>
      <c r="E317" s="98"/>
      <c r="F317" s="98"/>
      <c r="G317" s="98"/>
      <c r="H317" s="98"/>
      <c r="I317" s="98"/>
      <c r="J317" s="98"/>
      <c r="K317" s="98"/>
      <c r="L317" s="98"/>
      <c r="M317" s="98"/>
      <c r="N317" s="98"/>
      <c r="O317" s="37"/>
      <c r="P317" s="37"/>
    </row>
    <row r="318" spans="1:16" ht="13.5">
      <c r="A318" s="100"/>
      <c r="B318" s="100"/>
      <c r="C318" s="101"/>
      <c r="D318" s="102"/>
      <c r="E318" s="102"/>
      <c r="F318" s="102"/>
      <c r="G318" s="38"/>
      <c r="H318" s="38"/>
      <c r="I318" s="39"/>
      <c r="J318" s="40"/>
      <c r="K318" s="119"/>
      <c r="L318" s="40"/>
      <c r="M318" s="40"/>
      <c r="N318" s="40"/>
      <c r="O318" s="7"/>
      <c r="P318" s="7"/>
    </row>
    <row r="319" spans="1:16" ht="13.5">
      <c r="A319" s="6" t="s">
        <v>589</v>
      </c>
      <c r="D319" s="102"/>
      <c r="E319" s="102"/>
      <c r="F319" s="103" t="s">
        <v>590</v>
      </c>
      <c r="G319" s="38"/>
      <c r="H319" s="38"/>
      <c r="I319" s="39"/>
      <c r="J319" s="40"/>
      <c r="K319" s="119"/>
      <c r="L319" s="40"/>
      <c r="M319" s="40"/>
      <c r="N319" s="40"/>
      <c r="O319" s="7"/>
      <c r="P319" s="7"/>
    </row>
    <row r="320" spans="3:16" ht="15">
      <c r="C320" s="172"/>
      <c r="D320" s="102"/>
      <c r="E320" s="102"/>
      <c r="F320" s="102"/>
      <c r="G320" s="38"/>
      <c r="H320" s="38"/>
      <c r="I320" s="39"/>
      <c r="J320" s="40"/>
      <c r="K320" s="119"/>
      <c r="L320" s="40"/>
      <c r="M320" s="40"/>
      <c r="N320" s="40"/>
      <c r="O320" s="7"/>
      <c r="P320" s="7"/>
    </row>
    <row r="321" spans="1:3" ht="14.25">
      <c r="A321" s="6" t="s">
        <v>591</v>
      </c>
      <c r="C321" s="172"/>
    </row>
    <row r="322" spans="1:3" ht="14.25">
      <c r="A322" s="173" t="s">
        <v>592</v>
      </c>
      <c r="C322" s="172"/>
    </row>
  </sheetData>
  <sheetProtection/>
  <mergeCells count="48">
    <mergeCell ref="B297:P297"/>
    <mergeCell ref="A314:N314"/>
    <mergeCell ref="A315:N315"/>
    <mergeCell ref="A316:N316"/>
    <mergeCell ref="B273:P273"/>
    <mergeCell ref="B283:P283"/>
    <mergeCell ref="A304:A305"/>
    <mergeCell ref="G304:G305"/>
    <mergeCell ref="P304:P305"/>
    <mergeCell ref="G8:J8"/>
    <mergeCell ref="A9:A10"/>
    <mergeCell ref="M8:O8"/>
    <mergeCell ref="P8:P10"/>
    <mergeCell ref="C9:C10"/>
    <mergeCell ref="E9:E10"/>
    <mergeCell ref="B9:B10"/>
    <mergeCell ref="K8:L8"/>
    <mergeCell ref="E8:F8"/>
    <mergeCell ref="B30:P30"/>
    <mergeCell ref="I9:I10"/>
    <mergeCell ref="B39:P39"/>
    <mergeCell ref="D9:D10"/>
    <mergeCell ref="B286:P286"/>
    <mergeCell ref="G9:G10"/>
    <mergeCell ref="H9:H10"/>
    <mergeCell ref="J9:J10"/>
    <mergeCell ref="P13:P14"/>
    <mergeCell ref="P97:P98"/>
    <mergeCell ref="P223:P225"/>
    <mergeCell ref="P226:P228"/>
    <mergeCell ref="B177:P177"/>
    <mergeCell ref="B196:P196"/>
    <mergeCell ref="M9:M10"/>
    <mergeCell ref="N9:N10"/>
    <mergeCell ref="B82:P82"/>
    <mergeCell ref="O9:O10"/>
    <mergeCell ref="K9:K10"/>
    <mergeCell ref="L9:L10"/>
    <mergeCell ref="B23:P23"/>
    <mergeCell ref="P229:P231"/>
    <mergeCell ref="E1:P1"/>
    <mergeCell ref="D2:P2"/>
    <mergeCell ref="A3:P3"/>
    <mergeCell ref="D4:P4"/>
    <mergeCell ref="F5:P5"/>
    <mergeCell ref="B7:O7"/>
    <mergeCell ref="F9:F10"/>
    <mergeCell ref="A8:D8"/>
  </mergeCells>
  <hyperlinks>
    <hyperlink ref="A322" r:id="rId1" display="Anita.Ozolina@siva.gov.lv"/>
  </hyperlinks>
  <printOptions/>
  <pageMargins left="0.1968503937007874" right="0.1968503937007874" top="0.5905511811023623" bottom="0.5905511811023623" header="0.5118110236220472" footer="0.5118110236220472"/>
  <pageSetup fitToHeight="0" horizontalDpi="600" verticalDpi="600" orientation="landscape" paperSize="9" scale="50" r:id="rId2"/>
  <headerFooter differentFirst="1" alignWithMargins="0">
    <oddHeader>&amp;C&amp;"Times New Roman,Regular"&amp;P</oddHeader>
    <oddFooter>&amp;C&amp;"Times New Roman,Regular"LManotp13_15032019_K1002; Grozījumi Ministru kabineta 2013.gada 24.septembra noteikumos Nr.1002 „Sociālās integrācijas valsts aģentūras sniegto maksas pakalpojumu cenrādis”</oddFooter>
    <firstFooter>&amp;C&amp;"Times New Roman,Regular"LManotp13_15032019_MK1002; Grozījumi Ministru kabineta 2013.gada 24.septembra noteikumos Nr.1002 „Sociālās integrācijas valsts aģentūras sniegto maksas pakalpojumu cenrādis”</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Labklājības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Skaidrojums  par plānotajām izmaiņām maksas pakalpojumu cenrādī (maksas pakalpojumu veidos un cenā)</dc:title>
  <dc:subject>Pielikums anotācijai</dc:subject>
  <dc:creator>Installer</dc:creator>
  <cp:keywords/>
  <dc:description>Inese Ķīse, 67021651, Inese.Kise@lm.gov.lv, fakss 67021678</dc:description>
  <cp:lastModifiedBy>Inga Martinsone</cp:lastModifiedBy>
  <cp:lastPrinted>2019-05-30T13:10:47Z</cp:lastPrinted>
  <dcterms:created xsi:type="dcterms:W3CDTF">2010-11-11T08:07:43Z</dcterms:created>
  <dcterms:modified xsi:type="dcterms:W3CDTF">2019-07-05T12:37:04Z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