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MKP_izmaiņas" sheetId="1" r:id="rId1"/>
  </sheets>
  <definedNames>
    <definedName name="_xlnm.Print_Titles" localSheetId="0">'MKP_izmaiņas'!$10:$14</definedName>
  </definedNames>
  <calcPr fullCalcOnLoad="1"/>
</workbook>
</file>

<file path=xl/sharedStrings.xml><?xml version="1.0" encoding="utf-8"?>
<sst xmlns="http://schemas.openxmlformats.org/spreadsheetml/2006/main" count="551" uniqueCount="300">
  <si>
    <t>Pašu ieņēmumu izmaiņas</t>
  </si>
  <si>
    <t xml:space="preserve">Vienas vienības cenas izmaiņu skaidrojums </t>
  </si>
  <si>
    <t xml:space="preserve">Nr.p.k. </t>
  </si>
  <si>
    <t>Maksas pakalpojuma veids</t>
  </si>
  <si>
    <t>Mērvienība</t>
  </si>
  <si>
    <t>Izcenojums (euro bez PVN)</t>
  </si>
  <si>
    <t>Cena (euro)</t>
  </si>
  <si>
    <t>pakalpojumu skaits gadā</t>
  </si>
  <si>
    <t>ieņēmumi euro gadā</t>
  </si>
  <si>
    <t>Nr.p.k.</t>
  </si>
  <si>
    <t>Ilgstošas sociālās aprūpes un sociālās rehabilitācijas iestāžu sniegto maksas pakalpojumu cenrādis</t>
  </si>
  <si>
    <t>Kopā</t>
  </si>
  <si>
    <t>1.1.</t>
  </si>
  <si>
    <t>personas izmitināšana ar sociālo aprūpi un sociālo rehabilitāciju bez papildu higiēnas izmaksām:</t>
  </si>
  <si>
    <t>1.1.1.</t>
  </si>
  <si>
    <t>1 personai dienā</t>
  </si>
  <si>
    <t>1.1.2.</t>
  </si>
  <si>
    <t>1.2.</t>
  </si>
  <si>
    <t>1.2.1.</t>
  </si>
  <si>
    <t>1.2.2.</t>
  </si>
  <si>
    <t>1.2.3.</t>
  </si>
  <si>
    <t>1.2.4.</t>
  </si>
  <si>
    <t>1.3.</t>
  </si>
  <si>
    <t>bērna izmitināšana sociālās aprūpes iestādē</t>
  </si>
  <si>
    <t>1.3.1.</t>
  </si>
  <si>
    <t>1.3.2.</t>
  </si>
  <si>
    <t>1.3.3.</t>
  </si>
  <si>
    <t>1.3.4.</t>
  </si>
  <si>
    <t>1.3.5.</t>
  </si>
  <si>
    <t>1.3.6.</t>
  </si>
  <si>
    <t>1.3.7.</t>
  </si>
  <si>
    <t>1.3.8.</t>
  </si>
  <si>
    <t>1 personas dienā</t>
  </si>
  <si>
    <t>1.3.9.</t>
  </si>
  <si>
    <t>1 bērnam un mātei dienā</t>
  </si>
  <si>
    <t>1.3.10.</t>
  </si>
  <si>
    <t>1.3.11.</t>
  </si>
  <si>
    <t>1.3.12.</t>
  </si>
  <si>
    <t>1.4.</t>
  </si>
  <si>
    <t>2. Citi ar klientu funkcionēšanas spēju novērtēšanu un atjaunošanu saistīti pakalpojumi</t>
  </si>
  <si>
    <t>2.1.</t>
  </si>
  <si>
    <t>psihologa konsultācija</t>
  </si>
  <si>
    <t>1 konsultācija</t>
  </si>
  <si>
    <t>2.2.</t>
  </si>
  <si>
    <t>2.3.</t>
  </si>
  <si>
    <t>montesori terapija:</t>
  </si>
  <si>
    <t>2.3.1.</t>
  </si>
  <si>
    <t>montesori terapija, pirmreizēja konsultācija un nodarbība (60 minūtes)</t>
  </si>
  <si>
    <t>1 nodarbība</t>
  </si>
  <si>
    <t>2.3.2.</t>
  </si>
  <si>
    <t>montesori terapija, individuāla nodarbība (45 minūtes)</t>
  </si>
  <si>
    <t>2.3.3.</t>
  </si>
  <si>
    <t>montesori terapija, nodarbība grupā (45 minūtes)</t>
  </si>
  <si>
    <t>2.3.4.</t>
  </si>
  <si>
    <t>montesori terapija, ģimenes nodarbība (60 minūtes)</t>
  </si>
  <si>
    <t>2.4.</t>
  </si>
  <si>
    <t>fizioterapeita konsultācija</t>
  </si>
  <si>
    <t>2.5.</t>
  </si>
  <si>
    <t>ergoterapeita konsultācija</t>
  </si>
  <si>
    <t>2.6.</t>
  </si>
  <si>
    <t>hidroterapijas procedūra</t>
  </si>
  <si>
    <t>1 procedūra</t>
  </si>
  <si>
    <t>2.7.</t>
  </si>
  <si>
    <t>masāža bērnam</t>
  </si>
  <si>
    <t>2.7.1.</t>
  </si>
  <si>
    <t>1 reize</t>
  </si>
  <si>
    <t>2.7.2.</t>
  </si>
  <si>
    <t>2.7.3.</t>
  </si>
  <si>
    <t>2.8.</t>
  </si>
  <si>
    <t>Kognitīvo funkciju treniņš, individuāla nodarbība (60 minūtes)</t>
  </si>
  <si>
    <t>2.9.</t>
  </si>
  <si>
    <t>Bērna sociālā atbalsta psihofizioloģiskās attīstības konsultatīvās programmas speciālistu novērtējums, atzinums, nodarbības</t>
  </si>
  <si>
    <t>2.10.</t>
  </si>
  <si>
    <t>muzikālā nodarbība</t>
  </si>
  <si>
    <t>2.11.</t>
  </si>
  <si>
    <t>vieglās valodas/literatūras nodarbība</t>
  </si>
  <si>
    <t>2.12.</t>
  </si>
  <si>
    <t>fizkultūras nodarbība</t>
  </si>
  <si>
    <t>2.13.</t>
  </si>
  <si>
    <t>radošā/darbmācības nodarbība</t>
  </si>
  <si>
    <t>3. Saimnieciskie pakalpojumi</t>
  </si>
  <si>
    <t>3.1.</t>
  </si>
  <si>
    <t>mikroautobusu pakalpojumi</t>
  </si>
  <si>
    <t>1 km</t>
  </si>
  <si>
    <t xml:space="preserve">3.2. </t>
  </si>
  <si>
    <t>3.3.</t>
  </si>
  <si>
    <t>ēdināšanas pakalpojumi darbiniekiem:</t>
  </si>
  <si>
    <t>3.2.</t>
  </si>
  <si>
    <t>3.3.1.</t>
  </si>
  <si>
    <t>brokastis</t>
  </si>
  <si>
    <t>1 ēdienreize</t>
  </si>
  <si>
    <t>3.2.1.</t>
  </si>
  <si>
    <t>3.3.2.</t>
  </si>
  <si>
    <t>pusdienas</t>
  </si>
  <si>
    <t>3.2.2.</t>
  </si>
  <si>
    <t>3.3.3.</t>
  </si>
  <si>
    <t>vakariņas</t>
  </si>
  <si>
    <t>3.2.3.</t>
  </si>
  <si>
    <t>pirmais ēdiens</t>
  </si>
  <si>
    <t>1 porcija</t>
  </si>
  <si>
    <t>3.2.4.</t>
  </si>
  <si>
    <t>otrais ēdiens</t>
  </si>
  <si>
    <t>3.2.5.</t>
  </si>
  <si>
    <t>trešais ēdiens</t>
  </si>
  <si>
    <t>3.2.6.</t>
  </si>
  <si>
    <t>dzēriens</t>
  </si>
  <si>
    <t>1 glāze</t>
  </si>
  <si>
    <t>3.2.7.</t>
  </si>
  <si>
    <t>4. Citi maksas pakalpojumi</t>
  </si>
  <si>
    <t>4.1.</t>
  </si>
  <si>
    <t>4.2.</t>
  </si>
  <si>
    <t>4.3.</t>
  </si>
  <si>
    <t>1 persona</t>
  </si>
  <si>
    <t>Kopā II sadaļa</t>
  </si>
  <si>
    <t>III .Ilgstošas sociālās aprūpes un sociālās rehabilitācijas iestāžu sniegto komunālo pakalpojumu cenrādis</t>
  </si>
  <si>
    <t>1.</t>
  </si>
  <si>
    <t>Aukstā ūdens apgādes pakalpojumi (ar skaitītāju)</t>
  </si>
  <si>
    <t>m3</t>
  </si>
  <si>
    <t>2.</t>
  </si>
  <si>
    <t>3.</t>
  </si>
  <si>
    <t>Kanalizācijas pakalpojumi
(ar skaitītāju)</t>
  </si>
  <si>
    <t>4.</t>
  </si>
  <si>
    <t>m2 mēnesī</t>
  </si>
  <si>
    <t>5.</t>
  </si>
  <si>
    <t>Kopā III sadaļa</t>
  </si>
  <si>
    <t>* uzrādītas pakalpojumu  cenas saskaņā ar MK 24.09.2013. Noteikumiem Nr.901 "Ilgstošas sociālās aprūpes un sociālās rehabilitācijas iestāžu sniegto maksas pakalpojumu cenrādis"</t>
  </si>
  <si>
    <t>** uzrādītas pakalpojumu plānotās cenas saskaņā ar iesniegtajiem grozījumiem</t>
  </si>
  <si>
    <t>Piezīme. * Cenrādī pie attiecīgajiem maksas pakalpojumu veidiem izdara atbilstošu atsauci simbola veidā, tabulas beigās norādot likuma "Par pievienotās vērtības nodokli" attiecīgo pantu un tā daļu, saskaņā ar kuru maksas pakalpojumam piemēro samazināto pievienotās vērtības nodokļa likmi vai pievienotās vērtības nodokli nepiemēro.</t>
  </si>
  <si>
    <t xml:space="preserve">Plāntās izmaiņas ņemot vērā grozījumus maksas pakalpojumu cenrādī (kopējo ieņēmumu, vienas vienības cenas ar PVN un vienību skaita izmaiņas) 2018.gadā </t>
  </si>
  <si>
    <t>Skaidrojums  par plānotajām izmaiņām maksas pakalpojumu cenrādī (maksas pakalpojumu veidos un cenā)</t>
  </si>
  <si>
    <t>sākotnējās ietekmes novērtējuma ziņojumam (anotācijai)</t>
  </si>
  <si>
    <t>Plānotie grozījumi maksas pakalpojumu cenrādī</t>
  </si>
  <si>
    <t>Plānotais vienību skaits</t>
  </si>
  <si>
    <t>6=4+5</t>
  </si>
  <si>
    <t>8=6*7</t>
  </si>
  <si>
    <t>14=12+13</t>
  </si>
  <si>
    <t>16=14*15</t>
  </si>
  <si>
    <t>17=14-6</t>
  </si>
  <si>
    <t>18=15-7</t>
  </si>
  <si>
    <t>19=16-8</t>
  </si>
  <si>
    <t>PVN 21/12 % (euro)</t>
  </si>
  <si>
    <t>PVN 21/12% (euro)</t>
  </si>
  <si>
    <t>ar sociālo aprūpi un sociālo rehabilitāciju VSAC "Kurzeme"</t>
  </si>
  <si>
    <t>ar sociālo aprūpi un sociālo rehabilitāciju VSAC "Latgale"</t>
  </si>
  <si>
    <t>ar sociālo aprūpi un sociālo rehabilitāciju VSAC "Rīga"</t>
  </si>
  <si>
    <t>ar diennakts sociālo aprūpi un sociālo rehabilitāciju bērniem ar smagiem funkciju traucējumiem VSAC "Kurzeme"</t>
  </si>
  <si>
    <t>ar diennakts sociālo aprūpi un sociālo rehabilitāciju bērniem ar smagiem funkciju traucējumiem VSAC "Rīga"</t>
  </si>
  <si>
    <t>ar sociālo aprūpi un sociālo rehabilitāciju bērniem ar smagiem funkciju traucējumiem, ar izmitināšanu VSAC "Rīga"</t>
  </si>
  <si>
    <t>neatkarīgi no vietu skaita istabā VSAC "Zemgale"</t>
  </si>
  <si>
    <t>ar sociālo aprūpi un sociālo rehabilitāciju bērniem ar smagiem funkciju traucējumiem, ja pakalpojumu nodrošina tikai darbdienu, brīvdienu un svētku dienu naktīs un ja pakalpojums netiek sniegts tās pašas diennakts laikā VSAC "Rīga"</t>
  </si>
  <si>
    <t>ar sociālo aprūpi dienas laikā VSAC "Rīga"</t>
  </si>
  <si>
    <t>zīdaiņa sociālā aprūpe un sociālā rehabilitācija kopā ar nepilngadīgu māti VSAC "Rīga"</t>
  </si>
  <si>
    <t>zīdaiņa sociālā aprūpe un sociālā rehabilitācija kopā ar pilngadīgu māti VSAC "Rīga"</t>
  </si>
  <si>
    <t>sociālās aprūpes iestādes pakalpojums bērnam un ģimenei pirmsadopcijas periodā VSAC "Rīga"</t>
  </si>
  <si>
    <t>paliatīvā aprūpe VSAC "Rīga"</t>
  </si>
  <si>
    <t>vienvietīgā istabā VSAC "Rīga"</t>
  </si>
  <si>
    <t>divvietīgā istabā VSAC "Rīga"</t>
  </si>
  <si>
    <t>1.pielikums</t>
  </si>
  <si>
    <t>ēdināšanas pakalpojumi pēc personas pasūtījuma (ar izvēlētu ēdienkarti):</t>
  </si>
  <si>
    <t>VSAC "Latgale" filiāles "Litene", "Kalupe", "Krastiņi", "Mēmele"</t>
  </si>
  <si>
    <t>VSAC "Zemgale" filiāles "Lielbērze", "Ķīši", "Ziedkalne"</t>
  </si>
  <si>
    <t>VSAC "Latgale" filiāle "Litene"</t>
  </si>
  <si>
    <t>VSAC "Latgale" filiāle "Mēmele"</t>
  </si>
  <si>
    <t>Siltumenerģija ūdens uzsildīšanai VSAC “Zemgale” filiālē “Ķīši”</t>
  </si>
  <si>
    <t xml:space="preserve">Siltumenerģija telpu apkurei mājsaimniecībām (bez skaitītāja) apkures sezonā VSAC “Zemgale” filiālē “Ķīši” </t>
  </si>
  <si>
    <t>Ilgstošas sociālās aprūpes un sociālās rehabilitācijas iestāžu sniegto maksas pakalpojumu cenrādis (1.pielikums)</t>
  </si>
  <si>
    <t>Ar trim un vairāk vietām istabā VSAC "Rīga"</t>
  </si>
  <si>
    <t>Izmitināšanas pakalpojumi bērniem, kuri ievietoti ilgstošas sociālās aprūpes un sociālās rehabilitācijas iestādē līdz 2018.gada 28.februārim (2.pielikums)</t>
  </si>
  <si>
    <t>2018.gadā spēkā esošais cenrādis*</t>
  </si>
  <si>
    <t>Plānotie ieņēmumi 2019.gadā atbilstoši plānotajiem grozījumiem cenrādī</t>
  </si>
  <si>
    <t>2 personai dienā</t>
  </si>
  <si>
    <t>ar sociālo aprūpi un sociālo rehabilitāciju bērniem ar smagiem funkciju traucējumiem, ja pakalpojumu nodrošina brīvdienās un svētku dienās bez izmitināšanas VSAC "Rīga"</t>
  </si>
  <si>
    <t>2 persona</t>
  </si>
  <si>
    <t>m4</t>
  </si>
  <si>
    <t>ieņēmumi euro 2018.gadā</t>
  </si>
  <si>
    <t xml:space="preserve">Priekšlikums pakalpojumu izslēgt no cenrāža, jo netiek plānots šāds pakalpojums. </t>
  </si>
  <si>
    <t xml:space="preserve">Palielināts pakalpojumu izcenojums, sakarā ar VSAC darbinieku atlīdzības pieaugumu.  </t>
  </si>
  <si>
    <t>Pakalpojums bija plānots līdz 28.02.2018.</t>
  </si>
  <si>
    <t xml:space="preserve">Palielināts pakalpojumu izcenojums, sakarā ar VSAC darbinieku atlīdzības pieaugumu, kā arī atbilstoši faktiskajām izmaksām. </t>
  </si>
  <si>
    <t xml:space="preserve">Palielināts pakalpojumu izcenojums, sakarā ar VSAC darbinieku atlīdzības pieaugumu,  kā arī atbilstoši faktiskajām izmaksām. </t>
  </si>
  <si>
    <t>Palielināts pakalpojumu izcenojums, sakarā ar VSAC darbinieku atlīdzības pieaugumu, kā arī atbilstoši faktiskajām izmaksām.</t>
  </si>
  <si>
    <t xml:space="preserve"> </t>
  </si>
  <si>
    <t xml:space="preserve">Palielināts pakalpojuma izcenojums, sakarā ar VSAC darbinieku atlīdzības pieaugumu, kā arī atbilstoši faktiskajām izmaksām. </t>
  </si>
  <si>
    <t>5.1.</t>
  </si>
  <si>
    <t>5.2.</t>
  </si>
  <si>
    <t>5.4.</t>
  </si>
  <si>
    <t>5.5.</t>
  </si>
  <si>
    <t>5.3.</t>
  </si>
  <si>
    <t>5.2.1.</t>
  </si>
  <si>
    <t>5.2.2.</t>
  </si>
  <si>
    <t>5.2.3.</t>
  </si>
  <si>
    <t>bērna sociālā aprūpe un sociālā rehabilitācija kopā ar māti, ja māte bērnu baro ar krūti VSAC "Rīga"</t>
  </si>
  <si>
    <t>nepilngadīgas grūtnieces izmitināšana sociālās aprūpes iestādē VSAC "Rīga"</t>
  </si>
  <si>
    <t xml:space="preserve">Ministru kabineta noteikumu projekta "Ilgstošas
sociālās aprūpes un sociālās rehabilitācijas iestāžu maksas pakalpojumu cenrādis" </t>
  </si>
  <si>
    <t>Minhenes funkcionālā diagnostika</t>
  </si>
  <si>
    <t>Siltumenerģija ūdens uzsildīšanai VSAC “Rīga” filiālē “Ezerkrasti” un "Jugla"</t>
  </si>
  <si>
    <t>5.1.1.</t>
  </si>
  <si>
    <t>5.1.2.</t>
  </si>
  <si>
    <t>3.1.1.</t>
  </si>
  <si>
    <t>3.1.2.</t>
  </si>
  <si>
    <t>3.1.3.</t>
  </si>
  <si>
    <t>3.1.4.</t>
  </si>
  <si>
    <t>3.1.5.</t>
  </si>
  <si>
    <t>3.1.6.</t>
  </si>
  <si>
    <t>3.1.7.</t>
  </si>
  <si>
    <t>5.3.1.</t>
  </si>
  <si>
    <t>5.3.2.</t>
  </si>
  <si>
    <t>m2</t>
  </si>
  <si>
    <t>5.4.1.</t>
  </si>
  <si>
    <t>5.3.3.</t>
  </si>
  <si>
    <t>5.4.2.</t>
  </si>
  <si>
    <t>5.2.4.</t>
  </si>
  <si>
    <t>VSAC "Rīga" filiāle "Ezerkrasti"</t>
  </si>
  <si>
    <t xml:space="preserve">Papildināts ar jaunu pakalpojumu. 
Pakalpojumu nepieciešams iekļaut cenrādī, saistībā ar ēdināšanas pakalpojuma iepirkšanu, lai pakalpojuma sniedzējam (juridiskai personai) varētu piemērot cenu par siltumenerģiju, gadījumā, ja ir uzstādīts skaitītājs. </t>
  </si>
  <si>
    <t xml:space="preserve">Papildināts ar jaunu pakalpojumu. 
Pakalpojumu nepieciešams iekļaut cenrādī, saistībā ar siltumenerģijas piegādi saistītām dzīvojamajām Dzīks "Berģi 160" mājas iedzīvotājiem (fiziskai personai), gadījumā, kad ir uzstādīts skaitītājs. </t>
  </si>
  <si>
    <t xml:space="preserve">Papildināts ar jaunu pakalpojumu. 
Pakalpojumu nepieciešams iekļaut cenrādī, saistībā ar ēdināšanas pakalpojuma iepirkšanu, lai pakalpojuma sniedzējam varētu piemērot cenu par kanalizācijas izmantošanu. </t>
  </si>
  <si>
    <t>Ministru kabineta noteikumu projekta "Ilgstošas sociālās aprūpes un sociālās rehabilitācijas iestāžu maksas pakalpojumu cenrādis" sākotnējās ietekmes novērtējuma ziņojumam (anotācijai)</t>
  </si>
  <si>
    <t>Ēdināšanas pakalpojumi pēc personas pasūtījuma (ar izvēlētu ēdienkarti):</t>
  </si>
  <si>
    <t>Vakariņas VSAC "Kurzeme" , VSAC "Rīga",  VSAC "Vidzeme" un VSAC "Zemgale"</t>
  </si>
  <si>
    <t>Pusdienas VSAC "Kurzeme" , VSAC "Latgale", VSAC "Rīga",  VSAC "Vidzeme" un VSAC "Zemgale"</t>
  </si>
  <si>
    <t>Mikroautobusu pakalpojumi</t>
  </si>
  <si>
    <t>Ēdināšanas pakalpojumi darbiniekiem:</t>
  </si>
  <si>
    <t>Montesori terapija, individuāla nodarbība (45 minūtes)</t>
  </si>
  <si>
    <t>Personas izmitināšana ar sociālo aprūpi un sociālo rehabilitāciju bez papildu higiēnas izmaksām:</t>
  </si>
  <si>
    <t>Venvietīgā istabā VSAC "Rīga"</t>
  </si>
  <si>
    <t>Divvietīgā istabā VSAC "Rīga"</t>
  </si>
  <si>
    <t>Neatkarīgi no vietu skaita istabā VSAC "Zemgale"</t>
  </si>
  <si>
    <t>Bērna izmitināšana sociālās aprūpes iestādē</t>
  </si>
  <si>
    <t>Ar sociālo aprūpi un sociālo rehabilitāciju VSAC "Rīga"</t>
  </si>
  <si>
    <t>Ar sociālo aprūpi un sociālo rehabilitāciju VSAC "Kurzeme"</t>
  </si>
  <si>
    <t>Ar sociālo aprūpi un sociālo rehabilitāciju VSAC "Latgale"</t>
  </si>
  <si>
    <t>Ar sociālo aprūpi dienas laikā VSAC "Rīga"</t>
  </si>
  <si>
    <t>Zīdaiņa sociālā aprūpe un sociālā rehabilitācija kopā ar nepilngadīgu māti VSAC "Rīga"</t>
  </si>
  <si>
    <t>Zīdaiņa sociālā aprūpe un sociālā rehabilitācija kopā ar pilngadīgu māti VSAC "Rīga"</t>
  </si>
  <si>
    <t>Sociālās aprūpes iestādes pakalpojums bērnam un ģimenei pirmsadopcijas periodā VSAC "Rīga"</t>
  </si>
  <si>
    <t>Nepilngadīgas grūtnieces izmitināšana sociālās aprūpes iestādē VSAC "Rīga"</t>
  </si>
  <si>
    <t>Paliatīvā aprūpe VSAC "Rīga"</t>
  </si>
  <si>
    <t>Ar diennakts sociālo aprūpi un sociālo rehabilitāciju bērniem ar smagiem funkciju traucējumiem VSAC "Rīga"</t>
  </si>
  <si>
    <t>Bērna sociālā aprūpe un sociālā rehabilitācija kopā ar māti, ja māte bērnu baro ar krūti VSAC "Rīga"</t>
  </si>
  <si>
    <t>Semināra organizēšana bez tehniskā nodrošinājuma (1 personai) VSAC "Rīga"</t>
  </si>
  <si>
    <t>Semināra organizēšana ar pilnu tehnisko nodrošinājumu VSAC "Rīga"</t>
  </si>
  <si>
    <t>Klienta viesa izmitināšana (1 personai) VSAC "Rīga"</t>
  </si>
  <si>
    <t>1 persona diennaktī</t>
  </si>
  <si>
    <t>Siltumenerģija telpu apkurei (bez skaitītāja)</t>
  </si>
  <si>
    <t xml:space="preserve">Siltumenerģija telpu apkurei juridiskai personai  (bez skaitītāja) apkures sezonā VSAC “Rīga” filiālē Ezerkrasti” un "Jugla" </t>
  </si>
  <si>
    <t xml:space="preserve">Siltumenerģija telpu apkurei mājsaimniecībām (bez skaitītāja) apkures sezonā VSAC “Rīga” filiālē Ezerkrasti” un "Jugla" </t>
  </si>
  <si>
    <t>Siltumenerģija telpu apkurei (ar skaitītāju)</t>
  </si>
  <si>
    <t xml:space="preserve">Siltumenerģija telpu apkurei mājsaimniecībām (ar skaitītāju) apkures sezonā VSAC “Rīga” filiālē Ezerkrasti” un "Jugla" </t>
  </si>
  <si>
    <t xml:space="preserve">Siltumenerģija telpu apkurei juridiskai personai (ar skaitītāju) apkures sezonā VSAC “Rīga” filiālē Ezerkrasti” un "Jugla" </t>
  </si>
  <si>
    <t xml:space="preserve">Siltumenerģija ūdens uzsildīšanai mājsaimniecībām VSAC "Rīga" filiālē "Ezerkrasti" un "Jugla" </t>
  </si>
  <si>
    <t xml:space="preserve">Papildināts ar jaunu pakalpojumu.                                                                                      Pakalpojumu nepieciešams iekļaut cenrādī, saistībā ar ēdināšanas pakalpojuma iepirkšanu, lai pakalpojuma sniedzējam (juridiskai personai) varētu piemērot cenu par ūdens uzsildīšanu, gadījumā, ja ir uzstādīts skaitītājs.
</t>
  </si>
  <si>
    <t xml:space="preserve">Papildināts ar jaunu pakalpojumu.                                                                                  Pakalpojumu nepieciešams iekļaut cenrādī, saistībā ar nepieciešamību piemērot cenu par ūdens uzsildīšanu saistītajām māju iedzīvotājiem (fiziskai personai). 
</t>
  </si>
  <si>
    <t xml:space="preserve">Papildināts ar jaunu pakalpojumu.                                                                                    Pakalpojumu nepieciešams iekļaut cenrādī, saistībā ar ēdināšanas pakalpojuma iepirkšanu, lai pakalpojuma sniedzējam (juridiskai personai) varētu piemērot cenu par siltumenerģiju, gadījumā, kad nav uzstādīts skaitītājs.
</t>
  </si>
  <si>
    <t xml:space="preserve">Papildināts ar jaunu pakalpojumu.                                                                                      Pakalpojumu nepieciešams iekļaut cenrādī, saistībā ar nepieciešamību piemērot cenu par siltumenerģiju saistītās mājas iedzīvotājiem (fiziskai personai), gadījumā, kad nav uzstādīts skaitītājs. 
</t>
  </si>
  <si>
    <t>Siltumenerģija ūdens uzsildīšanai juridiskai personai VSAC "Rīga" filiālē "Ezerkrasti" un "Jugla"</t>
  </si>
  <si>
    <t>I  Ilgstošas sociālās aprūpes un sociālās rehabilitācijas iestāžu sniegto maksas pamatpakalpojumu cenrādis</t>
  </si>
  <si>
    <t>pilngadīgas personas izmitināšana ar pilnu sociālo aprūpi un sociālo rehabilitāciju</t>
  </si>
  <si>
    <t>masāža  bērnam no 1 līdz 5 gadiemm)</t>
  </si>
  <si>
    <t>masāža   bērnam no 6 līdz 10 gadiem</t>
  </si>
  <si>
    <t>masāža  bērnam no 11 līdz 17 gadiem</t>
  </si>
  <si>
    <t>brokastis VSAC "Kurzeme" un VSAC "Rīga"</t>
  </si>
  <si>
    <t>pusdienas VSAC "Kurzeme", VSAC "Latgale", VSAC "Rīga", VSAC "Zemgale" un VSAC "Vidzeme"</t>
  </si>
  <si>
    <t>vakariņas VSAC "Kurzeme" un "Rīga"</t>
  </si>
  <si>
    <t>semināra organizēšana bez tehniskā nodrošinājuma (1 personai) VSAC "Rīga"</t>
  </si>
  <si>
    <t>semināra organizēšana ar pilnu tehnisko nodrošinājumu  VSAC "Rīga"</t>
  </si>
  <si>
    <t>klienta viesa izmitināšana (1 personai) VSAC "Rīga"3</t>
  </si>
  <si>
    <r>
      <t xml:space="preserve">Ar sociālo aprūpi un sociālo rehabilitāciju bērniem ar smagiem funkciju traucējumiem, ja pakalpojumu nodrošina brīvdienās un svētku dienās </t>
    </r>
    <r>
      <rPr>
        <sz val="8"/>
        <rFont val="Times New Roman"/>
        <family val="1"/>
      </rPr>
      <t>bez izmitināšanas VSAC "Rīga"</t>
    </r>
  </si>
  <si>
    <t>Ar sociālo aprūpi un sociālo rehabilitāciju bērniem ar smagiem funkciju traucējumiem, ja pakalpojumu nodrošina tikai darbdienu, brīvdienu un svētku dienu naktīs un ja pakalpojums netiek sniegts tās pašas diennakts laikā VSAC "Rīga"</t>
  </si>
  <si>
    <t>5.5.1.</t>
  </si>
  <si>
    <t>5.5.2.</t>
  </si>
  <si>
    <t>Ar sociālo aprūpi un sociālo rehabilitāciju bērniem ar smagiem funkciju traucējumiem, ar izmitināšanu, tai skaitā atelpas brīiža pakalpojums VSAC "Rīga"</t>
  </si>
  <si>
    <t>Ar diennakts sociālo aprūpi un sociālo rehabilitāciju bērniem ar smagiem funkciju traucējumiem, tai skaitā  atelpas brīiža pakalpojums  VSAC "Kurzeme"</t>
  </si>
  <si>
    <t>Pusdienas VSAC “Kurzeme”, VSAC “Latgale”, VSAC “Rīga”, VSAC “Zemgale” un VSAC “Vidzeme”</t>
  </si>
  <si>
    <t>Psihologa konsultācija VSAC "Rīga"</t>
  </si>
  <si>
    <t>Minhenes funkcionālā diagnostika VSAC "Rīga"</t>
  </si>
  <si>
    <t>Ergoterapeita konsultācija VSAC "Rīga"</t>
  </si>
  <si>
    <t>Hidroterapijas procedūra VSAC "Rīga"</t>
  </si>
  <si>
    <t>Montesori terapija VSAC "Rīga":</t>
  </si>
  <si>
    <t xml:space="preserve">Montesori terapija, pirmreizēja konsultācija un nodarbība (60 minūtes) </t>
  </si>
  <si>
    <t xml:space="preserve">Montesori terapija, nodarbība grupā (45 minūtes) </t>
  </si>
  <si>
    <t xml:space="preserve">Montesori terapija, ģimenes nodarbība (60 minūtes) </t>
  </si>
  <si>
    <t>Fizioterapeita konsultācija VSAC "Rīga"</t>
  </si>
  <si>
    <t>masāža  bērnam no 11 līdz 17 gadiem)</t>
  </si>
  <si>
    <t>masāža  bērnam no 6 līdz 10 gadiem)</t>
  </si>
  <si>
    <t>masāža  bērnam no 1 līdz 5 gadiem)</t>
  </si>
  <si>
    <t>Kognitīvo funkciju treniņš, individuāla nodarbība (60 minūtes) VSAC "Rīga"</t>
  </si>
  <si>
    <t>Masāža bērnam VSAC "Rīga":</t>
  </si>
  <si>
    <t>Bērna sociālā atbalsta psihofizioloģiskās attīstības konsultatīvās programmas speciālistu novērtējums, atzinums, nodarbības VSAC "Rīga"</t>
  </si>
  <si>
    <t>Muzikālā nodarbība VSAC "Vidzeme"</t>
  </si>
  <si>
    <t>Vieglās valodas/literatūras nodarbība VSAC "Vidzeme"</t>
  </si>
  <si>
    <t>Fizkultūras nodarbība VSAC "Vidzeme"</t>
  </si>
  <si>
    <t>Radošā/darbmācības nodarbība VSAC "Vidzeme"</t>
  </si>
  <si>
    <t>Brokastis VSAC "Kurzeme"  un  VSAC "Rīga"</t>
  </si>
  <si>
    <t>Pirmais ēdiens VSAC "Kurzeme" un  VSAC "Rīga"</t>
  </si>
  <si>
    <t xml:space="preserve">Otrais ēdiens VSAC “Kurzeme”, VSAC “Vidzeme” un VSAC “Rīga”, </t>
  </si>
  <si>
    <t>Trešais ēdiens VSAC “Kurzeme” un VSAC “Rīga”</t>
  </si>
  <si>
    <t>Dzēriens VSAC “Kurzeme” un VSAC “Rīga”</t>
  </si>
  <si>
    <t>Brokastis VSAC “Kurzeme" un VSAC “Rīga”</t>
  </si>
  <si>
    <t>Vakariņas VSAC “Kurzeme” un  VSAC “Rīga”</t>
  </si>
  <si>
    <t>Pilngadīgas prsonas izmitināšana ar pilnu sociālo aprūpi un sociālo rehabilitāciju</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</si>
</sst>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0"/>
    <numFmt numFmtId="183" formatCode="0.0%"/>
    <numFmt numFmtId="184" formatCode="#,##0.000"/>
    <numFmt numFmtId="185" formatCode="#,##0.0"/>
    <numFmt numFmtId="186" formatCode="0.00000"/>
    <numFmt numFmtId="187" formatCode="0.000000"/>
    <numFmt numFmtId="188" formatCode="0.0000000"/>
    <numFmt numFmtId="189" formatCode="#,##0.0000"/>
    <numFmt numFmtId="190" formatCode="#,##0.00000"/>
    <numFmt numFmtId="191" formatCode="#,##0.000000"/>
    <numFmt numFmtId="192" formatCode="[$-426]dddd\,\ yyyy&quot;. gada &quot;d\.\ mmmm"/>
  </numFmts>
  <fonts count="58">
    <font>
      <sz val="10"/>
      <name val="Arial"/>
      <family val="2"/>
    </font>
    <font>
      <sz val="11"/>
      <color indexed="8"/>
      <name val="Calibri"/>
      <family val="2"/>
    </font>
    <font>
      <i/>
      <sz val="8"/>
      <name val="Times New Roman"/>
      <family val="1"/>
    </font>
    <font>
      <sz val="10"/>
      <name val="Times New Roman"/>
      <family val="1"/>
    </font>
    <font>
      <sz val="12"/>
      <name val="Times New Roman"/>
      <family val="1"/>
    </font>
    <font>
      <b/>
      <sz val="8"/>
      <name val="Times New Roman"/>
      <family val="1"/>
    </font>
    <font>
      <sz val="8"/>
      <name val="Times New Roman"/>
      <family val="1"/>
    </font>
    <font>
      <b/>
      <i/>
      <sz val="8"/>
      <name val="Times New Roman"/>
      <family val="1"/>
    </font>
    <font>
      <sz val="8"/>
      <name val="Arial"/>
      <family val="2"/>
    </font>
    <font>
      <b/>
      <sz val="12"/>
      <name val="Times New Roman"/>
      <family val="1"/>
    </font>
    <font>
      <b/>
      <sz val="10"/>
      <name val="Times New Roman"/>
      <family val="1"/>
    </font>
    <font>
      <b/>
      <i/>
      <sz val="10"/>
      <name val="Times New Roman"/>
      <family val="1"/>
    </font>
    <font>
      <strik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8"/>
      <color indexed="10"/>
      <name val="Times New Roman"/>
      <family val="1"/>
    </font>
    <font>
      <i/>
      <sz val="8"/>
      <color indexed="8"/>
      <name val="Times New Roman"/>
      <family val="1"/>
    </font>
    <font>
      <sz val="10"/>
      <color indexed="8"/>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8"/>
      <color rgb="FFFF0000"/>
      <name val="Times New Roman"/>
      <family val="1"/>
    </font>
    <font>
      <i/>
      <sz val="8"/>
      <color theme="1"/>
      <name val="Times New Roman"/>
      <family val="1"/>
    </font>
    <font>
      <sz val="10"/>
      <color theme="1"/>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dotted"/>
      <right style="medium"/>
      <top style="dotted"/>
      <bottom style="dotted"/>
    </border>
    <border>
      <left style="medium"/>
      <right style="medium"/>
      <top style="dotted"/>
      <bottom style="dotted"/>
    </border>
    <border>
      <left style="medium"/>
      <right style="dotted"/>
      <top style="dotted"/>
      <bottom style="dotted"/>
    </border>
    <border>
      <left style="dotted"/>
      <right style="dotted"/>
      <top style="dotted"/>
      <bottom style="dotted"/>
    </border>
    <border>
      <left style="dotted"/>
      <right style="medium"/>
      <top style="medium"/>
      <bottom style="medium"/>
    </border>
    <border>
      <left style="dotted"/>
      <right style="dotted"/>
      <top style="medium"/>
      <bottom style="dotted"/>
    </border>
    <border>
      <left/>
      <right/>
      <top style="medium"/>
      <bottom style="medium"/>
    </border>
    <border>
      <left style="medium"/>
      <right style="medium"/>
      <top style="medium"/>
      <bottom style="medium"/>
    </border>
    <border>
      <left style="dotted"/>
      <right style="dotted"/>
      <top style="dotted"/>
      <bottom style="medium"/>
    </border>
    <border>
      <left style="dotted"/>
      <right style="medium"/>
      <top style="dotted"/>
      <bottom style="medium"/>
    </border>
    <border>
      <left style="medium"/>
      <right style="dotted"/>
      <top style="dotted"/>
      <bottom style="medium"/>
    </border>
    <border>
      <left style="dotted"/>
      <right style="medium"/>
      <top style="medium"/>
      <bottom style="dotted"/>
    </border>
    <border>
      <left style="medium"/>
      <right style="dotted"/>
      <top style="medium"/>
      <bottom style="dotted"/>
    </border>
    <border>
      <left style="medium"/>
      <right style="dotted"/>
      <top style="dotted"/>
      <bottom/>
    </border>
    <border>
      <left style="dotted"/>
      <right style="dotted"/>
      <top style="dotted"/>
      <bottom/>
    </border>
    <border>
      <left style="dotted"/>
      <right style="medium"/>
      <top style="dotted"/>
      <bottom/>
    </border>
    <border>
      <left style="medium"/>
      <right style="thin"/>
      <top style="thin"/>
      <bottom style="thin"/>
    </border>
    <border>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border>
    <border>
      <left style="thin"/>
      <right style="thin"/>
      <top style="thin"/>
      <bottom/>
    </border>
    <border>
      <left style="thin"/>
      <right>
        <color indexed="63"/>
      </right>
      <top style="thin"/>
      <bottom/>
    </border>
    <border>
      <left style="medium"/>
      <right style="thin"/>
      <top style="thin"/>
      <bottom style="medium"/>
    </border>
    <border>
      <left style="thin"/>
      <right style="thin"/>
      <top style="thin"/>
      <bottom style="medium"/>
    </border>
    <border>
      <left style="medium"/>
      <right style="dotted"/>
      <top style="medium"/>
      <bottom style="medium"/>
    </border>
    <border>
      <left/>
      <right style="dotted"/>
      <top style="medium"/>
      <bottom style="medium"/>
    </border>
    <border>
      <left style="dotted"/>
      <right style="dotted"/>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dotted"/>
      <top/>
      <bottom style="medium"/>
    </border>
    <border>
      <left/>
      <right style="dotted"/>
      <top/>
      <bottom style="medium"/>
    </border>
    <border>
      <left/>
      <right/>
      <top/>
      <bottom style="medium"/>
    </border>
    <border>
      <left style="dotted"/>
      <right style="dotted"/>
      <top/>
      <bottom style="medium"/>
    </border>
    <border>
      <left style="medium"/>
      <right/>
      <top style="medium"/>
      <bottom style="medium"/>
    </border>
    <border>
      <left/>
      <right style="dotted"/>
      <top style="dotted"/>
      <bottom style="dotted"/>
    </border>
    <border>
      <left/>
      <right style="dotted"/>
      <top style="dotted"/>
      <bottom style="medium"/>
    </border>
    <border>
      <left style="medium"/>
      <right style="medium"/>
      <top style="dotted"/>
      <bottom style="medium"/>
    </border>
    <border>
      <left style="thin"/>
      <right style="medium"/>
      <top style="thin"/>
      <bottom style="thin"/>
    </border>
    <border>
      <left style="medium"/>
      <right style="medium"/>
      <top>
        <color indexed="63"/>
      </top>
      <bottom style="dotted"/>
    </border>
    <border>
      <left>
        <color indexed="63"/>
      </left>
      <right style="medium"/>
      <top>
        <color indexed="63"/>
      </top>
      <bottom style="medium"/>
    </border>
    <border>
      <left>
        <color indexed="63"/>
      </left>
      <right style="dotted"/>
      <top>
        <color indexed="63"/>
      </top>
      <bottom>
        <color indexed="63"/>
      </bottom>
    </border>
    <border>
      <left>
        <color indexed="63"/>
      </left>
      <right style="medium"/>
      <top>
        <color indexed="63"/>
      </top>
      <bottom>
        <color indexed="63"/>
      </bottom>
    </border>
    <border>
      <left>
        <color indexed="63"/>
      </left>
      <right style="medium"/>
      <top style="dotted"/>
      <bottom>
        <color indexed="63"/>
      </bottom>
    </border>
    <border>
      <left style="dotted"/>
      <right>
        <color indexed="63"/>
      </right>
      <top style="medium"/>
      <bottom style="medium"/>
    </border>
    <border>
      <left style="medium"/>
      <right style="medium"/>
      <top style="medium"/>
      <bottom style="dotted"/>
    </border>
    <border>
      <left style="medium"/>
      <right style="medium"/>
      <top/>
      <bottom/>
    </border>
    <border>
      <left style="medium"/>
      <right style="dotted"/>
      <top/>
      <bottom style="dotted"/>
    </border>
    <border>
      <left style="dotted"/>
      <right style="dotted"/>
      <top/>
      <bottom style="dotted"/>
    </border>
    <border>
      <left style="dotted"/>
      <right style="medium"/>
      <top/>
      <bottom style="dotted"/>
    </border>
    <border>
      <left style="dotted"/>
      <right>
        <color indexed="63"/>
      </right>
      <top style="dotted"/>
      <bottom style="dotted"/>
    </border>
    <border>
      <left/>
      <right style="dotted"/>
      <top style="dotted"/>
      <bottom>
        <color indexed="63"/>
      </bottom>
    </border>
    <border>
      <left style="medium"/>
      <right>
        <color indexed="63"/>
      </right>
      <top>
        <color indexed="63"/>
      </top>
      <bottom>
        <color indexed="63"/>
      </bottom>
    </border>
    <border>
      <left style="medium"/>
      <right style="thin"/>
      <top/>
      <bottom style="thin"/>
    </border>
    <border>
      <left style="thin"/>
      <right style="thin"/>
      <top/>
      <bottom style="thin"/>
    </border>
    <border>
      <left style="thin"/>
      <right/>
      <top/>
      <bottom style="thin"/>
    </border>
    <border>
      <left style="dotted"/>
      <right/>
      <top style="medium"/>
      <bottom style="dotted"/>
    </border>
    <border>
      <left/>
      <right style="dotted"/>
      <top style="medium"/>
      <bottom style="dotted"/>
    </border>
    <border>
      <left style="medium"/>
      <right/>
      <top style="thin"/>
      <bottom/>
    </border>
    <border>
      <left/>
      <right/>
      <top style="thin"/>
      <bottom/>
    </border>
    <border>
      <left/>
      <right style="medium"/>
      <top style="thin"/>
      <bottom/>
    </border>
    <border>
      <left style="thin"/>
      <right style="medium"/>
      <top/>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color indexed="63"/>
      </top>
      <bottom>
        <color indexed="63"/>
      </bottom>
    </border>
    <border>
      <left style="medium"/>
      <right/>
      <top style="medium"/>
      <bottom/>
    </border>
    <border>
      <left/>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90">
    <xf numFmtId="0" fontId="0" fillId="0" borderId="0" xfId="0" applyAlignment="1">
      <alignment/>
    </xf>
    <xf numFmtId="0" fontId="3" fillId="0" borderId="0" xfId="0" applyFont="1" applyAlignment="1">
      <alignment/>
    </xf>
    <xf numFmtId="4" fontId="3" fillId="0" borderId="0" xfId="0" applyNumberFormat="1" applyFont="1" applyAlignment="1">
      <alignment/>
    </xf>
    <xf numFmtId="0" fontId="3" fillId="0" borderId="0" xfId="0" applyFont="1" applyFill="1" applyAlignment="1">
      <alignment/>
    </xf>
    <xf numFmtId="4" fontId="3" fillId="0" borderId="0" xfId="0" applyNumberFormat="1" applyFont="1" applyFill="1" applyAlignment="1">
      <alignment/>
    </xf>
    <xf numFmtId="0" fontId="3" fillId="33" borderId="0" xfId="0" applyFont="1" applyFill="1" applyAlignment="1">
      <alignment/>
    </xf>
    <xf numFmtId="4" fontId="6" fillId="34" borderId="10" xfId="0" applyNumberFormat="1" applyFont="1" applyFill="1" applyBorder="1" applyAlignment="1">
      <alignment horizontal="left" vertical="top" wrapText="1"/>
    </xf>
    <xf numFmtId="4" fontId="2" fillId="33" borderId="11" xfId="0" applyNumberFormat="1" applyFont="1" applyFill="1" applyBorder="1" applyAlignment="1">
      <alignment horizontal="left" vertical="top" wrapText="1"/>
    </xf>
    <xf numFmtId="4" fontId="2" fillId="33" borderId="12" xfId="0" applyNumberFormat="1" applyFont="1" applyFill="1" applyBorder="1" applyAlignment="1">
      <alignment horizontal="left" vertical="top" wrapText="1"/>
    </xf>
    <xf numFmtId="14" fontId="2" fillId="33" borderId="13" xfId="0" applyNumberFormat="1" applyFont="1" applyFill="1" applyBorder="1" applyAlignment="1">
      <alignment vertical="top" wrapText="1"/>
    </xf>
    <xf numFmtId="0" fontId="2" fillId="33" borderId="14" xfId="0" applyFont="1" applyFill="1" applyBorder="1" applyAlignment="1">
      <alignment vertical="top" wrapText="1"/>
    </xf>
    <xf numFmtId="4" fontId="6" fillId="33" borderId="15" xfId="0" applyNumberFormat="1" applyFont="1" applyFill="1" applyBorder="1" applyAlignment="1">
      <alignment horizontal="left" vertical="top" wrapText="1"/>
    </xf>
    <xf numFmtId="0" fontId="2" fillId="33" borderId="16" xfId="0" applyFont="1" applyFill="1" applyBorder="1" applyAlignment="1">
      <alignment vertical="top" wrapText="1"/>
    </xf>
    <xf numFmtId="4" fontId="6" fillId="33" borderId="15" xfId="0" applyNumberFormat="1" applyFont="1" applyFill="1" applyBorder="1" applyAlignment="1">
      <alignment horizontal="center" vertical="top" wrapText="1"/>
    </xf>
    <xf numFmtId="4" fontId="7" fillId="33" borderId="17" xfId="0" applyNumberFormat="1" applyFont="1" applyFill="1" applyBorder="1" applyAlignment="1">
      <alignment vertical="top" wrapText="1"/>
    </xf>
    <xf numFmtId="4" fontId="3" fillId="33" borderId="18" xfId="0" applyNumberFormat="1" applyFont="1" applyFill="1" applyBorder="1" applyAlignment="1">
      <alignment vertical="top" wrapText="1"/>
    </xf>
    <xf numFmtId="4" fontId="2" fillId="0" borderId="11" xfId="0" applyNumberFormat="1" applyFont="1" applyFill="1" applyBorder="1" applyAlignment="1">
      <alignment horizontal="left" vertical="top" wrapText="1"/>
    </xf>
    <xf numFmtId="2" fontId="2" fillId="33" borderId="19" xfId="0" applyNumberFormat="1" applyFont="1" applyFill="1" applyBorder="1" applyAlignment="1">
      <alignment horizontal="center" vertical="top" wrapText="1"/>
    </xf>
    <xf numFmtId="0" fontId="2" fillId="33" borderId="19" xfId="0" applyFont="1" applyFill="1" applyBorder="1" applyAlignment="1">
      <alignment horizontal="center" vertical="top" wrapText="1"/>
    </xf>
    <xf numFmtId="4" fontId="2" fillId="33" borderId="20" xfId="0" applyNumberFormat="1" applyFont="1" applyFill="1" applyBorder="1" applyAlignment="1">
      <alignment horizontal="center" vertical="top" wrapText="1"/>
    </xf>
    <xf numFmtId="4" fontId="2" fillId="33" borderId="21" xfId="0" applyNumberFormat="1" applyFont="1" applyFill="1" applyBorder="1" applyAlignment="1">
      <alignment horizontal="center" vertical="top" wrapText="1"/>
    </xf>
    <xf numFmtId="2" fontId="2" fillId="33" borderId="14" xfId="0" applyNumberFormat="1" applyFont="1" applyFill="1" applyBorder="1" applyAlignment="1">
      <alignment horizontal="center" vertical="top" wrapText="1"/>
    </xf>
    <xf numFmtId="0" fontId="2" fillId="33" borderId="14" xfId="0" applyFont="1" applyFill="1" applyBorder="1" applyAlignment="1">
      <alignment horizontal="center" vertical="top" wrapText="1"/>
    </xf>
    <xf numFmtId="4" fontId="2" fillId="33" borderId="11" xfId="0" applyNumberFormat="1" applyFont="1" applyFill="1" applyBorder="1" applyAlignment="1">
      <alignment horizontal="center" vertical="top" wrapText="1"/>
    </xf>
    <xf numFmtId="2" fontId="2" fillId="33" borderId="16" xfId="0" applyNumberFormat="1" applyFont="1" applyFill="1" applyBorder="1" applyAlignment="1">
      <alignment horizontal="center" vertical="top" wrapText="1"/>
    </xf>
    <xf numFmtId="0" fontId="2" fillId="33" borderId="13" xfId="0" applyFont="1" applyFill="1" applyBorder="1" applyAlignment="1">
      <alignment vertical="top" wrapText="1"/>
    </xf>
    <xf numFmtId="0" fontId="2" fillId="33" borderId="16" xfId="0" applyFont="1" applyFill="1" applyBorder="1" applyAlignment="1">
      <alignment horizontal="center" vertical="top" wrapText="1"/>
    </xf>
    <xf numFmtId="4" fontId="2" fillId="33" borderId="22" xfId="0" applyNumberFormat="1" applyFont="1" applyFill="1" applyBorder="1" applyAlignment="1">
      <alignment horizontal="center" vertical="top" wrapText="1"/>
    </xf>
    <xf numFmtId="4" fontId="2" fillId="33" borderId="23" xfId="0" applyNumberFormat="1" applyFont="1" applyFill="1" applyBorder="1" applyAlignment="1">
      <alignment horizontal="center" vertical="top" wrapText="1"/>
    </xf>
    <xf numFmtId="4" fontId="2" fillId="33" borderId="13" xfId="0" applyNumberFormat="1" applyFont="1" applyFill="1" applyBorder="1" applyAlignment="1">
      <alignment horizontal="center" vertical="top" wrapText="1"/>
    </xf>
    <xf numFmtId="0" fontId="2" fillId="33" borderId="24" xfId="0" applyFont="1" applyFill="1" applyBorder="1" applyAlignment="1">
      <alignment vertical="top" wrapText="1"/>
    </xf>
    <xf numFmtId="0" fontId="2" fillId="33" borderId="25" xfId="0" applyFont="1" applyFill="1" applyBorder="1" applyAlignment="1">
      <alignment vertical="top" wrapText="1"/>
    </xf>
    <xf numFmtId="0" fontId="2" fillId="33" borderId="25" xfId="0" applyFont="1" applyFill="1" applyBorder="1" applyAlignment="1">
      <alignment horizontal="center" vertical="top" wrapText="1"/>
    </xf>
    <xf numFmtId="2" fontId="2" fillId="33" borderId="25" xfId="0" applyNumberFormat="1" applyFont="1" applyFill="1" applyBorder="1" applyAlignment="1">
      <alignment horizontal="center" vertical="top" wrapText="1"/>
    </xf>
    <xf numFmtId="4" fontId="2" fillId="33" borderId="26" xfId="0" applyNumberFormat="1" applyFont="1" applyFill="1" applyBorder="1" applyAlignment="1">
      <alignment horizontal="center" vertical="top" wrapText="1"/>
    </xf>
    <xf numFmtId="0" fontId="2" fillId="33" borderId="21" xfId="0" applyFont="1" applyFill="1" applyBorder="1" applyAlignment="1">
      <alignment vertical="top" wrapText="1"/>
    </xf>
    <xf numFmtId="0" fontId="2" fillId="33" borderId="19" xfId="0" applyFont="1" applyFill="1" applyBorder="1" applyAlignment="1">
      <alignment vertical="top" wrapText="1"/>
    </xf>
    <xf numFmtId="0" fontId="6" fillId="33" borderId="27" xfId="0" applyFont="1" applyFill="1" applyBorder="1" applyAlignment="1">
      <alignment horizontal="center" vertical="top" wrapText="1"/>
    </xf>
    <xf numFmtId="0" fontId="6" fillId="33" borderId="28" xfId="0" applyFont="1" applyFill="1" applyBorder="1" applyAlignment="1">
      <alignment horizontal="center" vertical="top" wrapText="1"/>
    </xf>
    <xf numFmtId="4" fontId="6" fillId="33" borderId="29" xfId="0" applyNumberFormat="1" applyFont="1" applyFill="1" applyBorder="1" applyAlignment="1">
      <alignment horizontal="center" vertical="top" wrapText="1"/>
    </xf>
    <xf numFmtId="4" fontId="5" fillId="33" borderId="30" xfId="0" applyNumberFormat="1" applyFont="1" applyFill="1" applyBorder="1" applyAlignment="1">
      <alignment horizontal="center" vertical="top" wrapText="1"/>
    </xf>
    <xf numFmtId="0" fontId="5" fillId="33" borderId="31" xfId="0" applyFont="1" applyFill="1" applyBorder="1" applyAlignment="1">
      <alignment horizontal="center" vertical="top" wrapText="1"/>
    </xf>
    <xf numFmtId="0" fontId="5" fillId="33" borderId="32" xfId="0" applyFont="1" applyFill="1" applyBorder="1" applyAlignment="1">
      <alignment horizontal="center" vertical="top" wrapText="1"/>
    </xf>
    <xf numFmtId="4" fontId="5" fillId="33" borderId="33" xfId="0" applyNumberFormat="1" applyFont="1" applyFill="1" applyBorder="1" applyAlignment="1">
      <alignment vertical="top" wrapText="1"/>
    </xf>
    <xf numFmtId="0" fontId="6" fillId="33" borderId="34" xfId="0" applyFont="1" applyFill="1" applyBorder="1" applyAlignment="1">
      <alignment horizontal="left" vertical="top" wrapText="1"/>
    </xf>
    <xf numFmtId="0" fontId="6" fillId="33" borderId="35" xfId="0" applyFont="1" applyFill="1" applyBorder="1" applyAlignment="1">
      <alignment horizontal="left" vertical="top" wrapText="1"/>
    </xf>
    <xf numFmtId="4" fontId="6" fillId="33" borderId="10" xfId="0" applyNumberFormat="1" applyFont="1" applyFill="1" applyBorder="1" applyAlignment="1">
      <alignment horizontal="center" vertical="top" wrapText="1"/>
    </xf>
    <xf numFmtId="0" fontId="2" fillId="33" borderId="36" xfId="0" applyFont="1" applyFill="1" applyBorder="1" applyAlignment="1">
      <alignment vertical="top" wrapText="1"/>
    </xf>
    <xf numFmtId="0" fontId="2" fillId="33" borderId="37" xfId="0" applyFont="1" applyFill="1" applyBorder="1" applyAlignment="1">
      <alignment vertical="top" wrapText="1"/>
    </xf>
    <xf numFmtId="0" fontId="2" fillId="33" borderId="17" xfId="0" applyFont="1" applyFill="1" applyBorder="1" applyAlignment="1">
      <alignment vertical="top" wrapText="1"/>
    </xf>
    <xf numFmtId="2" fontId="2" fillId="33" borderId="38" xfId="0" applyNumberFormat="1" applyFont="1" applyFill="1" applyBorder="1" applyAlignment="1">
      <alignment horizontal="center" vertical="top" wrapText="1"/>
    </xf>
    <xf numFmtId="2" fontId="2" fillId="33" borderId="37" xfId="0" applyNumberFormat="1" applyFont="1" applyFill="1" applyBorder="1" applyAlignment="1">
      <alignment horizontal="center" vertical="top" wrapText="1"/>
    </xf>
    <xf numFmtId="2" fontId="2" fillId="33" borderId="17" xfId="0" applyNumberFormat="1" applyFont="1" applyFill="1" applyBorder="1" applyAlignment="1">
      <alignment horizontal="center" vertical="top" wrapText="1"/>
    </xf>
    <xf numFmtId="0" fontId="2" fillId="33" borderId="38" xfId="0" applyFont="1" applyFill="1" applyBorder="1" applyAlignment="1">
      <alignment horizontal="center" vertical="top" wrapText="1"/>
    </xf>
    <xf numFmtId="4" fontId="2" fillId="33" borderId="39" xfId="0" applyNumberFormat="1" applyFont="1" applyFill="1" applyBorder="1" applyAlignment="1">
      <alignment horizontal="center" vertical="top" wrapText="1"/>
    </xf>
    <xf numFmtId="4" fontId="2" fillId="33" borderId="40" xfId="0" applyNumberFormat="1" applyFont="1" applyFill="1" applyBorder="1" applyAlignment="1">
      <alignment horizontal="center" vertical="top" wrapText="1"/>
    </xf>
    <xf numFmtId="4" fontId="2" fillId="33" borderId="41" xfId="0" applyNumberFormat="1" applyFont="1" applyFill="1" applyBorder="1" applyAlignment="1">
      <alignment horizontal="center" vertical="top" wrapText="1"/>
    </xf>
    <xf numFmtId="4" fontId="2" fillId="33" borderId="42" xfId="0" applyNumberFormat="1" applyFont="1" applyFill="1" applyBorder="1" applyAlignment="1">
      <alignment horizontal="center" vertical="top" wrapText="1"/>
    </xf>
    <xf numFmtId="4" fontId="2" fillId="33" borderId="36" xfId="0" applyNumberFormat="1" applyFont="1" applyFill="1" applyBorder="1" applyAlignment="1">
      <alignment horizontal="center" vertical="top" wrapText="1"/>
    </xf>
    <xf numFmtId="4" fontId="2" fillId="33" borderId="15" xfId="0" applyNumberFormat="1" applyFont="1" applyFill="1" applyBorder="1" applyAlignment="1">
      <alignment horizontal="center" vertical="top" wrapText="1"/>
    </xf>
    <xf numFmtId="0" fontId="2" fillId="33" borderId="43" xfId="0" applyFont="1" applyFill="1" applyBorder="1" applyAlignment="1">
      <alignment vertical="top" wrapText="1"/>
    </xf>
    <xf numFmtId="0" fontId="2" fillId="33" borderId="44" xfId="0" applyFont="1" applyFill="1" applyBorder="1" applyAlignment="1">
      <alignment vertical="top" wrapText="1"/>
    </xf>
    <xf numFmtId="0" fontId="2" fillId="33" borderId="45" xfId="0" applyFont="1" applyFill="1" applyBorder="1" applyAlignment="1">
      <alignment vertical="top" wrapText="1"/>
    </xf>
    <xf numFmtId="0" fontId="2" fillId="33" borderId="46" xfId="0" applyFont="1" applyFill="1" applyBorder="1" applyAlignment="1">
      <alignment horizontal="center" vertical="top" wrapText="1"/>
    </xf>
    <xf numFmtId="0" fontId="2" fillId="33" borderId="44" xfId="0" applyFont="1" applyFill="1" applyBorder="1" applyAlignment="1">
      <alignment horizontal="center" vertical="top" wrapText="1"/>
    </xf>
    <xf numFmtId="0" fontId="2" fillId="33" borderId="45" xfId="0" applyFont="1" applyFill="1" applyBorder="1" applyAlignment="1">
      <alignment horizontal="center" vertical="top" wrapText="1"/>
    </xf>
    <xf numFmtId="0" fontId="5" fillId="33" borderId="36" xfId="0" applyFont="1" applyFill="1" applyBorder="1" applyAlignment="1">
      <alignment horizontal="left" vertical="top" wrapText="1"/>
    </xf>
    <xf numFmtId="0" fontId="3" fillId="33" borderId="17" xfId="0" applyFont="1" applyFill="1" applyBorder="1" applyAlignment="1">
      <alignment vertical="top" wrapText="1"/>
    </xf>
    <xf numFmtId="4" fontId="7" fillId="33" borderId="39" xfId="0" applyNumberFormat="1" applyFont="1" applyFill="1" applyBorder="1" applyAlignment="1">
      <alignment vertical="top" wrapText="1"/>
    </xf>
    <xf numFmtId="0" fontId="3" fillId="33" borderId="47" xfId="0" applyFont="1" applyFill="1" applyBorder="1" applyAlignment="1">
      <alignment horizontal="left" vertical="top" wrapText="1"/>
    </xf>
    <xf numFmtId="4" fontId="3" fillId="33" borderId="17" xfId="0" applyNumberFormat="1" applyFont="1" applyFill="1" applyBorder="1" applyAlignment="1">
      <alignment vertical="top" wrapText="1"/>
    </xf>
    <xf numFmtId="0" fontId="2" fillId="33" borderId="23" xfId="0" applyFont="1" applyFill="1" applyBorder="1" applyAlignment="1" quotePrefix="1">
      <alignment horizontal="left" vertical="top" wrapText="1"/>
    </xf>
    <xf numFmtId="0" fontId="2" fillId="33" borderId="48" xfId="0" applyFont="1" applyFill="1" applyBorder="1" applyAlignment="1">
      <alignment vertical="top" wrapText="1"/>
    </xf>
    <xf numFmtId="0" fontId="2" fillId="33" borderId="48" xfId="0" applyFont="1" applyFill="1" applyBorder="1" applyAlignment="1" quotePrefix="1">
      <alignment vertical="top" wrapText="1"/>
    </xf>
    <xf numFmtId="0" fontId="2" fillId="33" borderId="49" xfId="0" applyFont="1" applyFill="1" applyBorder="1" applyAlignment="1" quotePrefix="1">
      <alignment vertical="top" wrapText="1"/>
    </xf>
    <xf numFmtId="4" fontId="2" fillId="33" borderId="42" xfId="0" applyNumberFormat="1" applyFont="1" applyFill="1" applyBorder="1" applyAlignment="1">
      <alignment horizontal="left" vertical="top" wrapText="1"/>
    </xf>
    <xf numFmtId="4" fontId="2" fillId="33" borderId="50" xfId="0" applyNumberFormat="1" applyFont="1" applyFill="1" applyBorder="1" applyAlignment="1">
      <alignment horizontal="left" vertical="top" wrapText="1"/>
    </xf>
    <xf numFmtId="4" fontId="7" fillId="33" borderId="39" xfId="0" applyNumberFormat="1" applyFont="1" applyFill="1" applyBorder="1" applyAlignment="1">
      <alignment horizontal="center" vertical="top" wrapText="1"/>
    </xf>
    <xf numFmtId="4" fontId="7" fillId="33" borderId="36" xfId="0" applyNumberFormat="1" applyFont="1" applyFill="1" applyBorder="1" applyAlignment="1">
      <alignment horizontal="center" vertical="top" wrapText="1"/>
    </xf>
    <xf numFmtId="0" fontId="11" fillId="33" borderId="36" xfId="0" applyFont="1" applyFill="1" applyBorder="1" applyAlignment="1">
      <alignment vertical="top" wrapText="1"/>
    </xf>
    <xf numFmtId="0" fontId="10" fillId="33" borderId="17" xfId="0" applyFont="1" applyFill="1" applyBorder="1" applyAlignment="1">
      <alignment vertical="top" wrapText="1"/>
    </xf>
    <xf numFmtId="4" fontId="11" fillId="33" borderId="39" xfId="0" applyNumberFormat="1" applyFont="1" applyFill="1" applyBorder="1" applyAlignment="1">
      <alignment vertical="top" wrapText="1"/>
    </xf>
    <xf numFmtId="4" fontId="11" fillId="33" borderId="17" xfId="0" applyNumberFormat="1" applyFont="1" applyFill="1" applyBorder="1" applyAlignment="1">
      <alignment vertical="top" wrapText="1"/>
    </xf>
    <xf numFmtId="4" fontId="11" fillId="33" borderId="39" xfId="0" applyNumberFormat="1" applyFont="1" applyFill="1" applyBorder="1" applyAlignment="1">
      <alignment horizontal="center" vertical="top" wrapText="1"/>
    </xf>
    <xf numFmtId="4" fontId="2" fillId="0" borderId="20" xfId="0" applyNumberFormat="1" applyFont="1" applyFill="1" applyBorder="1" applyAlignment="1">
      <alignment horizontal="left" vertical="top" wrapText="1"/>
    </xf>
    <xf numFmtId="4" fontId="2" fillId="0" borderId="12" xfId="0" applyNumberFormat="1" applyFont="1" applyFill="1" applyBorder="1" applyAlignment="1">
      <alignment horizontal="left" vertical="top" wrapText="1"/>
    </xf>
    <xf numFmtId="4" fontId="2" fillId="0" borderId="50" xfId="0" applyNumberFormat="1" applyFont="1" applyFill="1" applyBorder="1" applyAlignment="1">
      <alignment horizontal="left" vertical="top" wrapText="1"/>
    </xf>
    <xf numFmtId="183" fontId="3" fillId="0" borderId="0" xfId="60" applyNumberFormat="1" applyFont="1" applyAlignment="1">
      <alignment/>
    </xf>
    <xf numFmtId="0" fontId="6" fillId="33" borderId="29"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37" xfId="0" applyFont="1" applyFill="1" applyBorder="1" applyAlignment="1">
      <alignment horizontal="center" vertical="top" wrapText="1"/>
    </xf>
    <xf numFmtId="4" fontId="6" fillId="33" borderId="51" xfId="0" applyNumberFormat="1" applyFont="1" applyFill="1" applyBorder="1" applyAlignment="1">
      <alignment horizontal="center" vertical="top" wrapText="1"/>
    </xf>
    <xf numFmtId="0" fontId="2" fillId="33" borderId="23" xfId="0" applyFont="1" applyFill="1" applyBorder="1" applyAlignment="1">
      <alignment vertical="top" wrapText="1"/>
    </xf>
    <xf numFmtId="0" fontId="12" fillId="0" borderId="0" xfId="0" applyFont="1" applyAlignment="1">
      <alignment/>
    </xf>
    <xf numFmtId="0" fontId="0" fillId="0" borderId="0" xfId="0" applyFont="1" applyAlignment="1">
      <alignment/>
    </xf>
    <xf numFmtId="0" fontId="2" fillId="0" borderId="14" xfId="0" applyFont="1" applyFill="1" applyBorder="1" applyAlignment="1">
      <alignment horizontal="center" vertical="top" wrapText="1"/>
    </xf>
    <xf numFmtId="0" fontId="2" fillId="0" borderId="16" xfId="0" applyFont="1" applyFill="1" applyBorder="1" applyAlignment="1">
      <alignment horizontal="center" vertical="top" wrapText="1"/>
    </xf>
    <xf numFmtId="4" fontId="2" fillId="33" borderId="15" xfId="0" applyNumberFormat="1" applyFont="1" applyFill="1" applyBorder="1" applyAlignment="1">
      <alignment horizontal="left" vertical="top" wrapText="1"/>
    </xf>
    <xf numFmtId="0" fontId="2" fillId="0" borderId="25" xfId="0" applyFont="1" applyFill="1" applyBorder="1" applyAlignment="1">
      <alignment horizontal="center" vertical="top" wrapText="1"/>
    </xf>
    <xf numFmtId="4" fontId="2" fillId="33" borderId="52" xfId="0" applyNumberFormat="1" applyFont="1" applyFill="1" applyBorder="1" applyAlignment="1">
      <alignment vertical="top" wrapText="1"/>
    </xf>
    <xf numFmtId="14" fontId="2" fillId="33" borderId="48" xfId="0" applyNumberFormat="1" applyFont="1" applyFill="1" applyBorder="1" applyAlignment="1">
      <alignment vertical="top" wrapText="1"/>
    </xf>
    <xf numFmtId="14" fontId="2" fillId="33" borderId="14" xfId="0" applyNumberFormat="1" applyFont="1" applyFill="1" applyBorder="1" applyAlignment="1">
      <alignment vertical="top" wrapText="1"/>
    </xf>
    <xf numFmtId="14" fontId="2" fillId="33" borderId="25" xfId="0" applyNumberFormat="1" applyFont="1" applyFill="1" applyBorder="1" applyAlignment="1">
      <alignment vertical="top" wrapText="1"/>
    </xf>
    <xf numFmtId="14" fontId="2" fillId="33" borderId="24" xfId="0" applyNumberFormat="1" applyFont="1" applyFill="1" applyBorder="1" applyAlignment="1">
      <alignment vertical="top" wrapText="1"/>
    </xf>
    <xf numFmtId="0" fontId="2" fillId="0" borderId="23" xfId="0" applyFont="1" applyFill="1" applyBorder="1" applyAlignment="1">
      <alignment vertical="top" wrapText="1"/>
    </xf>
    <xf numFmtId="0" fontId="2" fillId="0" borderId="16" xfId="0" applyFont="1" applyFill="1" applyBorder="1" applyAlignment="1">
      <alignment vertical="top" wrapText="1"/>
    </xf>
    <xf numFmtId="4" fontId="2" fillId="0" borderId="22" xfId="0" applyNumberFormat="1" applyFont="1" applyFill="1" applyBorder="1" applyAlignment="1">
      <alignment horizontal="center" vertical="top" wrapText="1"/>
    </xf>
    <xf numFmtId="4" fontId="2" fillId="0" borderId="23" xfId="0" applyNumberFormat="1" applyFont="1" applyFill="1" applyBorder="1" applyAlignment="1">
      <alignment horizontal="center" vertical="top" wrapText="1"/>
    </xf>
    <xf numFmtId="4" fontId="54" fillId="33" borderId="39" xfId="0" applyNumberFormat="1" applyFont="1" applyFill="1" applyBorder="1" applyAlignment="1">
      <alignment horizontal="left" vertical="top" wrapText="1"/>
    </xf>
    <xf numFmtId="0" fontId="2" fillId="33" borderId="45" xfId="0" applyFont="1" applyFill="1" applyBorder="1" applyAlignment="1" quotePrefix="1">
      <alignment vertical="top" wrapText="1"/>
    </xf>
    <xf numFmtId="2" fontId="2" fillId="33" borderId="46" xfId="0" applyNumberFormat="1" applyFont="1" applyFill="1" applyBorder="1" applyAlignment="1">
      <alignment horizontal="center" vertical="top" wrapText="1"/>
    </xf>
    <xf numFmtId="2" fontId="2" fillId="33" borderId="44" xfId="0" applyNumberFormat="1" applyFont="1" applyFill="1" applyBorder="1" applyAlignment="1">
      <alignment horizontal="center" vertical="top" wrapText="1"/>
    </xf>
    <xf numFmtId="4" fontId="2" fillId="33" borderId="53" xfId="0" applyNumberFormat="1" applyFont="1" applyFill="1" applyBorder="1" applyAlignment="1">
      <alignment horizontal="center" vertical="top" wrapText="1"/>
    </xf>
    <xf numFmtId="4" fontId="2" fillId="33" borderId="45" xfId="0" applyNumberFormat="1" applyFont="1" applyFill="1" applyBorder="1" applyAlignment="1">
      <alignment horizontal="center" vertical="top" wrapText="1"/>
    </xf>
    <xf numFmtId="4" fontId="2" fillId="33" borderId="53" xfId="0" applyNumberFormat="1" applyFont="1" applyFill="1" applyBorder="1" applyAlignment="1">
      <alignment horizontal="left" vertical="top" wrapText="1"/>
    </xf>
    <xf numFmtId="14" fontId="2" fillId="33" borderId="54" xfId="0" applyNumberFormat="1" applyFont="1" applyFill="1" applyBorder="1" applyAlignment="1">
      <alignment vertical="top" wrapText="1"/>
    </xf>
    <xf numFmtId="0" fontId="2" fillId="33" borderId="0" xfId="0" applyFont="1" applyFill="1" applyBorder="1" applyAlignment="1">
      <alignment vertical="top" wrapText="1"/>
    </xf>
    <xf numFmtId="2" fontId="2" fillId="33" borderId="0" xfId="0" applyNumberFormat="1" applyFont="1" applyFill="1" applyBorder="1" applyAlignment="1">
      <alignment horizontal="center" vertical="top" wrapText="1"/>
    </xf>
    <xf numFmtId="0" fontId="2" fillId="33" borderId="0" xfId="0" applyFont="1" applyFill="1" applyBorder="1" applyAlignment="1">
      <alignment horizontal="center" vertical="top" wrapText="1"/>
    </xf>
    <xf numFmtId="4" fontId="2" fillId="33" borderId="55" xfId="0" applyNumberFormat="1" applyFont="1" applyFill="1" applyBorder="1" applyAlignment="1">
      <alignment horizontal="center" vertical="top" wrapText="1"/>
    </xf>
    <xf numFmtId="14" fontId="2" fillId="33" borderId="0" xfId="0" applyNumberFormat="1" applyFont="1" applyFill="1" applyBorder="1" applyAlignment="1">
      <alignment vertical="top" wrapText="1"/>
    </xf>
    <xf numFmtId="4" fontId="2" fillId="33" borderId="56"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left" vertical="top" wrapText="1"/>
    </xf>
    <xf numFmtId="0" fontId="2" fillId="33" borderId="17" xfId="0" applyFont="1" applyFill="1" applyBorder="1" applyAlignment="1">
      <alignment horizontal="center" vertical="top" wrapText="1"/>
    </xf>
    <xf numFmtId="0" fontId="2" fillId="33" borderId="37" xfId="0" applyFont="1" applyFill="1" applyBorder="1" applyAlignment="1">
      <alignment horizontal="center" vertical="top" wrapText="1"/>
    </xf>
    <xf numFmtId="3" fontId="2" fillId="0" borderId="16" xfId="0" applyNumberFormat="1" applyFont="1" applyFill="1" applyBorder="1" applyAlignment="1">
      <alignment horizontal="center" vertical="top" wrapText="1"/>
    </xf>
    <xf numFmtId="3" fontId="2" fillId="33" borderId="14" xfId="0" applyNumberFormat="1" applyFont="1" applyFill="1" applyBorder="1" applyAlignment="1">
      <alignment horizontal="center" vertical="top" wrapText="1"/>
    </xf>
    <xf numFmtId="3" fontId="2" fillId="33" borderId="19" xfId="0" applyNumberFormat="1" applyFont="1" applyFill="1" applyBorder="1" applyAlignment="1">
      <alignment horizontal="center" vertical="top" wrapText="1"/>
    </xf>
    <xf numFmtId="3" fontId="2" fillId="33" borderId="16" xfId="0" applyNumberFormat="1" applyFont="1" applyFill="1" applyBorder="1" applyAlignment="1">
      <alignment horizontal="center" vertical="top" wrapText="1"/>
    </xf>
    <xf numFmtId="4" fontId="0" fillId="0" borderId="0" xfId="0" applyNumberFormat="1" applyFont="1" applyAlignment="1">
      <alignment/>
    </xf>
    <xf numFmtId="3" fontId="2" fillId="33" borderId="38" xfId="0" applyNumberFormat="1" applyFont="1" applyFill="1" applyBorder="1" applyAlignment="1">
      <alignment horizontal="center" vertical="top" wrapText="1"/>
    </xf>
    <xf numFmtId="3" fontId="5" fillId="33" borderId="38" xfId="0" applyNumberFormat="1" applyFont="1" applyFill="1" applyBorder="1" applyAlignment="1">
      <alignment horizontal="left" vertical="top" wrapText="1"/>
    </xf>
    <xf numFmtId="3" fontId="7" fillId="33" borderId="17" xfId="0" applyNumberFormat="1" applyFont="1" applyFill="1" applyBorder="1" applyAlignment="1">
      <alignment vertical="top" wrapText="1"/>
    </xf>
    <xf numFmtId="3" fontId="3" fillId="33" borderId="17" xfId="0" applyNumberFormat="1" applyFont="1" applyFill="1" applyBorder="1" applyAlignment="1">
      <alignment vertical="top" wrapText="1"/>
    </xf>
    <xf numFmtId="3" fontId="7" fillId="33" borderId="57" xfId="0" applyNumberFormat="1" applyFont="1" applyFill="1" applyBorder="1" applyAlignment="1">
      <alignment horizontal="center" vertical="top" wrapText="1"/>
    </xf>
    <xf numFmtId="3" fontId="2" fillId="33" borderId="45" xfId="0" applyNumberFormat="1" applyFont="1" applyFill="1" applyBorder="1" applyAlignment="1">
      <alignment horizontal="center" vertical="top" wrapText="1"/>
    </xf>
    <xf numFmtId="0" fontId="54" fillId="33" borderId="14" xfId="0" applyFont="1" applyFill="1" applyBorder="1" applyAlignment="1">
      <alignment vertical="top" wrapText="1"/>
    </xf>
    <xf numFmtId="2" fontId="54" fillId="33" borderId="14" xfId="0" applyNumberFormat="1" applyFont="1" applyFill="1" applyBorder="1" applyAlignment="1">
      <alignment horizontal="center" vertical="top" wrapText="1"/>
    </xf>
    <xf numFmtId="0" fontId="54" fillId="33" borderId="14" xfId="0" applyFont="1" applyFill="1" applyBorder="1" applyAlignment="1">
      <alignment horizontal="center" vertical="top" wrapText="1"/>
    </xf>
    <xf numFmtId="4" fontId="54" fillId="33" borderId="11" xfId="0" applyNumberFormat="1" applyFont="1" applyFill="1" applyBorder="1" applyAlignment="1">
      <alignment horizontal="center" vertical="top" wrapText="1"/>
    </xf>
    <xf numFmtId="4" fontId="54" fillId="33" borderId="13" xfId="0" applyNumberFormat="1" applyFont="1" applyFill="1" applyBorder="1" applyAlignment="1">
      <alignment horizontal="center" vertical="top" wrapText="1"/>
    </xf>
    <xf numFmtId="3" fontId="54" fillId="33" borderId="14" xfId="0" applyNumberFormat="1" applyFont="1" applyFill="1" applyBorder="1" applyAlignment="1">
      <alignment horizontal="center" vertical="top" wrapText="1"/>
    </xf>
    <xf numFmtId="4" fontId="54" fillId="33" borderId="11" xfId="0" applyNumberFormat="1" applyFont="1" applyFill="1" applyBorder="1" applyAlignment="1">
      <alignment horizontal="left" vertical="top" wrapText="1"/>
    </xf>
    <xf numFmtId="0" fontId="54" fillId="33" borderId="13" xfId="0" applyFont="1" applyFill="1" applyBorder="1" applyAlignment="1">
      <alignment vertical="top" wrapText="1"/>
    </xf>
    <xf numFmtId="0" fontId="55" fillId="33" borderId="48" xfId="0" applyFont="1" applyFill="1" applyBorder="1" applyAlignment="1">
      <alignment vertical="top" wrapText="1"/>
    </xf>
    <xf numFmtId="0" fontId="55" fillId="33" borderId="14" xfId="0" applyFont="1" applyFill="1" applyBorder="1" applyAlignment="1">
      <alignment vertical="top" wrapText="1"/>
    </xf>
    <xf numFmtId="2" fontId="55" fillId="33" borderId="14" xfId="0" applyNumberFormat="1" applyFont="1" applyFill="1" applyBorder="1" applyAlignment="1">
      <alignment horizontal="center" vertical="top" wrapText="1"/>
    </xf>
    <xf numFmtId="0" fontId="55" fillId="33" borderId="14" xfId="0" applyFont="1" applyFill="1" applyBorder="1" applyAlignment="1">
      <alignment horizontal="center" vertical="top" wrapText="1"/>
    </xf>
    <xf numFmtId="4" fontId="55" fillId="33" borderId="11" xfId="0" applyNumberFormat="1" applyFont="1" applyFill="1" applyBorder="1" applyAlignment="1">
      <alignment horizontal="center" vertical="top" wrapText="1"/>
    </xf>
    <xf numFmtId="4" fontId="55" fillId="33" borderId="13" xfId="0" applyNumberFormat="1" applyFont="1" applyFill="1" applyBorder="1" applyAlignment="1">
      <alignment horizontal="center" vertical="top" wrapText="1"/>
    </xf>
    <xf numFmtId="3" fontId="55" fillId="33" borderId="14" xfId="0" applyNumberFormat="1" applyFont="1" applyFill="1" applyBorder="1" applyAlignment="1">
      <alignment horizontal="center" vertical="top" wrapText="1"/>
    </xf>
    <xf numFmtId="4" fontId="55" fillId="33" borderId="12" xfId="0" applyNumberFormat="1" applyFont="1" applyFill="1" applyBorder="1" applyAlignment="1">
      <alignment horizontal="left" vertical="top" wrapText="1"/>
    </xf>
    <xf numFmtId="0" fontId="56" fillId="0" borderId="0" xfId="0" applyFont="1" applyAlignment="1">
      <alignment/>
    </xf>
    <xf numFmtId="4" fontId="55" fillId="0" borderId="11" xfId="0" applyNumberFormat="1" applyFont="1" applyFill="1" applyBorder="1" applyAlignment="1">
      <alignment horizontal="left" vertical="top" wrapText="1"/>
    </xf>
    <xf numFmtId="0" fontId="55" fillId="33" borderId="23" xfId="0" applyFont="1" applyFill="1" applyBorder="1" applyAlignment="1">
      <alignment vertical="top" wrapText="1"/>
    </xf>
    <xf numFmtId="0" fontId="55" fillId="33" borderId="16" xfId="0" applyFont="1" applyFill="1" applyBorder="1" applyAlignment="1">
      <alignment vertical="top" wrapText="1"/>
    </xf>
    <xf numFmtId="0" fontId="55" fillId="33" borderId="16" xfId="0" applyFont="1" applyFill="1" applyBorder="1" applyAlignment="1">
      <alignment horizontal="center" vertical="top" wrapText="1"/>
    </xf>
    <xf numFmtId="4" fontId="55" fillId="33" borderId="22" xfId="0" applyNumberFormat="1" applyFont="1" applyFill="1" applyBorder="1" applyAlignment="1">
      <alignment horizontal="center" vertical="top" wrapText="1"/>
    </xf>
    <xf numFmtId="0" fontId="55" fillId="33" borderId="13" xfId="0" applyFont="1" applyFill="1" applyBorder="1" applyAlignment="1">
      <alignment vertical="top" wrapText="1"/>
    </xf>
    <xf numFmtId="2" fontId="55" fillId="33" borderId="16" xfId="0" applyNumberFormat="1" applyFont="1" applyFill="1" applyBorder="1" applyAlignment="1">
      <alignment horizontal="center" vertical="top" wrapText="1"/>
    </xf>
    <xf numFmtId="4" fontId="55" fillId="33" borderId="23" xfId="0" applyNumberFormat="1" applyFont="1" applyFill="1" applyBorder="1" applyAlignment="1">
      <alignment horizontal="center" vertical="top" wrapText="1"/>
    </xf>
    <xf numFmtId="3" fontId="55" fillId="33" borderId="16" xfId="0" applyNumberFormat="1" applyFont="1" applyFill="1" applyBorder="1" applyAlignment="1">
      <alignment horizontal="center" vertical="top" wrapText="1"/>
    </xf>
    <xf numFmtId="0" fontId="55" fillId="0" borderId="14" xfId="0" applyFont="1" applyFill="1" applyBorder="1" applyAlignment="1">
      <alignment horizontal="center" vertical="top" wrapText="1"/>
    </xf>
    <xf numFmtId="4" fontId="55" fillId="0" borderId="22" xfId="0" applyNumberFormat="1" applyFont="1" applyFill="1" applyBorder="1" applyAlignment="1">
      <alignment horizontal="left" vertical="top" wrapText="1"/>
    </xf>
    <xf numFmtId="0" fontId="55" fillId="0" borderId="16" xfId="0" applyFont="1" applyFill="1" applyBorder="1" applyAlignment="1">
      <alignment horizontal="center" vertical="top" wrapText="1"/>
    </xf>
    <xf numFmtId="4" fontId="55" fillId="0" borderId="58" xfId="0" applyNumberFormat="1" applyFont="1" applyFill="1" applyBorder="1" applyAlignment="1">
      <alignment horizontal="left" vertical="top" wrapText="1"/>
    </xf>
    <xf numFmtId="4" fontId="55" fillId="0" borderId="12" xfId="0" applyNumberFormat="1" applyFont="1" applyFill="1" applyBorder="1" applyAlignment="1">
      <alignment horizontal="left" vertical="top" wrapText="1"/>
    </xf>
    <xf numFmtId="2" fontId="55" fillId="33" borderId="25" xfId="0" applyNumberFormat="1" applyFont="1" applyFill="1" applyBorder="1" applyAlignment="1">
      <alignment horizontal="center" vertical="top" wrapText="1"/>
    </xf>
    <xf numFmtId="0" fontId="55" fillId="33" borderId="25" xfId="0" applyFont="1" applyFill="1" applyBorder="1" applyAlignment="1">
      <alignment horizontal="center" vertical="top" wrapText="1"/>
    </xf>
    <xf numFmtId="0" fontId="55" fillId="0" borderId="25" xfId="0" applyFont="1" applyFill="1" applyBorder="1" applyAlignment="1">
      <alignment horizontal="center" vertical="top" wrapText="1"/>
    </xf>
    <xf numFmtId="0" fontId="55" fillId="0" borderId="59" xfId="0" applyFont="1" applyBorder="1" applyAlignment="1">
      <alignment wrapText="1"/>
    </xf>
    <xf numFmtId="0" fontId="2" fillId="33" borderId="60" xfId="0" applyFont="1" applyFill="1" applyBorder="1" applyAlignment="1">
      <alignment vertical="top" wrapText="1"/>
    </xf>
    <xf numFmtId="0" fontId="2" fillId="33" borderId="61" xfId="0" applyFont="1" applyFill="1" applyBorder="1" applyAlignment="1">
      <alignment vertical="top" wrapText="1"/>
    </xf>
    <xf numFmtId="0" fontId="2" fillId="33" borderId="61" xfId="0" applyFont="1" applyFill="1" applyBorder="1" applyAlignment="1">
      <alignment horizontal="center" vertical="top" wrapText="1"/>
    </xf>
    <xf numFmtId="0" fontId="2" fillId="0" borderId="61" xfId="0" applyFont="1" applyFill="1" applyBorder="1" applyAlignment="1">
      <alignment horizontal="center" vertical="top" wrapText="1"/>
    </xf>
    <xf numFmtId="4" fontId="2" fillId="33" borderId="62" xfId="0" applyNumberFormat="1" applyFont="1" applyFill="1" applyBorder="1" applyAlignment="1">
      <alignment horizontal="center" vertical="top" wrapText="1"/>
    </xf>
    <xf numFmtId="2" fontId="2" fillId="0" borderId="16" xfId="0" applyNumberFormat="1" applyFont="1" applyFill="1" applyBorder="1" applyAlignment="1">
      <alignment horizontal="center"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4" fontId="2" fillId="0" borderId="11" xfId="0" applyNumberFormat="1" applyFont="1" applyFill="1" applyBorder="1" applyAlignment="1">
      <alignment horizontal="center" vertical="top" wrapText="1"/>
    </xf>
    <xf numFmtId="2" fontId="2" fillId="0" borderId="14"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wrapText="1"/>
    </xf>
    <xf numFmtId="0" fontId="57" fillId="0" borderId="0" xfId="0" applyFont="1" applyAlignment="1">
      <alignment/>
    </xf>
    <xf numFmtId="0" fontId="54" fillId="33" borderId="24" xfId="0" applyFont="1" applyFill="1" applyBorder="1" applyAlignment="1">
      <alignment vertical="top" wrapText="1"/>
    </xf>
    <xf numFmtId="0" fontId="54" fillId="33" borderId="25" xfId="0" applyFont="1" applyFill="1" applyBorder="1" applyAlignment="1">
      <alignment vertical="top" wrapText="1"/>
    </xf>
    <xf numFmtId="2" fontId="54" fillId="33" borderId="25" xfId="0" applyNumberFormat="1" applyFont="1" applyFill="1" applyBorder="1" applyAlignment="1">
      <alignment horizontal="center" vertical="top" wrapText="1"/>
    </xf>
    <xf numFmtId="0" fontId="54" fillId="33" borderId="25" xfId="0" applyFont="1" applyFill="1" applyBorder="1" applyAlignment="1">
      <alignment horizontal="center" vertical="top" wrapText="1"/>
    </xf>
    <xf numFmtId="4" fontId="54" fillId="33" borderId="26" xfId="0" applyNumberFormat="1" applyFont="1" applyFill="1" applyBorder="1" applyAlignment="1">
      <alignment horizontal="center" vertical="top" wrapText="1"/>
    </xf>
    <xf numFmtId="4" fontId="54" fillId="33" borderId="24" xfId="0" applyNumberFormat="1" applyFont="1" applyFill="1" applyBorder="1" applyAlignment="1">
      <alignment horizontal="center" vertical="top" wrapText="1"/>
    </xf>
    <xf numFmtId="3" fontId="54" fillId="33" borderId="25" xfId="0" applyNumberFormat="1" applyFont="1" applyFill="1" applyBorder="1" applyAlignment="1">
      <alignment horizontal="center" vertical="top" wrapText="1"/>
    </xf>
    <xf numFmtId="0" fontId="54" fillId="33" borderId="21" xfId="0" applyFont="1" applyFill="1" applyBorder="1" applyAlignment="1">
      <alignment vertical="top" wrapText="1"/>
    </xf>
    <xf numFmtId="0" fontId="54" fillId="33" borderId="19" xfId="0" applyFont="1" applyFill="1" applyBorder="1" applyAlignment="1">
      <alignment vertical="top" wrapText="1"/>
    </xf>
    <xf numFmtId="2" fontId="54" fillId="33" borderId="19" xfId="0" applyNumberFormat="1" applyFont="1" applyFill="1" applyBorder="1" applyAlignment="1">
      <alignment horizontal="center" vertical="top" wrapText="1"/>
    </xf>
    <xf numFmtId="0" fontId="54" fillId="33" borderId="19" xfId="0" applyFont="1" applyFill="1" applyBorder="1" applyAlignment="1">
      <alignment horizontal="center" vertical="top" wrapText="1"/>
    </xf>
    <xf numFmtId="4" fontId="54" fillId="33" borderId="20" xfId="0" applyNumberFormat="1" applyFont="1" applyFill="1" applyBorder="1" applyAlignment="1">
      <alignment horizontal="center" vertical="top" wrapText="1"/>
    </xf>
    <xf numFmtId="4" fontId="54" fillId="33" borderId="21" xfId="0" applyNumberFormat="1" applyFont="1" applyFill="1" applyBorder="1" applyAlignment="1">
      <alignment horizontal="center" vertical="top" wrapText="1"/>
    </xf>
    <xf numFmtId="3" fontId="54" fillId="33" borderId="19" xfId="0" applyNumberFormat="1" applyFont="1" applyFill="1" applyBorder="1" applyAlignment="1">
      <alignment horizontal="center" vertical="top" wrapText="1"/>
    </xf>
    <xf numFmtId="4" fontId="2" fillId="33" borderId="14" xfId="0" applyNumberFormat="1" applyFont="1" applyFill="1" applyBorder="1" applyAlignment="1">
      <alignment horizontal="center" vertical="top" wrapText="1"/>
    </xf>
    <xf numFmtId="4" fontId="2" fillId="33" borderId="63" xfId="0" applyNumberFormat="1" applyFont="1" applyFill="1" applyBorder="1" applyAlignment="1">
      <alignment horizontal="center" vertical="top" wrapText="1"/>
    </xf>
    <xf numFmtId="0" fontId="2" fillId="33" borderId="64" xfId="0" applyFont="1" applyFill="1" applyBorder="1" applyAlignment="1">
      <alignment vertical="top" wrapText="1"/>
    </xf>
    <xf numFmtId="0" fontId="2" fillId="33" borderId="13" xfId="0" applyFont="1" applyFill="1" applyBorder="1" applyAlignment="1" quotePrefix="1">
      <alignment horizontal="left" vertical="top" wrapText="1"/>
    </xf>
    <xf numFmtId="0" fontId="2" fillId="33" borderId="60" xfId="0" applyFont="1" applyFill="1" applyBorder="1" applyAlignment="1" quotePrefix="1">
      <alignment horizontal="left" vertical="top" wrapText="1"/>
    </xf>
    <xf numFmtId="180" fontId="2" fillId="33" borderId="14" xfId="0" applyNumberFormat="1" applyFont="1" applyFill="1" applyBorder="1" applyAlignment="1">
      <alignment horizontal="center" vertical="top" wrapText="1"/>
    </xf>
    <xf numFmtId="14" fontId="2" fillId="33" borderId="13" xfId="0" applyNumberFormat="1" applyFont="1" applyFill="1" applyBorder="1" applyAlignment="1" quotePrefix="1">
      <alignment horizontal="left" vertical="top" wrapText="1"/>
    </xf>
    <xf numFmtId="1" fontId="2" fillId="33" borderId="23" xfId="0" applyNumberFormat="1" applyFont="1" applyFill="1" applyBorder="1" applyAlignment="1">
      <alignment horizontal="left" vertical="top" wrapText="1"/>
    </xf>
    <xf numFmtId="1" fontId="2" fillId="33" borderId="13" xfId="0" applyNumberFormat="1" applyFont="1" applyFill="1" applyBorder="1" applyAlignment="1">
      <alignment horizontal="left" vertical="top" wrapText="1"/>
    </xf>
    <xf numFmtId="1" fontId="2" fillId="33" borderId="14" xfId="0" applyNumberFormat="1" applyFont="1" applyFill="1" applyBorder="1" applyAlignment="1">
      <alignment horizontal="left" vertical="top" wrapText="1"/>
    </xf>
    <xf numFmtId="0" fontId="3" fillId="0" borderId="65" xfId="0" applyFont="1" applyBorder="1" applyAlignment="1">
      <alignment wrapText="1"/>
    </xf>
    <xf numFmtId="0" fontId="3" fillId="0" borderId="0" xfId="0" applyFont="1" applyAlignment="1">
      <alignment wrapText="1"/>
    </xf>
    <xf numFmtId="0" fontId="4" fillId="0" borderId="0" xfId="0" applyFont="1" applyAlignment="1">
      <alignment horizontal="right"/>
    </xf>
    <xf numFmtId="0" fontId="2" fillId="33" borderId="18" xfId="0" applyFont="1" applyFill="1" applyBorder="1" applyAlignment="1">
      <alignment horizontal="justify" vertical="center" wrapText="1"/>
    </xf>
    <xf numFmtId="0" fontId="2" fillId="33" borderId="0" xfId="0" applyFont="1" applyFill="1" applyAlignment="1">
      <alignment vertical="top" wrapText="1"/>
    </xf>
    <xf numFmtId="0" fontId="2" fillId="35" borderId="16" xfId="0" applyFont="1" applyFill="1" applyBorder="1" applyAlignment="1">
      <alignment vertical="top" wrapText="1"/>
    </xf>
    <xf numFmtId="0" fontId="2" fillId="35" borderId="16" xfId="0" applyFont="1" applyFill="1" applyBorder="1" applyAlignment="1">
      <alignment horizontal="center" vertical="top" wrapText="1"/>
    </xf>
    <xf numFmtId="4" fontId="2" fillId="35" borderId="22" xfId="0" applyNumberFormat="1" applyFont="1" applyFill="1" applyBorder="1" applyAlignment="1">
      <alignment horizontal="center" vertical="top" wrapText="1"/>
    </xf>
    <xf numFmtId="4" fontId="2" fillId="35" borderId="23" xfId="0" applyNumberFormat="1" applyFont="1" applyFill="1" applyBorder="1" applyAlignment="1">
      <alignment horizontal="center" vertical="top" wrapText="1"/>
    </xf>
    <xf numFmtId="3" fontId="2" fillId="35" borderId="16" xfId="0" applyNumberFormat="1" applyFont="1" applyFill="1" applyBorder="1" applyAlignment="1">
      <alignment horizontal="center" vertical="top" wrapText="1"/>
    </xf>
    <xf numFmtId="4" fontId="2" fillId="35" borderId="52" xfId="0" applyNumberFormat="1" applyFont="1" applyFill="1" applyBorder="1" applyAlignment="1">
      <alignment vertical="top" wrapText="1"/>
    </xf>
    <xf numFmtId="0" fontId="2" fillId="35" borderId="14" xfId="0" applyFont="1" applyFill="1" applyBorder="1" applyAlignment="1">
      <alignment vertical="top" wrapText="1"/>
    </xf>
    <xf numFmtId="2" fontId="2" fillId="35" borderId="14" xfId="0" applyNumberFormat="1" applyFont="1" applyFill="1" applyBorder="1" applyAlignment="1">
      <alignment horizontal="center" vertical="top" wrapText="1"/>
    </xf>
    <xf numFmtId="0" fontId="2" fillId="35" borderId="14" xfId="0" applyFont="1" applyFill="1" applyBorder="1" applyAlignment="1">
      <alignment horizontal="center" vertical="top" wrapText="1"/>
    </xf>
    <xf numFmtId="4" fontId="2" fillId="35" borderId="11" xfId="0" applyNumberFormat="1" applyFont="1" applyFill="1" applyBorder="1" applyAlignment="1">
      <alignment horizontal="center" vertical="top" wrapText="1"/>
    </xf>
    <xf numFmtId="4" fontId="2" fillId="35" borderId="13" xfId="0" applyNumberFormat="1" applyFont="1" applyFill="1" applyBorder="1" applyAlignment="1">
      <alignment horizontal="center" vertical="top" wrapText="1"/>
    </xf>
    <xf numFmtId="3" fontId="2" fillId="35" borderId="14" xfId="0" applyNumberFormat="1" applyFont="1" applyFill="1" applyBorder="1" applyAlignment="1">
      <alignment horizontal="center" vertical="top" wrapText="1"/>
    </xf>
    <xf numFmtId="4" fontId="2" fillId="35" borderId="11" xfId="0" applyNumberFormat="1" applyFont="1" applyFill="1" applyBorder="1" applyAlignment="1">
      <alignment horizontal="left" vertical="top" wrapText="1"/>
    </xf>
    <xf numFmtId="4" fontId="2" fillId="35" borderId="12" xfId="0" applyNumberFormat="1" applyFont="1" applyFill="1" applyBorder="1" applyAlignment="1">
      <alignment horizontal="left" vertical="top" wrapText="1"/>
    </xf>
    <xf numFmtId="2" fontId="2" fillId="35" borderId="25" xfId="0" applyNumberFormat="1" applyFont="1" applyFill="1" applyBorder="1" applyAlignment="1">
      <alignment horizontal="center" vertical="top" wrapText="1"/>
    </xf>
    <xf numFmtId="0" fontId="2" fillId="35" borderId="25" xfId="0" applyFont="1" applyFill="1" applyBorder="1" applyAlignment="1">
      <alignment vertical="top" wrapText="1"/>
    </xf>
    <xf numFmtId="0" fontId="2" fillId="35" borderId="25" xfId="0" applyFont="1" applyFill="1" applyBorder="1" applyAlignment="1">
      <alignment horizontal="center" vertical="top" wrapText="1"/>
    </xf>
    <xf numFmtId="4" fontId="2" fillId="35" borderId="20" xfId="0" applyNumberFormat="1" applyFont="1" applyFill="1" applyBorder="1" applyAlignment="1">
      <alignment horizontal="center" vertical="top" wrapText="1"/>
    </xf>
    <xf numFmtId="4" fontId="2" fillId="35" borderId="21" xfId="0" applyNumberFormat="1" applyFont="1" applyFill="1" applyBorder="1" applyAlignment="1">
      <alignment horizontal="center" vertical="top" wrapText="1"/>
    </xf>
    <xf numFmtId="3" fontId="2" fillId="35" borderId="19" xfId="0" applyNumberFormat="1" applyFont="1" applyFill="1" applyBorder="1" applyAlignment="1">
      <alignment horizontal="center" vertical="top" wrapText="1"/>
    </xf>
    <xf numFmtId="4" fontId="2" fillId="35" borderId="22" xfId="0" applyNumberFormat="1" applyFont="1" applyFill="1" applyBorder="1" applyAlignment="1">
      <alignment horizontal="left" vertical="top" wrapText="1"/>
    </xf>
    <xf numFmtId="4" fontId="2" fillId="35" borderId="62" xfId="0" applyNumberFormat="1" applyFont="1" applyFill="1" applyBorder="1" applyAlignment="1">
      <alignment horizontal="left" vertical="top" wrapText="1"/>
    </xf>
    <xf numFmtId="4" fontId="2" fillId="35" borderId="52" xfId="0" applyNumberFormat="1" applyFont="1" applyFill="1" applyBorder="1" applyAlignment="1">
      <alignment horizontal="left" vertical="top" wrapText="1"/>
    </xf>
    <xf numFmtId="0" fontId="4" fillId="0" borderId="0" xfId="0" applyFont="1" applyAlignment="1">
      <alignment horizontal="right" vertical="top" wrapText="1"/>
    </xf>
    <xf numFmtId="0" fontId="2" fillId="33" borderId="47" xfId="0" applyFont="1" applyFill="1" applyBorder="1" applyAlignment="1">
      <alignment horizontal="left" vertical="top" wrapText="1"/>
    </xf>
    <xf numFmtId="0" fontId="2" fillId="33" borderId="17" xfId="0" applyFont="1" applyFill="1" applyBorder="1" applyAlignment="1">
      <alignment horizontal="left" vertical="top" wrapText="1"/>
    </xf>
    <xf numFmtId="0" fontId="10" fillId="33" borderId="47" xfId="0" applyFont="1" applyFill="1" applyBorder="1" applyAlignment="1">
      <alignment horizontal="left" vertical="top" wrapText="1"/>
    </xf>
    <xf numFmtId="0" fontId="10" fillId="33" borderId="17" xfId="0" applyFont="1" applyFill="1" applyBorder="1" applyAlignment="1">
      <alignment horizontal="left" vertical="top" wrapText="1"/>
    </xf>
    <xf numFmtId="0" fontId="10" fillId="33" borderId="39" xfId="0" applyFont="1" applyFill="1" applyBorder="1" applyAlignment="1">
      <alignment horizontal="left" vertical="top" wrapText="1"/>
    </xf>
    <xf numFmtId="0" fontId="6" fillId="33" borderId="29" xfId="0" applyFont="1" applyFill="1" applyBorder="1" applyAlignment="1">
      <alignment horizontal="center" vertical="top" textRotation="90" wrapText="1"/>
    </xf>
    <xf numFmtId="0" fontId="10" fillId="33" borderId="47" xfId="0" applyFont="1" applyFill="1" applyBorder="1" applyAlignment="1">
      <alignment horizontal="center" vertical="top" wrapText="1"/>
    </xf>
    <xf numFmtId="0" fontId="5" fillId="33" borderId="17" xfId="0" applyFont="1" applyFill="1" applyBorder="1" applyAlignment="1" quotePrefix="1">
      <alignment horizontal="center" vertical="top" wrapText="1"/>
    </xf>
    <xf numFmtId="0" fontId="5" fillId="33" borderId="39" xfId="0" applyFont="1" applyFill="1" applyBorder="1" applyAlignment="1" quotePrefix="1">
      <alignment horizontal="center" vertical="top" wrapText="1"/>
    </xf>
    <xf numFmtId="0" fontId="2" fillId="33" borderId="39" xfId="0" applyFont="1" applyFill="1" applyBorder="1" applyAlignment="1">
      <alignment horizontal="left" vertical="top" wrapText="1"/>
    </xf>
    <xf numFmtId="0" fontId="10" fillId="33" borderId="66" xfId="0" applyFont="1" applyFill="1" applyBorder="1" applyAlignment="1">
      <alignment horizontal="center" vertical="top" wrapText="1"/>
    </xf>
    <xf numFmtId="0" fontId="10" fillId="33" borderId="67" xfId="0" applyFont="1" applyFill="1" applyBorder="1" applyAlignment="1">
      <alignment horizontal="center" vertical="top" wrapText="1"/>
    </xf>
    <xf numFmtId="0" fontId="10" fillId="33" borderId="68" xfId="0"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31" xfId="0" applyFont="1" applyFill="1" applyBorder="1" applyAlignment="1">
      <alignment horizontal="center" vertical="top" wrapText="1"/>
    </xf>
    <xf numFmtId="0" fontId="6" fillId="33" borderId="66" xfId="0" applyFont="1" applyFill="1" applyBorder="1" applyAlignment="1">
      <alignment horizontal="center" vertical="top" wrapText="1"/>
    </xf>
    <xf numFmtId="0" fontId="3" fillId="33" borderId="0" xfId="0" applyFont="1" applyFill="1" applyAlignment="1">
      <alignment horizontal="left" wrapText="1"/>
    </xf>
    <xf numFmtId="0" fontId="2" fillId="33" borderId="69" xfId="0" applyFont="1" applyFill="1" applyBorder="1" applyAlignment="1">
      <alignment horizontal="left" vertical="top" wrapText="1"/>
    </xf>
    <xf numFmtId="0" fontId="2" fillId="33" borderId="70" xfId="0" applyFont="1" applyFill="1" applyBorder="1" applyAlignment="1">
      <alignment horizontal="left" vertical="top" wrapText="1"/>
    </xf>
    <xf numFmtId="0" fontId="6" fillId="33" borderId="32" xfId="0" applyFont="1" applyFill="1" applyBorder="1" applyAlignment="1">
      <alignment horizontal="center" vertical="top" textRotation="90" wrapText="1"/>
    </xf>
    <xf numFmtId="0" fontId="6" fillId="33" borderId="67" xfId="0" applyFont="1" applyFill="1" applyBorder="1" applyAlignment="1">
      <alignment horizontal="center" vertical="top" textRotation="90" wrapText="1"/>
    </xf>
    <xf numFmtId="0" fontId="10" fillId="33" borderId="71" xfId="0" applyFont="1" applyFill="1" applyBorder="1" applyAlignment="1">
      <alignment horizontal="left" vertical="top" wrapText="1"/>
    </xf>
    <xf numFmtId="0" fontId="10" fillId="33" borderId="72" xfId="0" applyFont="1" applyFill="1" applyBorder="1" applyAlignment="1">
      <alignment horizontal="left" vertical="top" wrapText="1"/>
    </xf>
    <xf numFmtId="0" fontId="10" fillId="33" borderId="73" xfId="0" applyFont="1" applyFill="1" applyBorder="1" applyAlignment="1">
      <alignment horizontal="left" vertical="top" wrapText="1"/>
    </xf>
    <xf numFmtId="0" fontId="2" fillId="33" borderId="47"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37" xfId="0" applyFont="1" applyFill="1" applyBorder="1" applyAlignment="1">
      <alignment horizontal="center" vertical="top" wrapText="1"/>
    </xf>
    <xf numFmtId="0" fontId="3" fillId="0" borderId="0" xfId="0" applyFont="1" applyAlignment="1">
      <alignment horizontal="left" wrapText="1"/>
    </xf>
    <xf numFmtId="0" fontId="10" fillId="33" borderId="74" xfId="0" applyFont="1" applyFill="1" applyBorder="1" applyAlignment="1">
      <alignment horizontal="center" vertical="top" wrapText="1"/>
    </xf>
    <xf numFmtId="0" fontId="5" fillId="0" borderId="75" xfId="0" applyFont="1" applyFill="1" applyBorder="1" applyAlignment="1">
      <alignment horizontal="center" vertical="top" wrapText="1"/>
    </xf>
    <xf numFmtId="0" fontId="5" fillId="0" borderId="76" xfId="0" applyFont="1" applyFill="1" applyBorder="1" applyAlignment="1">
      <alignment horizontal="center" vertical="top" wrapText="1"/>
    </xf>
    <xf numFmtId="0" fontId="5" fillId="0" borderId="77" xfId="0" applyFont="1" applyFill="1" applyBorder="1" applyAlignment="1">
      <alignment horizontal="center" vertical="top" wrapText="1"/>
    </xf>
    <xf numFmtId="0" fontId="5" fillId="0" borderId="78" xfId="0" applyFont="1" applyFill="1" applyBorder="1" applyAlignment="1">
      <alignment horizontal="center" vertical="top" wrapText="1"/>
    </xf>
    <xf numFmtId="0" fontId="9" fillId="0" borderId="0" xfId="0" applyFont="1" applyAlignment="1">
      <alignment horizontal="center"/>
    </xf>
    <xf numFmtId="4" fontId="6" fillId="33" borderId="51" xfId="0" applyNumberFormat="1" applyFont="1" applyFill="1" applyBorder="1" applyAlignment="1">
      <alignment horizontal="center" vertical="top" wrapText="1"/>
    </xf>
    <xf numFmtId="0" fontId="6" fillId="0" borderId="29" xfId="0" applyFont="1" applyFill="1" applyBorder="1" applyAlignment="1">
      <alignment horizontal="center" vertical="top" wrapText="1"/>
    </xf>
    <xf numFmtId="4" fontId="4" fillId="33" borderId="0" xfId="0" applyNumberFormat="1" applyFont="1" applyFill="1" applyAlignment="1">
      <alignment horizontal="right" wrapText="1"/>
    </xf>
    <xf numFmtId="0" fontId="5" fillId="0" borderId="32" xfId="0" applyFont="1" applyFill="1" applyBorder="1" applyAlignment="1">
      <alignment horizontal="left" vertical="top" wrapText="1"/>
    </xf>
    <xf numFmtId="0" fontId="5" fillId="0" borderId="79"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80" xfId="0" applyFont="1" applyBorder="1" applyAlignment="1">
      <alignment horizontal="center" vertical="top" wrapText="1"/>
    </xf>
    <xf numFmtId="0" fontId="5" fillId="0" borderId="81" xfId="0" applyFont="1" applyBorder="1" applyAlignment="1">
      <alignment horizontal="center" vertical="top" wrapText="1"/>
    </xf>
    <xf numFmtId="0" fontId="5" fillId="0" borderId="82" xfId="0" applyFont="1" applyBorder="1" applyAlignment="1">
      <alignment horizontal="center" vertical="top" wrapText="1"/>
    </xf>
    <xf numFmtId="0" fontId="5" fillId="0" borderId="80" xfId="0" applyFont="1" applyFill="1" applyBorder="1" applyAlignment="1">
      <alignment horizontal="center" vertical="top" wrapText="1"/>
    </xf>
    <xf numFmtId="0" fontId="5" fillId="0" borderId="81" xfId="0" applyFont="1" applyFill="1" applyBorder="1" applyAlignment="1">
      <alignment horizontal="center" vertical="top" wrapText="1"/>
    </xf>
    <xf numFmtId="4" fontId="6" fillId="33" borderId="31" xfId="0" applyNumberFormat="1" applyFont="1" applyFill="1" applyBorder="1" applyAlignment="1">
      <alignment horizontal="center" vertical="top" wrapText="1"/>
    </xf>
    <xf numFmtId="4" fontId="6" fillId="33" borderId="66" xfId="0" applyNumberFormat="1" applyFont="1" applyFill="1" applyBorder="1" applyAlignment="1">
      <alignment horizontal="center" vertical="top" wrapText="1"/>
    </xf>
    <xf numFmtId="4" fontId="6" fillId="33" borderId="32" xfId="0" applyNumberFormat="1" applyFont="1" applyFill="1" applyBorder="1" applyAlignment="1">
      <alignment horizontal="center" vertical="top" wrapText="1"/>
    </xf>
    <xf numFmtId="4" fontId="6" fillId="33" borderId="67" xfId="0" applyNumberFormat="1" applyFont="1" applyFill="1" applyBorder="1" applyAlignment="1">
      <alignment horizontal="center" vertical="top" wrapText="1"/>
    </xf>
    <xf numFmtId="4" fontId="5" fillId="33" borderId="33" xfId="0" applyNumberFormat="1" applyFont="1" applyFill="1" applyBorder="1" applyAlignment="1">
      <alignment horizontal="center" vertical="top" wrapText="1"/>
    </xf>
    <xf numFmtId="4" fontId="5" fillId="33" borderId="68" xfId="0" applyNumberFormat="1" applyFont="1" applyFill="1" applyBorder="1" applyAlignment="1">
      <alignment horizontal="center" vertical="top" wrapText="1"/>
    </xf>
    <xf numFmtId="4" fontId="4" fillId="0" borderId="0" xfId="0" applyNumberFormat="1" applyFont="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8"/>
  <sheetViews>
    <sheetView tabSelected="1" view="pageLayout" zoomScale="110" zoomScalePageLayoutView="110" workbookViewId="0" topLeftCell="A40">
      <selection activeCell="J40" sqref="J40"/>
    </sheetView>
  </sheetViews>
  <sheetFormatPr defaultColWidth="8.8515625" defaultRowHeight="12.75"/>
  <cols>
    <col min="1" max="1" width="5.140625" style="1" customWidth="1"/>
    <col min="2" max="2" width="24.7109375" style="1" customWidth="1"/>
    <col min="3" max="3" width="12.57421875" style="1" customWidth="1"/>
    <col min="4" max="4" width="6.140625" style="1" customWidth="1"/>
    <col min="5" max="6" width="5.140625" style="1" customWidth="1"/>
    <col min="7" max="7" width="7.8515625" style="1" hidden="1" customWidth="1"/>
    <col min="8" max="8" width="11.140625" style="2" hidden="1" customWidth="1"/>
    <col min="9" max="9" width="6.00390625" style="1" customWidth="1"/>
    <col min="10" max="10" width="22.140625" style="1" customWidth="1"/>
    <col min="11" max="11" width="9.00390625" style="1" customWidth="1"/>
    <col min="12" max="12" width="7.28125" style="1" customWidth="1"/>
    <col min="13" max="13" width="6.28125" style="1" customWidth="1"/>
    <col min="14" max="14" width="7.421875" style="1" customWidth="1"/>
    <col min="15" max="15" width="7.7109375" style="1" customWidth="1"/>
    <col min="16" max="16" width="14.7109375" style="2" customWidth="1"/>
    <col min="17" max="17" width="7.7109375" style="2" customWidth="1"/>
    <col min="18" max="18" width="8.57421875" style="2" customWidth="1"/>
    <col min="19" max="19" width="12.421875" style="2" customWidth="1"/>
    <col min="20" max="20" width="54.57421875" style="1" customWidth="1"/>
    <col min="21" max="21" width="11.7109375" style="1" customWidth="1"/>
    <col min="22" max="22" width="12.57421875" style="1" customWidth="1"/>
    <col min="23" max="16384" width="8.8515625" style="1" customWidth="1"/>
  </cols>
  <sheetData>
    <row r="1" spans="18:19" ht="12.75" customHeight="1" hidden="1">
      <c r="R1" s="274" t="s">
        <v>157</v>
      </c>
      <c r="S1" s="274"/>
    </row>
    <row r="2" spans="15:19" ht="63.75" customHeight="1" hidden="1">
      <c r="O2" s="289" t="s">
        <v>193</v>
      </c>
      <c r="P2" s="289"/>
      <c r="Q2" s="289"/>
      <c r="R2" s="289"/>
      <c r="S2" s="289"/>
    </row>
    <row r="3" spans="5:19" ht="12.75" customHeight="1" hidden="1">
      <c r="E3" s="87"/>
      <c r="O3" s="289" t="s">
        <v>130</v>
      </c>
      <c r="P3" s="289"/>
      <c r="Q3" s="289"/>
      <c r="R3" s="289"/>
      <c r="S3" s="289"/>
    </row>
    <row r="4" ht="12.75" hidden="1"/>
    <row r="5" ht="2.25" customHeight="1">
      <c r="T5" s="211" t="s">
        <v>157</v>
      </c>
    </row>
    <row r="6" spans="16:20" ht="33" customHeight="1">
      <c r="P6" s="237" t="s">
        <v>216</v>
      </c>
      <c r="Q6" s="237"/>
      <c r="R6" s="237"/>
      <c r="S6" s="237"/>
      <c r="T6" s="237"/>
    </row>
    <row r="7" ht="28.5" customHeight="1" hidden="1">
      <c r="K7" s="2"/>
    </row>
    <row r="8" spans="1:19" ht="15.75">
      <c r="A8" s="271" t="s">
        <v>129</v>
      </c>
      <c r="B8" s="271"/>
      <c r="C8" s="271"/>
      <c r="D8" s="271"/>
      <c r="E8" s="271"/>
      <c r="F8" s="271"/>
      <c r="G8" s="271"/>
      <c r="H8" s="271"/>
      <c r="I8" s="271"/>
      <c r="J8" s="271"/>
      <c r="K8" s="271"/>
      <c r="L8" s="271"/>
      <c r="M8" s="271"/>
      <c r="N8" s="271"/>
      <c r="O8" s="271"/>
      <c r="P8" s="271"/>
      <c r="Q8" s="271"/>
      <c r="R8" s="271"/>
      <c r="S8" s="271"/>
    </row>
    <row r="9" ht="13.5" thickBot="1"/>
    <row r="10" spans="1:20" ht="45" customHeight="1">
      <c r="A10" s="278" t="s">
        <v>168</v>
      </c>
      <c r="B10" s="279"/>
      <c r="C10" s="279"/>
      <c r="D10" s="279"/>
      <c r="E10" s="279"/>
      <c r="F10" s="279"/>
      <c r="G10" s="279"/>
      <c r="H10" s="280"/>
      <c r="I10" s="267" t="s">
        <v>131</v>
      </c>
      <c r="J10" s="268"/>
      <c r="K10" s="268"/>
      <c r="L10" s="268"/>
      <c r="M10" s="268"/>
      <c r="N10" s="269"/>
      <c r="O10" s="268" t="s">
        <v>169</v>
      </c>
      <c r="P10" s="270"/>
      <c r="Q10" s="281" t="s">
        <v>128</v>
      </c>
      <c r="R10" s="282"/>
      <c r="S10" s="282"/>
      <c r="T10" s="275" t="s">
        <v>1</v>
      </c>
    </row>
    <row r="11" spans="1:20" ht="33" customHeight="1">
      <c r="A11" s="252" t="s">
        <v>2</v>
      </c>
      <c r="B11" s="251" t="s">
        <v>3</v>
      </c>
      <c r="C11" s="251" t="s">
        <v>4</v>
      </c>
      <c r="D11" s="257" t="s">
        <v>5</v>
      </c>
      <c r="E11" s="257" t="s">
        <v>140</v>
      </c>
      <c r="F11" s="257" t="s">
        <v>6</v>
      </c>
      <c r="G11" s="273" t="s">
        <v>7</v>
      </c>
      <c r="H11" s="272" t="s">
        <v>174</v>
      </c>
      <c r="I11" s="252" t="s">
        <v>9</v>
      </c>
      <c r="J11" s="251" t="s">
        <v>3</v>
      </c>
      <c r="K11" s="251" t="s">
        <v>4</v>
      </c>
      <c r="L11" s="257" t="s">
        <v>5</v>
      </c>
      <c r="M11" s="257" t="s">
        <v>141</v>
      </c>
      <c r="N11" s="257" t="s">
        <v>6</v>
      </c>
      <c r="O11" s="243" t="s">
        <v>7</v>
      </c>
      <c r="P11" s="272" t="s">
        <v>8</v>
      </c>
      <c r="Q11" s="283"/>
      <c r="R11" s="285" t="s">
        <v>132</v>
      </c>
      <c r="S11" s="287" t="s">
        <v>0</v>
      </c>
      <c r="T11" s="276"/>
    </row>
    <row r="12" spans="1:20" ht="30.75" customHeight="1">
      <c r="A12" s="253"/>
      <c r="B12" s="251"/>
      <c r="C12" s="251"/>
      <c r="D12" s="258"/>
      <c r="E12" s="258"/>
      <c r="F12" s="258"/>
      <c r="G12" s="273"/>
      <c r="H12" s="272"/>
      <c r="I12" s="253"/>
      <c r="J12" s="251"/>
      <c r="K12" s="251"/>
      <c r="L12" s="258"/>
      <c r="M12" s="258"/>
      <c r="N12" s="258"/>
      <c r="O12" s="243"/>
      <c r="P12" s="272"/>
      <c r="Q12" s="284"/>
      <c r="R12" s="286"/>
      <c r="S12" s="288"/>
      <c r="T12" s="276"/>
    </row>
    <row r="13" spans="1:20" ht="22.5">
      <c r="A13" s="37">
        <v>1</v>
      </c>
      <c r="B13" s="88">
        <v>2</v>
      </c>
      <c r="C13" s="88">
        <v>3</v>
      </c>
      <c r="D13" s="88">
        <v>4</v>
      </c>
      <c r="E13" s="88">
        <v>5</v>
      </c>
      <c r="F13" s="88" t="s">
        <v>133</v>
      </c>
      <c r="G13" s="88">
        <v>7</v>
      </c>
      <c r="H13" s="91" t="s">
        <v>134</v>
      </c>
      <c r="I13" s="38">
        <v>9</v>
      </c>
      <c r="J13" s="88">
        <v>10</v>
      </c>
      <c r="K13" s="88">
        <v>11</v>
      </c>
      <c r="L13" s="88">
        <v>12</v>
      </c>
      <c r="M13" s="88">
        <v>13</v>
      </c>
      <c r="N13" s="88" t="s">
        <v>135</v>
      </c>
      <c r="O13" s="88">
        <v>15</v>
      </c>
      <c r="P13" s="39" t="s">
        <v>136</v>
      </c>
      <c r="Q13" s="39" t="s">
        <v>137</v>
      </c>
      <c r="R13" s="39" t="s">
        <v>138</v>
      </c>
      <c r="S13" s="40" t="s">
        <v>139</v>
      </c>
      <c r="T13" s="276"/>
    </row>
    <row r="14" spans="1:20" ht="26.25" customHeight="1">
      <c r="A14" s="248" t="s">
        <v>10</v>
      </c>
      <c r="B14" s="249"/>
      <c r="C14" s="249"/>
      <c r="D14" s="249"/>
      <c r="E14" s="249"/>
      <c r="F14" s="249"/>
      <c r="G14" s="249"/>
      <c r="H14" s="250"/>
      <c r="I14" s="248" t="s">
        <v>165</v>
      </c>
      <c r="J14" s="249"/>
      <c r="K14" s="249"/>
      <c r="L14" s="249"/>
      <c r="M14" s="249"/>
      <c r="N14" s="249"/>
      <c r="O14" s="249"/>
      <c r="P14" s="266"/>
      <c r="Q14" s="41"/>
      <c r="R14" s="42"/>
      <c r="S14" s="43"/>
      <c r="T14" s="277"/>
    </row>
    <row r="15" spans="1:20" ht="13.5" customHeight="1" thickBot="1">
      <c r="A15" s="259" t="s">
        <v>255</v>
      </c>
      <c r="B15" s="260"/>
      <c r="C15" s="260"/>
      <c r="D15" s="260"/>
      <c r="E15" s="260"/>
      <c r="F15" s="260"/>
      <c r="G15" s="260"/>
      <c r="H15" s="260"/>
      <c r="I15" s="260"/>
      <c r="J15" s="260"/>
      <c r="K15" s="260"/>
      <c r="L15" s="260"/>
      <c r="M15" s="260"/>
      <c r="N15" s="260"/>
      <c r="O15" s="260"/>
      <c r="P15" s="261"/>
      <c r="Q15" s="44"/>
      <c r="R15" s="45"/>
      <c r="S15" s="46"/>
      <c r="T15" s="6"/>
    </row>
    <row r="16" spans="1:20" ht="48.75" customHeight="1" thickBot="1">
      <c r="A16" s="47" t="s">
        <v>12</v>
      </c>
      <c r="B16" s="48" t="s">
        <v>13</v>
      </c>
      <c r="C16" s="49"/>
      <c r="D16" s="50"/>
      <c r="E16" s="51"/>
      <c r="F16" s="52"/>
      <c r="G16" s="53"/>
      <c r="H16" s="54"/>
      <c r="I16" s="47" t="s">
        <v>12</v>
      </c>
      <c r="J16" s="48" t="s">
        <v>223</v>
      </c>
      <c r="K16" s="49"/>
      <c r="L16" s="50"/>
      <c r="M16" s="51"/>
      <c r="N16" s="52"/>
      <c r="O16" s="53"/>
      <c r="P16" s="54"/>
      <c r="Q16" s="55"/>
      <c r="R16" s="56"/>
      <c r="S16" s="57"/>
      <c r="T16" s="75"/>
    </row>
    <row r="17" spans="1:20" s="153" customFormat="1" ht="22.5">
      <c r="A17" s="155" t="s">
        <v>14</v>
      </c>
      <c r="B17" s="156" t="s">
        <v>155</v>
      </c>
      <c r="C17" s="156" t="s">
        <v>15</v>
      </c>
      <c r="D17" s="160">
        <v>24.19</v>
      </c>
      <c r="E17" s="160">
        <v>0</v>
      </c>
      <c r="F17" s="160">
        <v>24.19</v>
      </c>
      <c r="G17" s="157">
        <v>300</v>
      </c>
      <c r="H17" s="158">
        <f>F17*G17</f>
        <v>7257</v>
      </c>
      <c r="I17" s="155" t="s">
        <v>14</v>
      </c>
      <c r="J17" s="156" t="s">
        <v>224</v>
      </c>
      <c r="K17" s="156" t="s">
        <v>15</v>
      </c>
      <c r="L17" s="160">
        <v>30.5</v>
      </c>
      <c r="M17" s="160">
        <v>0</v>
      </c>
      <c r="N17" s="160">
        <f>L17+M17</f>
        <v>30.5</v>
      </c>
      <c r="O17" s="157">
        <v>30</v>
      </c>
      <c r="P17" s="149">
        <f>L17*30</f>
        <v>915</v>
      </c>
      <c r="Q17" s="161">
        <f aca="true" t="shared" si="0" ref="Q17:S18">N17-F17</f>
        <v>6.309999999999999</v>
      </c>
      <c r="R17" s="162">
        <f t="shared" si="0"/>
        <v>-270</v>
      </c>
      <c r="S17" s="158">
        <f t="shared" si="0"/>
        <v>-6342</v>
      </c>
      <c r="T17" s="164" t="s">
        <v>178</v>
      </c>
    </row>
    <row r="18" spans="1:20" s="153" customFormat="1" ht="23.25" thickBot="1">
      <c r="A18" s="159" t="s">
        <v>16</v>
      </c>
      <c r="B18" s="146" t="s">
        <v>156</v>
      </c>
      <c r="C18" s="146" t="s">
        <v>15</v>
      </c>
      <c r="D18" s="147">
        <v>23.33</v>
      </c>
      <c r="E18" s="147">
        <v>0</v>
      </c>
      <c r="F18" s="147">
        <f>E18+D18</f>
        <v>23.33</v>
      </c>
      <c r="G18" s="148">
        <v>3600</v>
      </c>
      <c r="H18" s="149">
        <f>F18*G18</f>
        <v>83988</v>
      </c>
      <c r="I18" s="159" t="s">
        <v>16</v>
      </c>
      <c r="J18" s="146" t="s">
        <v>225</v>
      </c>
      <c r="K18" s="146" t="s">
        <v>15</v>
      </c>
      <c r="L18" s="147">
        <v>27.52</v>
      </c>
      <c r="M18" s="147">
        <v>0</v>
      </c>
      <c r="N18" s="147">
        <f>L18+M18</f>
        <v>27.52</v>
      </c>
      <c r="O18" s="148">
        <v>720</v>
      </c>
      <c r="P18" s="149">
        <f>N18*O18</f>
        <v>19814.4</v>
      </c>
      <c r="Q18" s="150">
        <f t="shared" si="0"/>
        <v>4.190000000000001</v>
      </c>
      <c r="R18" s="151">
        <f t="shared" si="0"/>
        <v>-2880</v>
      </c>
      <c r="S18" s="149">
        <f t="shared" si="0"/>
        <v>-64173.6</v>
      </c>
      <c r="T18" s="154" t="s">
        <v>179</v>
      </c>
    </row>
    <row r="19" spans="1:20" ht="12.75" customHeight="1" hidden="1">
      <c r="A19" s="25"/>
      <c r="B19" s="10"/>
      <c r="C19" s="10"/>
      <c r="D19" s="21"/>
      <c r="E19" s="21"/>
      <c r="F19" s="21"/>
      <c r="G19" s="22"/>
      <c r="H19" s="23"/>
      <c r="I19" s="25"/>
      <c r="J19" s="10"/>
      <c r="K19" s="10"/>
      <c r="L19" s="21"/>
      <c r="M19" s="21"/>
      <c r="N19" s="21"/>
      <c r="O19" s="22"/>
      <c r="P19" s="23"/>
      <c r="Q19" s="29">
        <f aca="true" t="shared" si="1" ref="Q19:S21">N19-F19</f>
        <v>0</v>
      </c>
      <c r="R19" s="127">
        <f t="shared" si="1"/>
        <v>0</v>
      </c>
      <c r="S19" s="23">
        <f t="shared" si="1"/>
        <v>0</v>
      </c>
      <c r="T19" s="16"/>
    </row>
    <row r="20" spans="1:20" ht="21" customHeight="1" hidden="1">
      <c r="A20" s="9"/>
      <c r="B20" s="10"/>
      <c r="C20" s="10"/>
      <c r="D20" s="21"/>
      <c r="E20" s="21"/>
      <c r="F20" s="21"/>
      <c r="G20" s="22"/>
      <c r="H20" s="23"/>
      <c r="I20" s="9"/>
      <c r="J20" s="10"/>
      <c r="K20" s="10"/>
      <c r="L20" s="21"/>
      <c r="M20" s="21"/>
      <c r="N20" s="21"/>
      <c r="O20" s="22"/>
      <c r="P20" s="23"/>
      <c r="Q20" s="29">
        <f>N20-F20</f>
        <v>0</v>
      </c>
      <c r="R20" s="127">
        <f t="shared" si="1"/>
        <v>0</v>
      </c>
      <c r="S20" s="23">
        <f t="shared" si="1"/>
        <v>0</v>
      </c>
      <c r="T20" s="16"/>
    </row>
    <row r="21" spans="1:20" ht="14.25" customHeight="1" hidden="1" thickBot="1">
      <c r="A21" s="35"/>
      <c r="B21" s="36"/>
      <c r="C21" s="36"/>
      <c r="D21" s="17"/>
      <c r="E21" s="17"/>
      <c r="F21" s="21"/>
      <c r="G21" s="18"/>
      <c r="H21" s="19"/>
      <c r="I21" s="35"/>
      <c r="J21" s="36"/>
      <c r="K21" s="36"/>
      <c r="L21" s="17"/>
      <c r="M21" s="17"/>
      <c r="N21" s="17"/>
      <c r="O21" s="18"/>
      <c r="P21" s="19"/>
      <c r="Q21" s="20">
        <f t="shared" si="1"/>
        <v>0</v>
      </c>
      <c r="R21" s="128">
        <f t="shared" si="1"/>
        <v>0</v>
      </c>
      <c r="S21" s="19">
        <f t="shared" si="1"/>
        <v>0</v>
      </c>
      <c r="T21" s="84"/>
    </row>
    <row r="22" spans="1:20" ht="36.75" customHeight="1" thickBot="1">
      <c r="A22" s="47" t="s">
        <v>17</v>
      </c>
      <c r="B22" s="48" t="s">
        <v>256</v>
      </c>
      <c r="C22" s="48"/>
      <c r="D22" s="125"/>
      <c r="E22" s="125"/>
      <c r="F22" s="124"/>
      <c r="G22" s="53"/>
      <c r="H22" s="54"/>
      <c r="I22" s="47" t="s">
        <v>17</v>
      </c>
      <c r="J22" s="48" t="s">
        <v>299</v>
      </c>
      <c r="K22" s="48"/>
      <c r="L22" s="125"/>
      <c r="M22" s="125"/>
      <c r="N22" s="124"/>
      <c r="O22" s="53"/>
      <c r="P22" s="54"/>
      <c r="Q22" s="58"/>
      <c r="R22" s="131"/>
      <c r="S22" s="59"/>
      <c r="T22" s="97"/>
    </row>
    <row r="23" spans="1:20" s="153" customFormat="1" ht="22.5">
      <c r="A23" s="155" t="s">
        <v>18</v>
      </c>
      <c r="B23" s="156" t="s">
        <v>155</v>
      </c>
      <c r="C23" s="156" t="s">
        <v>15</v>
      </c>
      <c r="D23" s="157">
        <v>25.38</v>
      </c>
      <c r="E23" s="157">
        <v>0</v>
      </c>
      <c r="F23" s="157">
        <f>E23+D23</f>
        <v>25.38</v>
      </c>
      <c r="G23" s="165">
        <v>300</v>
      </c>
      <c r="H23" s="158">
        <f>F23*G23</f>
        <v>7614</v>
      </c>
      <c r="I23" s="155" t="s">
        <v>18</v>
      </c>
      <c r="J23" s="156" t="s">
        <v>224</v>
      </c>
      <c r="K23" s="156" t="s">
        <v>15</v>
      </c>
      <c r="L23" s="160">
        <v>31.7</v>
      </c>
      <c r="M23" s="157">
        <v>0</v>
      </c>
      <c r="N23" s="160">
        <f>M23+L23</f>
        <v>31.7</v>
      </c>
      <c r="O23" s="165">
        <v>30</v>
      </c>
      <c r="P23" s="158">
        <f>N23*O23</f>
        <v>951</v>
      </c>
      <c r="Q23" s="161">
        <f aca="true" t="shared" si="2" ref="Q23:S26">N23-F23</f>
        <v>6.32</v>
      </c>
      <c r="R23" s="162">
        <f t="shared" si="2"/>
        <v>-270</v>
      </c>
      <c r="S23" s="158">
        <f t="shared" si="2"/>
        <v>-6663</v>
      </c>
      <c r="T23" s="166" t="s">
        <v>178</v>
      </c>
    </row>
    <row r="24" spans="1:20" s="153" customFormat="1" ht="22.5">
      <c r="A24" s="159" t="s">
        <v>19</v>
      </c>
      <c r="B24" s="146" t="s">
        <v>156</v>
      </c>
      <c r="C24" s="146" t="s">
        <v>15</v>
      </c>
      <c r="D24" s="148">
        <v>23.77</v>
      </c>
      <c r="E24" s="148">
        <v>0</v>
      </c>
      <c r="F24" s="148">
        <f>E24+D24</f>
        <v>23.77</v>
      </c>
      <c r="G24" s="163">
        <v>3600</v>
      </c>
      <c r="H24" s="149">
        <f>F24*G24</f>
        <v>85572</v>
      </c>
      <c r="I24" s="159" t="s">
        <v>19</v>
      </c>
      <c r="J24" s="146" t="s">
        <v>225</v>
      </c>
      <c r="K24" s="146" t="s">
        <v>15</v>
      </c>
      <c r="L24" s="147">
        <v>28.72</v>
      </c>
      <c r="M24" s="148">
        <v>0</v>
      </c>
      <c r="N24" s="147">
        <f>M24+L24</f>
        <v>28.72</v>
      </c>
      <c r="O24" s="163">
        <v>1080</v>
      </c>
      <c r="P24" s="149">
        <f>N24*O24</f>
        <v>31017.6</v>
      </c>
      <c r="Q24" s="150">
        <f t="shared" si="2"/>
        <v>4.949999999999999</v>
      </c>
      <c r="R24" s="151">
        <f t="shared" si="2"/>
        <v>-2520</v>
      </c>
      <c r="S24" s="149">
        <f t="shared" si="2"/>
        <v>-54554.4</v>
      </c>
      <c r="T24" s="167" t="s">
        <v>179</v>
      </c>
    </row>
    <row r="25" spans="1:20" s="153" customFormat="1" ht="22.5">
      <c r="A25" s="159" t="s">
        <v>20</v>
      </c>
      <c r="B25" s="146" t="s">
        <v>166</v>
      </c>
      <c r="C25" s="146" t="s">
        <v>170</v>
      </c>
      <c r="D25" s="148">
        <v>22.79</v>
      </c>
      <c r="E25" s="148">
        <v>0</v>
      </c>
      <c r="F25" s="148">
        <f>E25+D25</f>
        <v>22.79</v>
      </c>
      <c r="G25" s="163">
        <v>200</v>
      </c>
      <c r="H25" s="149">
        <f>F25*G25</f>
        <v>4558</v>
      </c>
      <c r="I25" s="159" t="s">
        <v>20</v>
      </c>
      <c r="J25" s="146" t="s">
        <v>166</v>
      </c>
      <c r="K25" s="146" t="s">
        <v>15</v>
      </c>
      <c r="L25" s="147">
        <v>27.66</v>
      </c>
      <c r="M25" s="148">
        <v>0</v>
      </c>
      <c r="N25" s="147">
        <f>M25+L25</f>
        <v>27.66</v>
      </c>
      <c r="O25" s="163">
        <v>30</v>
      </c>
      <c r="P25" s="149">
        <f>N25*O25</f>
        <v>829.8</v>
      </c>
      <c r="Q25" s="150">
        <f t="shared" si="2"/>
        <v>4.870000000000001</v>
      </c>
      <c r="R25" s="151">
        <f t="shared" si="2"/>
        <v>-170</v>
      </c>
      <c r="S25" s="149">
        <f t="shared" si="2"/>
        <v>-3728.2</v>
      </c>
      <c r="T25" s="152" t="s">
        <v>178</v>
      </c>
    </row>
    <row r="26" spans="1:20" s="153" customFormat="1" ht="22.5">
      <c r="A26" s="159" t="s">
        <v>21</v>
      </c>
      <c r="B26" s="146" t="s">
        <v>148</v>
      </c>
      <c r="C26" s="146" t="s">
        <v>15</v>
      </c>
      <c r="D26" s="148">
        <v>25.25</v>
      </c>
      <c r="E26" s="148">
        <v>0</v>
      </c>
      <c r="F26" s="148">
        <f>E26+D26</f>
        <v>25.25</v>
      </c>
      <c r="G26" s="163">
        <v>365</v>
      </c>
      <c r="H26" s="149">
        <f>F26*G26</f>
        <v>9216.25</v>
      </c>
      <c r="I26" s="159" t="s">
        <v>21</v>
      </c>
      <c r="J26" s="146" t="s">
        <v>226</v>
      </c>
      <c r="K26" s="146" t="s">
        <v>15</v>
      </c>
      <c r="L26" s="168">
        <v>26.36</v>
      </c>
      <c r="M26" s="169">
        <v>0</v>
      </c>
      <c r="N26" s="168">
        <f>M26+L26</f>
        <v>26.36</v>
      </c>
      <c r="O26" s="170">
        <v>365</v>
      </c>
      <c r="P26" s="149">
        <f>N26*O26</f>
        <v>9621.4</v>
      </c>
      <c r="Q26" s="150">
        <f t="shared" si="2"/>
        <v>1.1099999999999994</v>
      </c>
      <c r="R26" s="151">
        <f t="shared" si="2"/>
        <v>0</v>
      </c>
      <c r="S26" s="149">
        <f t="shared" si="2"/>
        <v>405.14999999999964</v>
      </c>
      <c r="T26" s="171" t="s">
        <v>179</v>
      </c>
    </row>
    <row r="27" spans="1:20" ht="12.75" hidden="1">
      <c r="A27" s="30"/>
      <c r="B27" s="31"/>
      <c r="C27" s="31"/>
      <c r="D27" s="32"/>
      <c r="E27" s="32"/>
      <c r="F27" s="32"/>
      <c r="G27" s="32"/>
      <c r="H27" s="34"/>
      <c r="J27" s="10"/>
      <c r="K27" s="10"/>
      <c r="L27" s="10"/>
      <c r="M27" s="10"/>
      <c r="N27" s="10"/>
      <c r="O27" s="10"/>
      <c r="Q27" s="29"/>
      <c r="R27" s="127"/>
      <c r="S27" s="23"/>
      <c r="T27" s="8"/>
    </row>
    <row r="28" spans="1:20" ht="5.25" customHeight="1" thickBot="1">
      <c r="A28" s="35"/>
      <c r="B28" s="36"/>
      <c r="C28" s="36"/>
      <c r="D28" s="17"/>
      <c r="E28" s="18"/>
      <c r="F28" s="17"/>
      <c r="G28" s="18"/>
      <c r="H28" s="19"/>
      <c r="I28" s="35"/>
      <c r="J28" s="36"/>
      <c r="K28" s="36"/>
      <c r="L28" s="17"/>
      <c r="M28" s="18"/>
      <c r="N28" s="17"/>
      <c r="O28" s="18"/>
      <c r="P28" s="34"/>
      <c r="Q28" s="20"/>
      <c r="R28" s="128"/>
      <c r="S28" s="19"/>
      <c r="T28" s="86"/>
    </row>
    <row r="29" spans="1:20" ht="23.25" thickBot="1">
      <c r="A29" s="60" t="s">
        <v>22</v>
      </c>
      <c r="B29" s="61" t="s">
        <v>23</v>
      </c>
      <c r="C29" s="62"/>
      <c r="D29" s="63"/>
      <c r="E29" s="64"/>
      <c r="F29" s="65"/>
      <c r="G29" s="63"/>
      <c r="H29" s="59"/>
      <c r="I29" s="61" t="s">
        <v>22</v>
      </c>
      <c r="J29" s="61" t="s">
        <v>227</v>
      </c>
      <c r="K29" s="62"/>
      <c r="L29" s="63"/>
      <c r="M29" s="64"/>
      <c r="N29" s="65"/>
      <c r="O29" s="63"/>
      <c r="P29" s="59"/>
      <c r="Q29" s="58"/>
      <c r="R29" s="131"/>
      <c r="S29" s="59"/>
      <c r="T29" s="59"/>
    </row>
    <row r="30" spans="1:20" ht="22.5">
      <c r="A30" s="92" t="s">
        <v>24</v>
      </c>
      <c r="B30" s="12" t="s">
        <v>144</v>
      </c>
      <c r="C30" s="12" t="s">
        <v>15</v>
      </c>
      <c r="D30" s="26">
        <v>41.4</v>
      </c>
      <c r="E30" s="26">
        <v>0</v>
      </c>
      <c r="F30" s="26">
        <f>D30+E30</f>
        <v>41.4</v>
      </c>
      <c r="G30" s="96">
        <v>861</v>
      </c>
      <c r="H30" s="27">
        <f>F30*G30</f>
        <v>35645.4</v>
      </c>
      <c r="I30" s="25" t="s">
        <v>24</v>
      </c>
      <c r="J30" s="10" t="s">
        <v>228</v>
      </c>
      <c r="K30" s="10" t="s">
        <v>15</v>
      </c>
      <c r="L30" s="21">
        <v>48.63</v>
      </c>
      <c r="M30" s="22">
        <v>0</v>
      </c>
      <c r="N30" s="21">
        <f>L30+M30</f>
        <v>48.63</v>
      </c>
      <c r="O30" s="95">
        <v>300</v>
      </c>
      <c r="P30" s="23">
        <f aca="true" t="shared" si="3" ref="P30:P42">N30*O30</f>
        <v>14589</v>
      </c>
      <c r="Q30" s="29">
        <f>N30-F30</f>
        <v>7.230000000000004</v>
      </c>
      <c r="R30" s="127">
        <f>O30-G30</f>
        <v>-561</v>
      </c>
      <c r="S30" s="23">
        <f>P30-H30</f>
        <v>-21056.4</v>
      </c>
      <c r="T30" s="7" t="s">
        <v>180</v>
      </c>
    </row>
    <row r="31" spans="1:20" ht="22.5">
      <c r="A31" s="172" t="s">
        <v>25</v>
      </c>
      <c r="B31" s="173" t="s">
        <v>142</v>
      </c>
      <c r="C31" s="173" t="s">
        <v>15</v>
      </c>
      <c r="D31" s="174">
        <v>41.4</v>
      </c>
      <c r="E31" s="174">
        <v>0</v>
      </c>
      <c r="F31" s="174">
        <f>E31+D31</f>
        <v>41.4</v>
      </c>
      <c r="G31" s="175">
        <v>300</v>
      </c>
      <c r="H31" s="176">
        <f>F31*G31</f>
        <v>12420</v>
      </c>
      <c r="I31" s="25" t="s">
        <v>25</v>
      </c>
      <c r="J31" s="10" t="s">
        <v>229</v>
      </c>
      <c r="K31" s="10" t="s">
        <v>15</v>
      </c>
      <c r="L31" s="21">
        <v>52.97</v>
      </c>
      <c r="M31" s="22">
        <v>0</v>
      </c>
      <c r="N31" s="21">
        <f aca="true" t="shared" si="4" ref="N31:N42">L31+M31</f>
        <v>52.97</v>
      </c>
      <c r="O31" s="95">
        <v>20</v>
      </c>
      <c r="P31" s="23">
        <f t="shared" si="3"/>
        <v>1059.4</v>
      </c>
      <c r="Q31" s="29">
        <f>N31-F31</f>
        <v>11.57</v>
      </c>
      <c r="R31" s="127">
        <f aca="true" t="shared" si="5" ref="R31:R42">O31-G31</f>
        <v>-280</v>
      </c>
      <c r="S31" s="23">
        <f aca="true" t="shared" si="6" ref="S31:S42">P31-H31</f>
        <v>-11360.6</v>
      </c>
      <c r="T31" s="7" t="s">
        <v>180</v>
      </c>
    </row>
    <row r="32" spans="1:20" ht="26.25" customHeight="1">
      <c r="A32" s="172" t="s">
        <v>26</v>
      </c>
      <c r="B32" s="173" t="s">
        <v>143</v>
      </c>
      <c r="C32" s="173" t="s">
        <v>15</v>
      </c>
      <c r="D32" s="174">
        <v>34.56</v>
      </c>
      <c r="E32" s="174">
        <v>0</v>
      </c>
      <c r="F32" s="174">
        <f>E32+D32</f>
        <v>34.56</v>
      </c>
      <c r="G32" s="175">
        <v>365</v>
      </c>
      <c r="H32" s="176">
        <f>G32*F32</f>
        <v>12614.400000000001</v>
      </c>
      <c r="I32" s="25" t="s">
        <v>26</v>
      </c>
      <c r="J32" s="10" t="s">
        <v>230</v>
      </c>
      <c r="K32" s="10" t="s">
        <v>15</v>
      </c>
      <c r="L32" s="21">
        <v>44.75</v>
      </c>
      <c r="M32" s="22">
        <v>0</v>
      </c>
      <c r="N32" s="21">
        <f t="shared" si="4"/>
        <v>44.75</v>
      </c>
      <c r="O32" s="95">
        <v>365</v>
      </c>
      <c r="P32" s="23">
        <f t="shared" si="3"/>
        <v>16333.75</v>
      </c>
      <c r="Q32" s="29">
        <f aca="true" t="shared" si="7" ref="Q32:Q42">N32-F32</f>
        <v>10.189999999999998</v>
      </c>
      <c r="R32" s="127">
        <f t="shared" si="5"/>
        <v>0</v>
      </c>
      <c r="S32" s="23">
        <f t="shared" si="6"/>
        <v>3719.3499999999985</v>
      </c>
      <c r="T32" s="8" t="s">
        <v>180</v>
      </c>
    </row>
    <row r="33" spans="1:20" ht="60" customHeight="1">
      <c r="A33" s="9" t="s">
        <v>27</v>
      </c>
      <c r="B33" s="10" t="s">
        <v>147</v>
      </c>
      <c r="C33" s="10" t="s">
        <v>15</v>
      </c>
      <c r="D33" s="21">
        <v>35.48</v>
      </c>
      <c r="E33" s="22">
        <v>0</v>
      </c>
      <c r="F33" s="21">
        <f>E33+D33</f>
        <v>35.48</v>
      </c>
      <c r="G33" s="95">
        <v>1620</v>
      </c>
      <c r="H33" s="176">
        <f>G33*F33</f>
        <v>57477.6</v>
      </c>
      <c r="I33" s="9" t="s">
        <v>27</v>
      </c>
      <c r="J33" s="10" t="s">
        <v>270</v>
      </c>
      <c r="K33" s="10" t="s">
        <v>15</v>
      </c>
      <c r="L33" s="21">
        <v>48.63</v>
      </c>
      <c r="M33" s="22">
        <v>0</v>
      </c>
      <c r="N33" s="21">
        <f t="shared" si="4"/>
        <v>48.63</v>
      </c>
      <c r="O33" s="95">
        <v>300</v>
      </c>
      <c r="P33" s="23">
        <f t="shared" si="3"/>
        <v>14589</v>
      </c>
      <c r="Q33" s="29">
        <f t="shared" si="7"/>
        <v>13.150000000000006</v>
      </c>
      <c r="R33" s="127">
        <f t="shared" si="5"/>
        <v>-1320</v>
      </c>
      <c r="S33" s="23">
        <f t="shared" si="6"/>
        <v>-42888.6</v>
      </c>
      <c r="T33" s="7" t="s">
        <v>180</v>
      </c>
    </row>
    <row r="34" spans="1:20" ht="58.5" customHeight="1">
      <c r="A34" s="9" t="s">
        <v>28</v>
      </c>
      <c r="B34" s="10" t="s">
        <v>145</v>
      </c>
      <c r="C34" s="10" t="s">
        <v>15</v>
      </c>
      <c r="D34" s="21">
        <v>35.48</v>
      </c>
      <c r="E34" s="22">
        <v>0</v>
      </c>
      <c r="F34" s="21">
        <f>D34+E34</f>
        <v>35.48</v>
      </c>
      <c r="G34" s="95">
        <v>300</v>
      </c>
      <c r="H34" s="23">
        <f>F34*G34</f>
        <v>10643.999999999998</v>
      </c>
      <c r="I34" s="9" t="s">
        <v>28</v>
      </c>
      <c r="J34" s="10" t="s">
        <v>271</v>
      </c>
      <c r="K34" s="10" t="s">
        <v>15</v>
      </c>
      <c r="L34" s="21">
        <v>48.71</v>
      </c>
      <c r="M34" s="22">
        <v>0</v>
      </c>
      <c r="N34" s="21">
        <f t="shared" si="4"/>
        <v>48.71</v>
      </c>
      <c r="O34" s="95">
        <v>200</v>
      </c>
      <c r="P34" s="23">
        <f t="shared" si="3"/>
        <v>9742</v>
      </c>
      <c r="Q34" s="29">
        <f t="shared" si="7"/>
        <v>13.230000000000004</v>
      </c>
      <c r="R34" s="127">
        <f t="shared" si="5"/>
        <v>-100</v>
      </c>
      <c r="S34" s="23">
        <f t="shared" si="6"/>
        <v>-901.9999999999982</v>
      </c>
      <c r="T34" s="7" t="s">
        <v>180</v>
      </c>
    </row>
    <row r="35" spans="1:20" ht="69" customHeight="1">
      <c r="A35" s="9" t="s">
        <v>29</v>
      </c>
      <c r="B35" s="10" t="s">
        <v>171</v>
      </c>
      <c r="C35" s="10" t="s">
        <v>15</v>
      </c>
      <c r="D35" s="21">
        <v>26.02</v>
      </c>
      <c r="E35" s="22">
        <v>0</v>
      </c>
      <c r="F35" s="21">
        <f>D35+E35</f>
        <v>26.02</v>
      </c>
      <c r="G35" s="95">
        <v>300</v>
      </c>
      <c r="H35" s="23">
        <f>F35*G35</f>
        <v>7806</v>
      </c>
      <c r="I35" s="9"/>
      <c r="J35" s="220" t="s">
        <v>266</v>
      </c>
      <c r="K35" s="220" t="s">
        <v>15</v>
      </c>
      <c r="L35" s="221">
        <v>0</v>
      </c>
      <c r="M35" s="222">
        <v>0</v>
      </c>
      <c r="N35" s="221">
        <f t="shared" si="4"/>
        <v>0</v>
      </c>
      <c r="O35" s="222">
        <v>0</v>
      </c>
      <c r="P35" s="223">
        <f t="shared" si="3"/>
        <v>0</v>
      </c>
      <c r="Q35" s="224">
        <f t="shared" si="7"/>
        <v>-26.02</v>
      </c>
      <c r="R35" s="225">
        <f t="shared" si="5"/>
        <v>-300</v>
      </c>
      <c r="S35" s="223">
        <f t="shared" si="6"/>
        <v>-7806</v>
      </c>
      <c r="T35" s="226" t="s">
        <v>175</v>
      </c>
    </row>
    <row r="36" spans="1:20" ht="108" customHeight="1">
      <c r="A36" s="9" t="s">
        <v>30</v>
      </c>
      <c r="B36" s="10" t="s">
        <v>149</v>
      </c>
      <c r="C36" s="10" t="s">
        <v>15</v>
      </c>
      <c r="D36" s="21">
        <v>20.77</v>
      </c>
      <c r="E36" s="22">
        <v>0</v>
      </c>
      <c r="F36" s="21">
        <f>D36+E36</f>
        <v>20.77</v>
      </c>
      <c r="G36" s="95">
        <v>300</v>
      </c>
      <c r="H36" s="23">
        <f>F36*G36</f>
        <v>6231</v>
      </c>
      <c r="I36" s="9"/>
      <c r="J36" s="10" t="s">
        <v>267</v>
      </c>
      <c r="K36" s="10" t="s">
        <v>15</v>
      </c>
      <c r="L36" s="21">
        <v>0</v>
      </c>
      <c r="M36" s="22">
        <v>0</v>
      </c>
      <c r="N36" s="21">
        <f t="shared" si="4"/>
        <v>0</v>
      </c>
      <c r="O36" s="95">
        <v>0</v>
      </c>
      <c r="P36" s="23">
        <f t="shared" si="3"/>
        <v>0</v>
      </c>
      <c r="Q36" s="29">
        <f t="shared" si="7"/>
        <v>-20.77</v>
      </c>
      <c r="R36" s="127">
        <f t="shared" si="5"/>
        <v>-300</v>
      </c>
      <c r="S36" s="23">
        <f t="shared" si="6"/>
        <v>-6231</v>
      </c>
      <c r="T36" s="99" t="s">
        <v>175</v>
      </c>
    </row>
    <row r="37" spans="1:20" ht="27.75" customHeight="1">
      <c r="A37" s="9" t="s">
        <v>31</v>
      </c>
      <c r="B37" s="10" t="s">
        <v>150</v>
      </c>
      <c r="C37" s="10" t="s">
        <v>32</v>
      </c>
      <c r="D37" s="21">
        <v>11.7</v>
      </c>
      <c r="E37" s="22">
        <v>0</v>
      </c>
      <c r="F37" s="21">
        <f aca="true" t="shared" si="8" ref="F37:F42">D37+E37</f>
        <v>11.7</v>
      </c>
      <c r="G37" s="95">
        <v>30</v>
      </c>
      <c r="H37" s="23">
        <f aca="true" t="shared" si="9" ref="H37:H42">F37*G37</f>
        <v>351</v>
      </c>
      <c r="I37" s="9"/>
      <c r="J37" s="220" t="s">
        <v>231</v>
      </c>
      <c r="K37" s="220" t="s">
        <v>32</v>
      </c>
      <c r="L37" s="221">
        <v>0</v>
      </c>
      <c r="M37" s="222">
        <v>0</v>
      </c>
      <c r="N37" s="221">
        <f t="shared" si="4"/>
        <v>0</v>
      </c>
      <c r="O37" s="222">
        <v>0</v>
      </c>
      <c r="P37" s="223">
        <f t="shared" si="3"/>
        <v>0</v>
      </c>
      <c r="Q37" s="224">
        <f t="shared" si="7"/>
        <v>-11.7</v>
      </c>
      <c r="R37" s="225">
        <f t="shared" si="5"/>
        <v>-30</v>
      </c>
      <c r="S37" s="223">
        <f t="shared" si="6"/>
        <v>-351</v>
      </c>
      <c r="T37" s="226" t="s">
        <v>175</v>
      </c>
    </row>
    <row r="38" spans="1:20" ht="33.75" customHeight="1">
      <c r="A38" s="9" t="s">
        <v>33</v>
      </c>
      <c r="B38" s="10" t="s">
        <v>151</v>
      </c>
      <c r="C38" s="10" t="s">
        <v>34</v>
      </c>
      <c r="D38" s="21">
        <v>43.87</v>
      </c>
      <c r="E38" s="22">
        <v>0</v>
      </c>
      <c r="F38" s="21">
        <f t="shared" si="8"/>
        <v>43.87</v>
      </c>
      <c r="G38" s="95">
        <v>360</v>
      </c>
      <c r="H38" s="23">
        <f t="shared" si="9"/>
        <v>15793.199999999999</v>
      </c>
      <c r="I38" s="9"/>
      <c r="J38" s="220" t="s">
        <v>232</v>
      </c>
      <c r="K38" s="220" t="s">
        <v>34</v>
      </c>
      <c r="L38" s="221">
        <v>0</v>
      </c>
      <c r="M38" s="222">
        <v>0</v>
      </c>
      <c r="N38" s="221">
        <f t="shared" si="4"/>
        <v>0</v>
      </c>
      <c r="O38" s="222">
        <v>0</v>
      </c>
      <c r="P38" s="223">
        <f t="shared" si="3"/>
        <v>0</v>
      </c>
      <c r="Q38" s="224">
        <f t="shared" si="7"/>
        <v>-43.87</v>
      </c>
      <c r="R38" s="225">
        <f t="shared" si="5"/>
        <v>-360</v>
      </c>
      <c r="S38" s="223">
        <f t="shared" si="6"/>
        <v>-15793.199999999999</v>
      </c>
      <c r="T38" s="226" t="s">
        <v>175</v>
      </c>
    </row>
    <row r="39" spans="1:20" ht="36" customHeight="1">
      <c r="A39" s="100" t="s">
        <v>35</v>
      </c>
      <c r="B39" s="10" t="s">
        <v>152</v>
      </c>
      <c r="C39" s="10" t="s">
        <v>34</v>
      </c>
      <c r="D39" s="21">
        <v>41.83</v>
      </c>
      <c r="E39" s="22">
        <v>0</v>
      </c>
      <c r="F39" s="21">
        <f t="shared" si="8"/>
        <v>41.83</v>
      </c>
      <c r="G39" s="95">
        <v>360</v>
      </c>
      <c r="H39" s="23">
        <f t="shared" si="9"/>
        <v>15058.8</v>
      </c>
      <c r="I39" s="9"/>
      <c r="J39" s="220" t="s">
        <v>233</v>
      </c>
      <c r="K39" s="220" t="s">
        <v>34</v>
      </c>
      <c r="L39" s="221">
        <v>0</v>
      </c>
      <c r="M39" s="222">
        <v>0</v>
      </c>
      <c r="N39" s="221">
        <f t="shared" si="4"/>
        <v>0</v>
      </c>
      <c r="O39" s="222">
        <v>0</v>
      </c>
      <c r="P39" s="223">
        <f t="shared" si="3"/>
        <v>0</v>
      </c>
      <c r="Q39" s="224">
        <f t="shared" si="7"/>
        <v>-41.83</v>
      </c>
      <c r="R39" s="225">
        <f t="shared" si="5"/>
        <v>-360</v>
      </c>
      <c r="S39" s="223">
        <f t="shared" si="6"/>
        <v>-15058.8</v>
      </c>
      <c r="T39" s="227" t="s">
        <v>175</v>
      </c>
    </row>
    <row r="40" spans="1:20" ht="45">
      <c r="A40" s="101" t="s">
        <v>36</v>
      </c>
      <c r="B40" s="10" t="s">
        <v>153</v>
      </c>
      <c r="C40" s="10" t="s">
        <v>32</v>
      </c>
      <c r="D40" s="21">
        <v>10</v>
      </c>
      <c r="E40" s="22">
        <v>0</v>
      </c>
      <c r="F40" s="21">
        <f t="shared" si="8"/>
        <v>10</v>
      </c>
      <c r="G40" s="95">
        <v>2160</v>
      </c>
      <c r="H40" s="23">
        <f t="shared" si="9"/>
        <v>21600</v>
      </c>
      <c r="I40" s="9" t="s">
        <v>29</v>
      </c>
      <c r="J40" s="10" t="s">
        <v>234</v>
      </c>
      <c r="K40" s="10" t="s">
        <v>32</v>
      </c>
      <c r="L40" s="21">
        <v>11.27</v>
      </c>
      <c r="M40" s="22">
        <v>0</v>
      </c>
      <c r="N40" s="21">
        <f t="shared" si="4"/>
        <v>11.27</v>
      </c>
      <c r="O40" s="95">
        <v>180</v>
      </c>
      <c r="P40" s="23">
        <f t="shared" si="3"/>
        <v>2028.6</v>
      </c>
      <c r="Q40" s="29">
        <f t="shared" si="7"/>
        <v>1.2699999999999996</v>
      </c>
      <c r="R40" s="127">
        <f t="shared" si="5"/>
        <v>-1980</v>
      </c>
      <c r="S40" s="23">
        <f t="shared" si="6"/>
        <v>-19571.4</v>
      </c>
      <c r="T40" s="8" t="s">
        <v>176</v>
      </c>
    </row>
    <row r="41" spans="1:20" ht="36" customHeight="1">
      <c r="A41" s="101" t="s">
        <v>37</v>
      </c>
      <c r="B41" s="10" t="s">
        <v>192</v>
      </c>
      <c r="C41" s="10" t="s">
        <v>32</v>
      </c>
      <c r="D41" s="21">
        <v>35.98</v>
      </c>
      <c r="E41" s="22">
        <v>0</v>
      </c>
      <c r="F41" s="21">
        <f t="shared" si="8"/>
        <v>35.98</v>
      </c>
      <c r="G41" s="95">
        <v>360</v>
      </c>
      <c r="H41" s="23">
        <f t="shared" si="9"/>
        <v>12952.8</v>
      </c>
      <c r="I41" s="9"/>
      <c r="J41" s="220" t="s">
        <v>235</v>
      </c>
      <c r="K41" s="220" t="s">
        <v>32</v>
      </c>
      <c r="L41" s="228">
        <v>0</v>
      </c>
      <c r="M41" s="222">
        <v>0</v>
      </c>
      <c r="N41" s="221">
        <f t="shared" si="4"/>
        <v>0</v>
      </c>
      <c r="O41" s="222">
        <v>0</v>
      </c>
      <c r="P41" s="223">
        <f t="shared" si="3"/>
        <v>0</v>
      </c>
      <c r="Q41" s="224">
        <f t="shared" si="7"/>
        <v>-35.98</v>
      </c>
      <c r="R41" s="225">
        <f t="shared" si="5"/>
        <v>-360</v>
      </c>
      <c r="S41" s="223">
        <f t="shared" si="6"/>
        <v>-12952.8</v>
      </c>
      <c r="T41" s="227" t="s">
        <v>175</v>
      </c>
    </row>
    <row r="42" spans="1:22" ht="23.25" thickBot="1">
      <c r="A42" s="102" t="s">
        <v>38</v>
      </c>
      <c r="B42" s="31" t="s">
        <v>154</v>
      </c>
      <c r="C42" s="31" t="s">
        <v>32</v>
      </c>
      <c r="D42" s="33">
        <v>30.85</v>
      </c>
      <c r="E42" s="32">
        <v>0</v>
      </c>
      <c r="F42" s="21">
        <f t="shared" si="8"/>
        <v>30.85</v>
      </c>
      <c r="G42" s="98">
        <v>30</v>
      </c>
      <c r="H42" s="23">
        <f t="shared" si="9"/>
        <v>925.5</v>
      </c>
      <c r="I42" s="103"/>
      <c r="J42" s="229" t="s">
        <v>236</v>
      </c>
      <c r="K42" s="229" t="s">
        <v>32</v>
      </c>
      <c r="L42" s="228">
        <v>0</v>
      </c>
      <c r="M42" s="230">
        <v>0</v>
      </c>
      <c r="N42" s="221">
        <f t="shared" si="4"/>
        <v>0</v>
      </c>
      <c r="O42" s="230">
        <v>0</v>
      </c>
      <c r="P42" s="231">
        <f t="shared" si="3"/>
        <v>0</v>
      </c>
      <c r="Q42" s="232">
        <f t="shared" si="7"/>
        <v>-30.85</v>
      </c>
      <c r="R42" s="233">
        <f t="shared" si="5"/>
        <v>-30</v>
      </c>
      <c r="S42" s="231">
        <f t="shared" si="6"/>
        <v>-925.5</v>
      </c>
      <c r="T42" s="226" t="s">
        <v>175</v>
      </c>
      <c r="V42" s="2"/>
    </row>
    <row r="43" spans="1:20" ht="13.5" thickBot="1">
      <c r="A43" s="240" t="s">
        <v>39</v>
      </c>
      <c r="B43" s="241"/>
      <c r="C43" s="241"/>
      <c r="D43" s="241"/>
      <c r="E43" s="241"/>
      <c r="F43" s="241"/>
      <c r="G43" s="241"/>
      <c r="H43" s="241"/>
      <c r="I43" s="241"/>
      <c r="J43" s="241"/>
      <c r="K43" s="241"/>
      <c r="L43" s="241"/>
      <c r="M43" s="241"/>
      <c r="N43" s="241"/>
      <c r="O43" s="241"/>
      <c r="P43" s="242"/>
      <c r="Q43" s="66"/>
      <c r="R43" s="132"/>
      <c r="S43" s="13"/>
      <c r="T43" s="11"/>
    </row>
    <row r="44" spans="1:20" s="3" customFormat="1" ht="33.75">
      <c r="A44" s="104" t="s">
        <v>40</v>
      </c>
      <c r="B44" s="105" t="s">
        <v>41</v>
      </c>
      <c r="C44" s="105" t="s">
        <v>42</v>
      </c>
      <c r="D44" s="177">
        <v>20</v>
      </c>
      <c r="E44" s="96">
        <v>0</v>
      </c>
      <c r="F44" s="177">
        <f>E44+D44</f>
        <v>20</v>
      </c>
      <c r="G44" s="96">
        <v>10</v>
      </c>
      <c r="H44" s="106">
        <f>F44*G44</f>
        <v>200</v>
      </c>
      <c r="I44" s="104" t="s">
        <v>40</v>
      </c>
      <c r="J44" s="105" t="s">
        <v>273</v>
      </c>
      <c r="K44" s="105" t="s">
        <v>42</v>
      </c>
      <c r="L44" s="177">
        <v>28.2</v>
      </c>
      <c r="M44" s="96">
        <v>0</v>
      </c>
      <c r="N44" s="177">
        <f>L44+M44</f>
        <v>28.2</v>
      </c>
      <c r="O44" s="96">
        <v>10</v>
      </c>
      <c r="P44" s="106">
        <f>N44*O44</f>
        <v>282</v>
      </c>
      <c r="Q44" s="107">
        <f aca="true" t="shared" si="10" ref="Q44:S45">N44-F44</f>
        <v>8.2</v>
      </c>
      <c r="R44" s="126">
        <f t="shared" si="10"/>
        <v>0</v>
      </c>
      <c r="S44" s="106">
        <f t="shared" si="10"/>
        <v>82</v>
      </c>
      <c r="T44" s="16" t="s">
        <v>180</v>
      </c>
    </row>
    <row r="45" spans="1:20" ht="22.5">
      <c r="A45" s="25" t="s">
        <v>43</v>
      </c>
      <c r="B45" s="10" t="s">
        <v>194</v>
      </c>
      <c r="C45" s="10" t="s">
        <v>32</v>
      </c>
      <c r="D45" s="21">
        <v>29.99</v>
      </c>
      <c r="E45" s="22">
        <v>0</v>
      </c>
      <c r="F45" s="21">
        <f>E45+D45</f>
        <v>29.99</v>
      </c>
      <c r="G45" s="95">
        <v>10</v>
      </c>
      <c r="H45" s="23">
        <f>F45*G45</f>
        <v>299.9</v>
      </c>
      <c r="I45" s="25" t="s">
        <v>43</v>
      </c>
      <c r="J45" s="10" t="s">
        <v>274</v>
      </c>
      <c r="K45" s="10" t="s">
        <v>32</v>
      </c>
      <c r="L45" s="21">
        <v>36.07</v>
      </c>
      <c r="M45" s="22">
        <v>0</v>
      </c>
      <c r="N45" s="21">
        <f>L45+M45</f>
        <v>36.07</v>
      </c>
      <c r="O45" s="95">
        <v>10</v>
      </c>
      <c r="P45" s="23">
        <f>N45*O45</f>
        <v>360.7</v>
      </c>
      <c r="Q45" s="29">
        <f t="shared" si="10"/>
        <v>6.080000000000002</v>
      </c>
      <c r="R45" s="127">
        <f t="shared" si="10"/>
        <v>0</v>
      </c>
      <c r="S45" s="23">
        <f t="shared" si="10"/>
        <v>60.80000000000001</v>
      </c>
      <c r="T45" s="7" t="s">
        <v>180</v>
      </c>
    </row>
    <row r="46" spans="1:20" ht="22.5">
      <c r="A46" s="25" t="s">
        <v>44</v>
      </c>
      <c r="B46" s="10" t="s">
        <v>45</v>
      </c>
      <c r="C46" s="10"/>
      <c r="D46" s="21"/>
      <c r="E46" s="22"/>
      <c r="F46" s="21"/>
      <c r="G46" s="22"/>
      <c r="H46" s="23"/>
      <c r="I46" s="25" t="s">
        <v>44</v>
      </c>
      <c r="J46" s="10" t="s">
        <v>277</v>
      </c>
      <c r="K46" s="10"/>
      <c r="L46" s="21"/>
      <c r="M46" s="22"/>
      <c r="N46" s="21"/>
      <c r="O46" s="22"/>
      <c r="P46" s="23"/>
      <c r="Q46" s="29"/>
      <c r="R46" s="127"/>
      <c r="S46" s="23"/>
      <c r="T46" s="23"/>
    </row>
    <row r="47" spans="1:20" ht="33.75">
      <c r="A47" s="25" t="s">
        <v>46</v>
      </c>
      <c r="B47" s="10" t="s">
        <v>47</v>
      </c>
      <c r="C47" s="10" t="s">
        <v>48</v>
      </c>
      <c r="D47" s="21">
        <v>18.99</v>
      </c>
      <c r="E47" s="22">
        <v>0</v>
      </c>
      <c r="F47" s="21">
        <f>E47+D47</f>
        <v>18.99</v>
      </c>
      <c r="G47" s="95">
        <v>6</v>
      </c>
      <c r="H47" s="23">
        <f>F47*G47</f>
        <v>113.94</v>
      </c>
      <c r="I47" s="25" t="s">
        <v>46</v>
      </c>
      <c r="J47" s="10" t="s">
        <v>278</v>
      </c>
      <c r="K47" s="10" t="s">
        <v>48</v>
      </c>
      <c r="L47" s="21">
        <v>25.41</v>
      </c>
      <c r="M47" s="22">
        <v>0</v>
      </c>
      <c r="N47" s="21">
        <f aca="true" t="shared" si="11" ref="N47:N53">L47+M47</f>
        <v>25.41</v>
      </c>
      <c r="O47" s="95">
        <v>6</v>
      </c>
      <c r="P47" s="23">
        <f aca="true" t="shared" si="12" ref="P47:P53">N47*O47</f>
        <v>152.46</v>
      </c>
      <c r="Q47" s="29">
        <f aca="true" t="shared" si="13" ref="Q47:Q53">N47-F47</f>
        <v>6.420000000000002</v>
      </c>
      <c r="R47" s="127">
        <f aca="true" t="shared" si="14" ref="R47:R53">O47-G47</f>
        <v>0</v>
      </c>
      <c r="S47" s="23">
        <f aca="true" t="shared" si="15" ref="S47:S53">P47-H47</f>
        <v>38.52000000000001</v>
      </c>
      <c r="T47" s="7" t="s">
        <v>180</v>
      </c>
    </row>
    <row r="48" spans="1:20" ht="22.5">
      <c r="A48" s="25" t="s">
        <v>49</v>
      </c>
      <c r="B48" s="10" t="s">
        <v>50</v>
      </c>
      <c r="C48" s="10" t="s">
        <v>48</v>
      </c>
      <c r="D48" s="21">
        <v>13.67</v>
      </c>
      <c r="E48" s="22">
        <v>0</v>
      </c>
      <c r="F48" s="21">
        <f aca="true" t="shared" si="16" ref="F48:F77">E48+D48</f>
        <v>13.67</v>
      </c>
      <c r="G48" s="95">
        <v>20</v>
      </c>
      <c r="H48" s="23">
        <f aca="true" t="shared" si="17" ref="H48:H77">F48*G48</f>
        <v>273.4</v>
      </c>
      <c r="I48" s="25" t="s">
        <v>49</v>
      </c>
      <c r="J48" s="10" t="s">
        <v>222</v>
      </c>
      <c r="K48" s="10" t="s">
        <v>48</v>
      </c>
      <c r="L48" s="21">
        <v>18.11</v>
      </c>
      <c r="M48" s="22">
        <v>0</v>
      </c>
      <c r="N48" s="21">
        <f t="shared" si="11"/>
        <v>18.11</v>
      </c>
      <c r="O48" s="95">
        <v>20</v>
      </c>
      <c r="P48" s="23">
        <f t="shared" si="12"/>
        <v>362.2</v>
      </c>
      <c r="Q48" s="29">
        <f t="shared" si="13"/>
        <v>4.4399999999999995</v>
      </c>
      <c r="R48" s="127">
        <f t="shared" si="14"/>
        <v>0</v>
      </c>
      <c r="S48" s="23">
        <f t="shared" si="15"/>
        <v>88.80000000000001</v>
      </c>
      <c r="T48" s="7" t="s">
        <v>180</v>
      </c>
    </row>
    <row r="49" spans="1:20" ht="22.5">
      <c r="A49" s="25" t="s">
        <v>51</v>
      </c>
      <c r="B49" s="10" t="s">
        <v>52</v>
      </c>
      <c r="C49" s="10" t="s">
        <v>48</v>
      </c>
      <c r="D49" s="21">
        <v>10.83</v>
      </c>
      <c r="E49" s="22">
        <v>0</v>
      </c>
      <c r="F49" s="21">
        <f t="shared" si="16"/>
        <v>10.83</v>
      </c>
      <c r="G49" s="95">
        <v>20</v>
      </c>
      <c r="H49" s="23">
        <f t="shared" si="17"/>
        <v>216.6</v>
      </c>
      <c r="I49" s="25" t="s">
        <v>51</v>
      </c>
      <c r="J49" s="10" t="s">
        <v>279</v>
      </c>
      <c r="K49" s="10" t="s">
        <v>48</v>
      </c>
      <c r="L49" s="21">
        <v>14.58</v>
      </c>
      <c r="M49" s="22">
        <v>0</v>
      </c>
      <c r="N49" s="21">
        <f t="shared" si="11"/>
        <v>14.58</v>
      </c>
      <c r="O49" s="95">
        <v>20</v>
      </c>
      <c r="P49" s="23">
        <f t="shared" si="12"/>
        <v>291.6</v>
      </c>
      <c r="Q49" s="29">
        <f t="shared" si="13"/>
        <v>3.75</v>
      </c>
      <c r="R49" s="127">
        <f t="shared" si="14"/>
        <v>0</v>
      </c>
      <c r="S49" s="23">
        <f t="shared" si="15"/>
        <v>75.00000000000003</v>
      </c>
      <c r="T49" s="7" t="s">
        <v>180</v>
      </c>
    </row>
    <row r="50" spans="1:20" ht="22.5">
      <c r="A50" s="25" t="s">
        <v>53</v>
      </c>
      <c r="B50" s="10" t="s">
        <v>54</v>
      </c>
      <c r="C50" s="10" t="s">
        <v>48</v>
      </c>
      <c r="D50" s="21">
        <v>18.99</v>
      </c>
      <c r="E50" s="22">
        <v>0</v>
      </c>
      <c r="F50" s="21">
        <f t="shared" si="16"/>
        <v>18.99</v>
      </c>
      <c r="G50" s="95">
        <v>20</v>
      </c>
      <c r="H50" s="23">
        <f t="shared" si="17"/>
        <v>379.79999999999995</v>
      </c>
      <c r="I50" s="25" t="s">
        <v>53</v>
      </c>
      <c r="J50" s="10" t="s">
        <v>280</v>
      </c>
      <c r="K50" s="10" t="s">
        <v>48</v>
      </c>
      <c r="L50" s="21">
        <v>26.84</v>
      </c>
      <c r="M50" s="22">
        <v>0</v>
      </c>
      <c r="N50" s="21">
        <f t="shared" si="11"/>
        <v>26.84</v>
      </c>
      <c r="O50" s="95">
        <v>6</v>
      </c>
      <c r="P50" s="23">
        <f t="shared" si="12"/>
        <v>161.04</v>
      </c>
      <c r="Q50" s="29">
        <f t="shared" si="13"/>
        <v>7.850000000000001</v>
      </c>
      <c r="R50" s="127">
        <f t="shared" si="14"/>
        <v>-14</v>
      </c>
      <c r="S50" s="23">
        <f t="shared" si="15"/>
        <v>-218.75999999999996</v>
      </c>
      <c r="T50" s="7" t="s">
        <v>180</v>
      </c>
    </row>
    <row r="51" spans="1:20" ht="33.75">
      <c r="A51" s="25" t="s">
        <v>55</v>
      </c>
      <c r="B51" s="10" t="s">
        <v>56</v>
      </c>
      <c r="C51" s="10" t="s">
        <v>42</v>
      </c>
      <c r="D51" s="21">
        <v>20.65</v>
      </c>
      <c r="E51" s="22">
        <v>0</v>
      </c>
      <c r="F51" s="21">
        <f t="shared" si="16"/>
        <v>20.65</v>
      </c>
      <c r="G51" s="95">
        <v>10</v>
      </c>
      <c r="H51" s="23">
        <f t="shared" si="17"/>
        <v>206.5</v>
      </c>
      <c r="I51" s="25" t="s">
        <v>55</v>
      </c>
      <c r="J51" s="10" t="s">
        <v>281</v>
      </c>
      <c r="K51" s="10" t="s">
        <v>42</v>
      </c>
      <c r="L51" s="21">
        <v>24.75</v>
      </c>
      <c r="M51" s="22">
        <v>0</v>
      </c>
      <c r="N51" s="21">
        <f t="shared" si="11"/>
        <v>24.75</v>
      </c>
      <c r="O51" s="95">
        <v>10</v>
      </c>
      <c r="P51" s="23">
        <f t="shared" si="12"/>
        <v>247.5</v>
      </c>
      <c r="Q51" s="29">
        <f t="shared" si="13"/>
        <v>4.100000000000001</v>
      </c>
      <c r="R51" s="127">
        <f t="shared" si="14"/>
        <v>0</v>
      </c>
      <c r="S51" s="23">
        <f t="shared" si="15"/>
        <v>41</v>
      </c>
      <c r="T51" s="7" t="s">
        <v>180</v>
      </c>
    </row>
    <row r="52" spans="1:20" ht="33.75">
      <c r="A52" s="25" t="s">
        <v>57</v>
      </c>
      <c r="B52" s="10" t="s">
        <v>58</v>
      </c>
      <c r="C52" s="10" t="s">
        <v>42</v>
      </c>
      <c r="D52" s="21">
        <v>20.65</v>
      </c>
      <c r="E52" s="22">
        <v>0</v>
      </c>
      <c r="F52" s="21">
        <f t="shared" si="16"/>
        <v>20.65</v>
      </c>
      <c r="G52" s="95">
        <v>10</v>
      </c>
      <c r="H52" s="23">
        <f t="shared" si="17"/>
        <v>206.5</v>
      </c>
      <c r="I52" s="25" t="s">
        <v>57</v>
      </c>
      <c r="J52" s="10" t="s">
        <v>275</v>
      </c>
      <c r="K52" s="10" t="s">
        <v>42</v>
      </c>
      <c r="L52" s="21">
        <v>24.75</v>
      </c>
      <c r="M52" s="22">
        <v>0</v>
      </c>
      <c r="N52" s="21">
        <f t="shared" si="11"/>
        <v>24.75</v>
      </c>
      <c r="O52" s="95">
        <v>10</v>
      </c>
      <c r="P52" s="23">
        <f t="shared" si="12"/>
        <v>247.5</v>
      </c>
      <c r="Q52" s="29">
        <f t="shared" si="13"/>
        <v>4.100000000000001</v>
      </c>
      <c r="R52" s="127">
        <f t="shared" si="14"/>
        <v>0</v>
      </c>
      <c r="S52" s="23">
        <f t="shared" si="15"/>
        <v>41</v>
      </c>
      <c r="T52" s="7" t="s">
        <v>180</v>
      </c>
    </row>
    <row r="53" spans="1:21" ht="22.5">
      <c r="A53" s="25" t="s">
        <v>59</v>
      </c>
      <c r="B53" s="10" t="s">
        <v>60</v>
      </c>
      <c r="C53" s="10" t="s">
        <v>61</v>
      </c>
      <c r="D53" s="21">
        <v>15</v>
      </c>
      <c r="E53" s="22">
        <v>0</v>
      </c>
      <c r="F53" s="21">
        <f t="shared" si="16"/>
        <v>15</v>
      </c>
      <c r="G53" s="95">
        <v>20</v>
      </c>
      <c r="H53" s="23">
        <f t="shared" si="17"/>
        <v>300</v>
      </c>
      <c r="I53" s="25" t="s">
        <v>59</v>
      </c>
      <c r="J53" s="10" t="s">
        <v>276</v>
      </c>
      <c r="K53" s="10" t="s">
        <v>61</v>
      </c>
      <c r="L53" s="21">
        <v>17.47</v>
      </c>
      <c r="M53" s="22">
        <v>0</v>
      </c>
      <c r="N53" s="21">
        <f t="shared" si="11"/>
        <v>17.47</v>
      </c>
      <c r="O53" s="95">
        <v>20</v>
      </c>
      <c r="P53" s="23">
        <f t="shared" si="12"/>
        <v>349.4</v>
      </c>
      <c r="Q53" s="29">
        <f t="shared" si="13"/>
        <v>2.469999999999999</v>
      </c>
      <c r="R53" s="127">
        <f t="shared" si="14"/>
        <v>0</v>
      </c>
      <c r="S53" s="23">
        <f t="shared" si="15"/>
        <v>49.39999999999998</v>
      </c>
      <c r="T53" s="7" t="s">
        <v>180</v>
      </c>
      <c r="U53" s="1" t="s">
        <v>181</v>
      </c>
    </row>
    <row r="54" spans="1:20" ht="12.75">
      <c r="A54" s="25" t="s">
        <v>62</v>
      </c>
      <c r="B54" s="10" t="s">
        <v>63</v>
      </c>
      <c r="C54" s="10"/>
      <c r="D54" s="21"/>
      <c r="E54" s="22"/>
      <c r="F54" s="21"/>
      <c r="G54" s="22"/>
      <c r="H54" s="23"/>
      <c r="I54" s="25" t="s">
        <v>62</v>
      </c>
      <c r="J54" s="10" t="s">
        <v>286</v>
      </c>
      <c r="K54" s="10"/>
      <c r="L54" s="21"/>
      <c r="M54" s="22"/>
      <c r="N54" s="21"/>
      <c r="O54" s="22"/>
      <c r="P54" s="23"/>
      <c r="Q54" s="29"/>
      <c r="R54" s="127"/>
      <c r="S54" s="23"/>
      <c r="T54" s="7"/>
    </row>
    <row r="55" spans="1:20" ht="22.5">
      <c r="A55" s="25" t="s">
        <v>64</v>
      </c>
      <c r="B55" s="10" t="s">
        <v>257</v>
      </c>
      <c r="C55" s="10" t="s">
        <v>65</v>
      </c>
      <c r="D55" s="21">
        <v>10.22</v>
      </c>
      <c r="E55" s="22">
        <v>0</v>
      </c>
      <c r="F55" s="21">
        <f t="shared" si="16"/>
        <v>10.22</v>
      </c>
      <c r="G55" s="95">
        <v>10</v>
      </c>
      <c r="H55" s="23">
        <f t="shared" si="17"/>
        <v>102.2</v>
      </c>
      <c r="I55" s="25" t="s">
        <v>64</v>
      </c>
      <c r="J55" s="10" t="s">
        <v>284</v>
      </c>
      <c r="K55" s="10" t="s">
        <v>65</v>
      </c>
      <c r="L55" s="21">
        <v>12.16</v>
      </c>
      <c r="M55" s="22">
        <v>0</v>
      </c>
      <c r="N55" s="21">
        <f aca="true" t="shared" si="18" ref="N55:N63">L55+M55</f>
        <v>12.16</v>
      </c>
      <c r="O55" s="95">
        <v>10</v>
      </c>
      <c r="P55" s="23">
        <f aca="true" t="shared" si="19" ref="P55:P63">N55*O55</f>
        <v>121.6</v>
      </c>
      <c r="Q55" s="29">
        <f aca="true" t="shared" si="20" ref="Q55:Q63">N55-F55</f>
        <v>1.9399999999999995</v>
      </c>
      <c r="R55" s="127">
        <f aca="true" t="shared" si="21" ref="R55:R63">O55-G55</f>
        <v>0</v>
      </c>
      <c r="S55" s="23">
        <f aca="true" t="shared" si="22" ref="S55:S63">P55-H55</f>
        <v>19.39999999999999</v>
      </c>
      <c r="T55" s="7" t="s">
        <v>180</v>
      </c>
    </row>
    <row r="56" spans="1:20" ht="22.5">
      <c r="A56" s="25" t="s">
        <v>66</v>
      </c>
      <c r="B56" s="10" t="s">
        <v>258</v>
      </c>
      <c r="C56" s="10" t="s">
        <v>65</v>
      </c>
      <c r="D56" s="21">
        <v>13.39</v>
      </c>
      <c r="E56" s="22">
        <v>0</v>
      </c>
      <c r="F56" s="21">
        <f t="shared" si="16"/>
        <v>13.39</v>
      </c>
      <c r="G56" s="95">
        <v>10</v>
      </c>
      <c r="H56" s="23">
        <f t="shared" si="17"/>
        <v>133.9</v>
      </c>
      <c r="I56" s="25" t="s">
        <v>66</v>
      </c>
      <c r="J56" s="10" t="s">
        <v>283</v>
      </c>
      <c r="K56" s="10" t="s">
        <v>65</v>
      </c>
      <c r="L56" s="21">
        <v>16.17</v>
      </c>
      <c r="M56" s="22">
        <v>0</v>
      </c>
      <c r="N56" s="21">
        <f t="shared" si="18"/>
        <v>16.17</v>
      </c>
      <c r="O56" s="95">
        <v>10</v>
      </c>
      <c r="P56" s="23">
        <f t="shared" si="19"/>
        <v>161.70000000000002</v>
      </c>
      <c r="Q56" s="29">
        <f t="shared" si="20"/>
        <v>2.780000000000001</v>
      </c>
      <c r="R56" s="127">
        <f t="shared" si="21"/>
        <v>0</v>
      </c>
      <c r="S56" s="23">
        <f t="shared" si="22"/>
        <v>27.80000000000001</v>
      </c>
      <c r="T56" s="7" t="s">
        <v>180</v>
      </c>
    </row>
    <row r="57" spans="1:20" ht="22.5">
      <c r="A57" s="25" t="s">
        <v>67</v>
      </c>
      <c r="B57" s="10" t="s">
        <v>259</v>
      </c>
      <c r="C57" s="10" t="s">
        <v>65</v>
      </c>
      <c r="D57" s="21">
        <v>22.95</v>
      </c>
      <c r="E57" s="22">
        <v>0</v>
      </c>
      <c r="F57" s="21">
        <f t="shared" si="16"/>
        <v>22.95</v>
      </c>
      <c r="G57" s="95">
        <v>10</v>
      </c>
      <c r="H57" s="23">
        <f t="shared" si="17"/>
        <v>229.5</v>
      </c>
      <c r="I57" s="25" t="s">
        <v>67</v>
      </c>
      <c r="J57" s="10" t="s">
        <v>282</v>
      </c>
      <c r="K57" s="10" t="s">
        <v>65</v>
      </c>
      <c r="L57" s="21">
        <v>28</v>
      </c>
      <c r="M57" s="22">
        <v>0</v>
      </c>
      <c r="N57" s="21">
        <f t="shared" si="18"/>
        <v>28</v>
      </c>
      <c r="O57" s="95">
        <v>10</v>
      </c>
      <c r="P57" s="23">
        <f t="shared" si="19"/>
        <v>280</v>
      </c>
      <c r="Q57" s="29">
        <f t="shared" si="20"/>
        <v>5.050000000000001</v>
      </c>
      <c r="R57" s="127">
        <f t="shared" si="21"/>
        <v>0</v>
      </c>
      <c r="S57" s="23">
        <f t="shared" si="22"/>
        <v>50.5</v>
      </c>
      <c r="T57" s="7" t="s">
        <v>180</v>
      </c>
    </row>
    <row r="58" spans="1:20" ht="33.75">
      <c r="A58" s="25" t="s">
        <v>68</v>
      </c>
      <c r="B58" s="10" t="s">
        <v>69</v>
      </c>
      <c r="C58" s="10" t="s">
        <v>48</v>
      </c>
      <c r="D58" s="21">
        <v>15.52</v>
      </c>
      <c r="E58" s="22">
        <v>0</v>
      </c>
      <c r="F58" s="21">
        <f t="shared" si="16"/>
        <v>15.52</v>
      </c>
      <c r="G58" s="95">
        <v>10</v>
      </c>
      <c r="H58" s="23">
        <f t="shared" si="17"/>
        <v>155.2</v>
      </c>
      <c r="I58" s="25" t="s">
        <v>68</v>
      </c>
      <c r="J58" s="10" t="s">
        <v>285</v>
      </c>
      <c r="K58" s="10" t="s">
        <v>48</v>
      </c>
      <c r="L58" s="21">
        <v>19.21</v>
      </c>
      <c r="M58" s="22">
        <v>0</v>
      </c>
      <c r="N58" s="21">
        <f t="shared" si="18"/>
        <v>19.21</v>
      </c>
      <c r="O58" s="95">
        <v>10</v>
      </c>
      <c r="P58" s="23">
        <f t="shared" si="19"/>
        <v>192.10000000000002</v>
      </c>
      <c r="Q58" s="29">
        <f t="shared" si="20"/>
        <v>3.6900000000000013</v>
      </c>
      <c r="R58" s="127">
        <f t="shared" si="21"/>
        <v>0</v>
      </c>
      <c r="S58" s="23">
        <f t="shared" si="22"/>
        <v>36.900000000000034</v>
      </c>
      <c r="T58" s="7" t="s">
        <v>180</v>
      </c>
    </row>
    <row r="59" spans="1:20" ht="60" customHeight="1">
      <c r="A59" s="25" t="s">
        <v>70</v>
      </c>
      <c r="B59" s="10" t="s">
        <v>71</v>
      </c>
      <c r="C59" s="10" t="s">
        <v>32</v>
      </c>
      <c r="D59" s="21">
        <v>42.5</v>
      </c>
      <c r="E59" s="22">
        <v>0</v>
      </c>
      <c r="F59" s="21">
        <f t="shared" si="16"/>
        <v>42.5</v>
      </c>
      <c r="G59" s="95">
        <v>48</v>
      </c>
      <c r="H59" s="23">
        <f t="shared" si="17"/>
        <v>2040</v>
      </c>
      <c r="I59" s="25" t="s">
        <v>70</v>
      </c>
      <c r="J59" s="10" t="s">
        <v>287</v>
      </c>
      <c r="K59" s="10" t="s">
        <v>32</v>
      </c>
      <c r="L59" s="21">
        <v>52.16</v>
      </c>
      <c r="M59" s="22">
        <v>0</v>
      </c>
      <c r="N59" s="21">
        <f t="shared" si="18"/>
        <v>52.16</v>
      </c>
      <c r="O59" s="95">
        <v>10</v>
      </c>
      <c r="P59" s="23">
        <f t="shared" si="19"/>
        <v>521.5999999999999</v>
      </c>
      <c r="Q59" s="29">
        <f t="shared" si="20"/>
        <v>9.659999999999997</v>
      </c>
      <c r="R59" s="127">
        <f t="shared" si="21"/>
        <v>-38</v>
      </c>
      <c r="S59" s="23">
        <f t="shared" si="22"/>
        <v>-1518.4</v>
      </c>
      <c r="T59" s="7" t="s">
        <v>180</v>
      </c>
    </row>
    <row r="60" spans="1:20" ht="22.5">
      <c r="A60" s="25" t="s">
        <v>72</v>
      </c>
      <c r="B60" s="10" t="s">
        <v>73</v>
      </c>
      <c r="C60" s="10" t="s">
        <v>48</v>
      </c>
      <c r="D60" s="21">
        <v>6.2</v>
      </c>
      <c r="E60" s="22">
        <v>0</v>
      </c>
      <c r="F60" s="21">
        <f t="shared" si="16"/>
        <v>6.2</v>
      </c>
      <c r="G60" s="95">
        <v>315</v>
      </c>
      <c r="H60" s="23">
        <f t="shared" si="17"/>
        <v>1953</v>
      </c>
      <c r="I60" s="25" t="s">
        <v>72</v>
      </c>
      <c r="J60" s="10" t="s">
        <v>288</v>
      </c>
      <c r="K60" s="10" t="s">
        <v>48</v>
      </c>
      <c r="L60" s="21">
        <v>8.09</v>
      </c>
      <c r="M60" s="22">
        <v>0</v>
      </c>
      <c r="N60" s="21">
        <f t="shared" si="18"/>
        <v>8.09</v>
      </c>
      <c r="O60" s="95">
        <v>52</v>
      </c>
      <c r="P60" s="23">
        <f t="shared" si="19"/>
        <v>420.68</v>
      </c>
      <c r="Q60" s="29">
        <f t="shared" si="20"/>
        <v>1.8899999999999997</v>
      </c>
      <c r="R60" s="127">
        <f t="shared" si="21"/>
        <v>-263</v>
      </c>
      <c r="S60" s="23">
        <f t="shared" si="22"/>
        <v>-1532.32</v>
      </c>
      <c r="T60" s="7" t="s">
        <v>180</v>
      </c>
    </row>
    <row r="61" spans="1:20" ht="22.5">
      <c r="A61" s="25" t="s">
        <v>74</v>
      </c>
      <c r="B61" s="10" t="s">
        <v>75</v>
      </c>
      <c r="C61" s="10" t="s">
        <v>48</v>
      </c>
      <c r="D61" s="21">
        <v>6.75</v>
      </c>
      <c r="E61" s="22">
        <v>0</v>
      </c>
      <c r="F61" s="21">
        <f t="shared" si="16"/>
        <v>6.75</v>
      </c>
      <c r="G61" s="95">
        <v>315</v>
      </c>
      <c r="H61" s="23">
        <f t="shared" si="17"/>
        <v>2126.25</v>
      </c>
      <c r="I61" s="25" t="s">
        <v>74</v>
      </c>
      <c r="J61" s="10" t="s">
        <v>289</v>
      </c>
      <c r="K61" s="10" t="s">
        <v>48</v>
      </c>
      <c r="L61" s="21">
        <v>9.16</v>
      </c>
      <c r="M61" s="22">
        <v>0</v>
      </c>
      <c r="N61" s="21">
        <f t="shared" si="18"/>
        <v>9.16</v>
      </c>
      <c r="O61" s="95">
        <v>39</v>
      </c>
      <c r="P61" s="23">
        <f t="shared" si="19"/>
        <v>357.24</v>
      </c>
      <c r="Q61" s="29">
        <f t="shared" si="20"/>
        <v>2.41</v>
      </c>
      <c r="R61" s="127">
        <f t="shared" si="21"/>
        <v>-276</v>
      </c>
      <c r="S61" s="23">
        <f t="shared" si="22"/>
        <v>-1769.01</v>
      </c>
      <c r="T61" s="7" t="s">
        <v>180</v>
      </c>
    </row>
    <row r="62" spans="1:20" ht="22.5">
      <c r="A62" s="25" t="s">
        <v>76</v>
      </c>
      <c r="B62" s="10" t="s">
        <v>77</v>
      </c>
      <c r="C62" s="10" t="s">
        <v>48</v>
      </c>
      <c r="D62" s="21">
        <v>6.9</v>
      </c>
      <c r="E62" s="22">
        <v>0</v>
      </c>
      <c r="F62" s="21">
        <f t="shared" si="16"/>
        <v>6.9</v>
      </c>
      <c r="G62" s="95">
        <v>315</v>
      </c>
      <c r="H62" s="23">
        <f t="shared" si="17"/>
        <v>2173.5</v>
      </c>
      <c r="I62" s="25" t="s">
        <v>76</v>
      </c>
      <c r="J62" s="10" t="s">
        <v>290</v>
      </c>
      <c r="K62" s="10" t="s">
        <v>48</v>
      </c>
      <c r="L62" s="21">
        <v>8.86</v>
      </c>
      <c r="M62" s="22">
        <v>0</v>
      </c>
      <c r="N62" s="21">
        <f t="shared" si="18"/>
        <v>8.86</v>
      </c>
      <c r="O62" s="95">
        <v>26</v>
      </c>
      <c r="P62" s="23">
        <f t="shared" si="19"/>
        <v>230.35999999999999</v>
      </c>
      <c r="Q62" s="29">
        <f t="shared" si="20"/>
        <v>1.959999999999999</v>
      </c>
      <c r="R62" s="127">
        <f t="shared" si="21"/>
        <v>-289</v>
      </c>
      <c r="S62" s="23">
        <f t="shared" si="22"/>
        <v>-1943.14</v>
      </c>
      <c r="T62" s="99" t="s">
        <v>180</v>
      </c>
    </row>
    <row r="63" spans="1:21" ht="23.25" thickBot="1">
      <c r="A63" s="25" t="s">
        <v>78</v>
      </c>
      <c r="B63" s="10" t="s">
        <v>79</v>
      </c>
      <c r="C63" s="10" t="s">
        <v>48</v>
      </c>
      <c r="D63" s="21">
        <v>6.9</v>
      </c>
      <c r="E63" s="22"/>
      <c r="F63" s="21">
        <f t="shared" si="16"/>
        <v>6.9</v>
      </c>
      <c r="G63" s="95">
        <v>630</v>
      </c>
      <c r="H63" s="23">
        <f t="shared" si="17"/>
        <v>4347</v>
      </c>
      <c r="I63" s="25" t="s">
        <v>78</v>
      </c>
      <c r="J63" s="10" t="s">
        <v>291</v>
      </c>
      <c r="K63" s="10" t="s">
        <v>48</v>
      </c>
      <c r="L63" s="21">
        <v>9.24</v>
      </c>
      <c r="M63" s="22">
        <v>0</v>
      </c>
      <c r="N63" s="21">
        <f t="shared" si="18"/>
        <v>9.24</v>
      </c>
      <c r="O63" s="95">
        <v>65</v>
      </c>
      <c r="P63" s="23">
        <f t="shared" si="19"/>
        <v>600.6</v>
      </c>
      <c r="Q63" s="20">
        <f t="shared" si="20"/>
        <v>2.34</v>
      </c>
      <c r="R63" s="128">
        <f t="shared" si="21"/>
        <v>-565</v>
      </c>
      <c r="S63" s="19">
        <f t="shared" si="22"/>
        <v>-3746.4</v>
      </c>
      <c r="T63" s="99" t="s">
        <v>180</v>
      </c>
      <c r="U63" s="2"/>
    </row>
    <row r="64" spans="1:20" ht="13.5" thickBot="1">
      <c r="A64" s="240" t="s">
        <v>80</v>
      </c>
      <c r="B64" s="241"/>
      <c r="C64" s="241"/>
      <c r="D64" s="241"/>
      <c r="E64" s="241"/>
      <c r="F64" s="241"/>
      <c r="G64" s="241"/>
      <c r="H64" s="241"/>
      <c r="I64" s="241"/>
      <c r="J64" s="241"/>
      <c r="K64" s="241"/>
      <c r="L64" s="241"/>
      <c r="M64" s="241"/>
      <c r="N64" s="241"/>
      <c r="O64" s="241"/>
      <c r="P64" s="242"/>
      <c r="Q64" s="66"/>
      <c r="R64" s="132"/>
      <c r="S64" s="13"/>
      <c r="T64" s="13"/>
    </row>
    <row r="65" spans="1:20" s="3" customFormat="1" ht="22.5">
      <c r="A65" s="104" t="s">
        <v>81</v>
      </c>
      <c r="B65" s="105" t="s">
        <v>82</v>
      </c>
      <c r="C65" s="105" t="s">
        <v>83</v>
      </c>
      <c r="D65" s="96">
        <v>0.5</v>
      </c>
      <c r="E65" s="96">
        <v>0.11</v>
      </c>
      <c r="F65" s="96">
        <f t="shared" si="16"/>
        <v>0.61</v>
      </c>
      <c r="G65" s="96">
        <v>500</v>
      </c>
      <c r="H65" s="106">
        <f t="shared" si="17"/>
        <v>305</v>
      </c>
      <c r="I65" s="104"/>
      <c r="J65" s="214" t="s">
        <v>220</v>
      </c>
      <c r="K65" s="214" t="s">
        <v>83</v>
      </c>
      <c r="L65" s="215">
        <v>0</v>
      </c>
      <c r="M65" s="215">
        <v>0</v>
      </c>
      <c r="N65" s="215">
        <f>L65+M65</f>
        <v>0</v>
      </c>
      <c r="O65" s="215">
        <v>0</v>
      </c>
      <c r="P65" s="216">
        <f>N65*O65</f>
        <v>0</v>
      </c>
      <c r="Q65" s="217">
        <f>N65-F65</f>
        <v>-0.61</v>
      </c>
      <c r="R65" s="218">
        <f>O65-G65</f>
        <v>-500</v>
      </c>
      <c r="S65" s="216">
        <f>P65-H65</f>
        <v>-305</v>
      </c>
      <c r="T65" s="219" t="s">
        <v>175</v>
      </c>
    </row>
    <row r="66" spans="1:20" s="3" customFormat="1" ht="22.5">
      <c r="A66" s="25" t="s">
        <v>84</v>
      </c>
      <c r="B66" s="10" t="s">
        <v>86</v>
      </c>
      <c r="C66" s="10"/>
      <c r="D66" s="22"/>
      <c r="E66" s="22"/>
      <c r="F66" s="22"/>
      <c r="G66" s="22"/>
      <c r="H66" s="23"/>
      <c r="I66" s="25" t="s">
        <v>81</v>
      </c>
      <c r="J66" s="10" t="s">
        <v>221</v>
      </c>
      <c r="K66" s="10"/>
      <c r="L66" s="22"/>
      <c r="M66" s="22"/>
      <c r="N66" s="22"/>
      <c r="O66" s="22"/>
      <c r="P66" s="23"/>
      <c r="Q66" s="29"/>
      <c r="R66" s="127"/>
      <c r="S66" s="23"/>
      <c r="T66" s="85"/>
    </row>
    <row r="67" spans="1:20" s="3" customFormat="1" ht="22.5">
      <c r="A67" s="178" t="s">
        <v>91</v>
      </c>
      <c r="B67" s="179" t="s">
        <v>89</v>
      </c>
      <c r="C67" s="179" t="s">
        <v>90</v>
      </c>
      <c r="D67" s="95">
        <v>0.99</v>
      </c>
      <c r="E67" s="95">
        <v>0.21</v>
      </c>
      <c r="F67" s="95">
        <f t="shared" si="16"/>
        <v>1.2</v>
      </c>
      <c r="G67" s="95">
        <v>89</v>
      </c>
      <c r="H67" s="180">
        <f t="shared" si="17"/>
        <v>106.8</v>
      </c>
      <c r="I67" s="178" t="s">
        <v>198</v>
      </c>
      <c r="J67" s="10" t="s">
        <v>292</v>
      </c>
      <c r="K67" s="179" t="s">
        <v>90</v>
      </c>
      <c r="L67" s="181">
        <v>1.2</v>
      </c>
      <c r="M67" s="181">
        <f>L67*0.21</f>
        <v>0.252</v>
      </c>
      <c r="N67" s="181">
        <f>L67+M67</f>
        <v>1.452</v>
      </c>
      <c r="O67" s="95">
        <v>31</v>
      </c>
      <c r="P67" s="180">
        <f aca="true" t="shared" si="23" ref="P67:P73">N67*O67</f>
        <v>45.012</v>
      </c>
      <c r="Q67" s="182">
        <f aca="true" t="shared" si="24" ref="Q67:Q73">N67-F67</f>
        <v>0.252</v>
      </c>
      <c r="R67" s="183">
        <f aca="true" t="shared" si="25" ref="R67:R73">O67-G67</f>
        <v>-58</v>
      </c>
      <c r="S67" s="180">
        <f aca="true" t="shared" si="26" ref="S67:S73">P67-H67</f>
        <v>-61.788</v>
      </c>
      <c r="T67" s="16" t="s">
        <v>182</v>
      </c>
    </row>
    <row r="68" spans="1:20" s="5" customFormat="1" ht="45">
      <c r="A68" s="25" t="s">
        <v>94</v>
      </c>
      <c r="B68" s="10" t="s">
        <v>93</v>
      </c>
      <c r="C68" s="10" t="s">
        <v>90</v>
      </c>
      <c r="D68" s="22">
        <v>1.33</v>
      </c>
      <c r="E68" s="22">
        <v>0.28</v>
      </c>
      <c r="F68" s="22">
        <f t="shared" si="16"/>
        <v>1.61</v>
      </c>
      <c r="G68" s="22">
        <v>91910</v>
      </c>
      <c r="H68" s="23">
        <f t="shared" si="17"/>
        <v>147975.1</v>
      </c>
      <c r="I68" s="25" t="s">
        <v>199</v>
      </c>
      <c r="J68" s="10" t="s">
        <v>219</v>
      </c>
      <c r="K68" s="10" t="s">
        <v>90</v>
      </c>
      <c r="L68" s="21">
        <v>1.76</v>
      </c>
      <c r="M68" s="21">
        <v>0.38</v>
      </c>
      <c r="N68" s="21">
        <f aca="true" t="shared" si="27" ref="N68:N73">L68+M68</f>
        <v>2.14</v>
      </c>
      <c r="O68" s="22">
        <v>63020</v>
      </c>
      <c r="P68" s="23">
        <f t="shared" si="23"/>
        <v>134862.80000000002</v>
      </c>
      <c r="Q68" s="29">
        <f t="shared" si="24"/>
        <v>0.53</v>
      </c>
      <c r="R68" s="127">
        <f t="shared" si="25"/>
        <v>-28890</v>
      </c>
      <c r="S68" s="23">
        <f t="shared" si="26"/>
        <v>-13112.299999999988</v>
      </c>
      <c r="T68" s="7" t="s">
        <v>182</v>
      </c>
    </row>
    <row r="69" spans="1:20" s="5" customFormat="1" ht="33.75">
      <c r="A69" s="25" t="s">
        <v>97</v>
      </c>
      <c r="B69" s="10" t="s">
        <v>96</v>
      </c>
      <c r="C69" s="10" t="s">
        <v>90</v>
      </c>
      <c r="D69" s="22">
        <v>1.3</v>
      </c>
      <c r="E69" s="22">
        <v>0.27</v>
      </c>
      <c r="F69" s="22">
        <f t="shared" si="16"/>
        <v>1.57</v>
      </c>
      <c r="G69" s="22">
        <v>704</v>
      </c>
      <c r="H69" s="23">
        <f t="shared" si="17"/>
        <v>1105.28</v>
      </c>
      <c r="I69" s="25" t="s">
        <v>200</v>
      </c>
      <c r="J69" s="10" t="s">
        <v>218</v>
      </c>
      <c r="K69" s="10" t="s">
        <v>90</v>
      </c>
      <c r="L69" s="21">
        <v>1.7</v>
      </c>
      <c r="M69" s="21">
        <v>0.35</v>
      </c>
      <c r="N69" s="21">
        <f t="shared" si="27"/>
        <v>2.05</v>
      </c>
      <c r="O69" s="22">
        <v>641</v>
      </c>
      <c r="P69" s="23">
        <f t="shared" si="23"/>
        <v>1314.05</v>
      </c>
      <c r="Q69" s="29">
        <f t="shared" si="24"/>
        <v>0.47999999999999976</v>
      </c>
      <c r="R69" s="127">
        <f t="shared" si="25"/>
        <v>-63</v>
      </c>
      <c r="S69" s="23">
        <f t="shared" si="26"/>
        <v>208.76999999999998</v>
      </c>
      <c r="T69" s="7" t="s">
        <v>182</v>
      </c>
    </row>
    <row r="70" spans="1:20" s="5" customFormat="1" ht="22.5">
      <c r="A70" s="25" t="s">
        <v>100</v>
      </c>
      <c r="B70" s="10" t="s">
        <v>98</v>
      </c>
      <c r="C70" s="10" t="s">
        <v>99</v>
      </c>
      <c r="D70" s="22">
        <v>0.45</v>
      </c>
      <c r="E70" s="22">
        <v>0.1</v>
      </c>
      <c r="F70" s="22">
        <f t="shared" si="16"/>
        <v>0.55</v>
      </c>
      <c r="G70" s="22">
        <v>7400</v>
      </c>
      <c r="H70" s="23">
        <f t="shared" si="17"/>
        <v>4070.0000000000005</v>
      </c>
      <c r="I70" s="25" t="s">
        <v>201</v>
      </c>
      <c r="J70" s="10" t="s">
        <v>293</v>
      </c>
      <c r="K70" s="10" t="s">
        <v>99</v>
      </c>
      <c r="L70" s="21">
        <v>0.6618463504051596</v>
      </c>
      <c r="M70" s="21">
        <f>L70*0.21</f>
        <v>0.1389877335850835</v>
      </c>
      <c r="N70" s="21">
        <f t="shared" si="27"/>
        <v>0.8008340839902431</v>
      </c>
      <c r="O70" s="22">
        <v>2600</v>
      </c>
      <c r="P70" s="23">
        <f t="shared" si="23"/>
        <v>2082.1686183746324</v>
      </c>
      <c r="Q70" s="29">
        <f t="shared" si="24"/>
        <v>0.2508340839902431</v>
      </c>
      <c r="R70" s="127">
        <f t="shared" si="25"/>
        <v>-4800</v>
      </c>
      <c r="S70" s="23">
        <f t="shared" si="26"/>
        <v>-1987.831381625368</v>
      </c>
      <c r="T70" s="7" t="s">
        <v>182</v>
      </c>
    </row>
    <row r="71" spans="1:20" s="5" customFormat="1" ht="33.75">
      <c r="A71" s="25" t="s">
        <v>102</v>
      </c>
      <c r="B71" s="10" t="s">
        <v>101</v>
      </c>
      <c r="C71" s="10" t="s">
        <v>99</v>
      </c>
      <c r="D71" s="22">
        <v>0.85</v>
      </c>
      <c r="E71" s="22">
        <v>0.18</v>
      </c>
      <c r="F71" s="22">
        <f>E71+D71</f>
        <v>1.03</v>
      </c>
      <c r="G71" s="22">
        <v>29232</v>
      </c>
      <c r="H71" s="23">
        <f>F71*G71</f>
        <v>30108.96</v>
      </c>
      <c r="I71" s="25" t="s">
        <v>202</v>
      </c>
      <c r="J71" s="213" t="s">
        <v>294</v>
      </c>
      <c r="K71" s="10" t="s">
        <v>99</v>
      </c>
      <c r="L71" s="21">
        <v>1.1122550000000002</v>
      </c>
      <c r="M71" s="21">
        <v>0.24</v>
      </c>
      <c r="N71" s="21">
        <f t="shared" si="27"/>
        <v>1.3522550000000002</v>
      </c>
      <c r="O71" s="22">
        <v>18800</v>
      </c>
      <c r="P71" s="23">
        <f t="shared" si="23"/>
        <v>25422.394000000004</v>
      </c>
      <c r="Q71" s="29">
        <f t="shared" si="24"/>
        <v>0.3222550000000002</v>
      </c>
      <c r="R71" s="127">
        <f t="shared" si="25"/>
        <v>-10432</v>
      </c>
      <c r="S71" s="23">
        <f t="shared" si="26"/>
        <v>-4686.565999999995</v>
      </c>
      <c r="T71" s="7" t="s">
        <v>182</v>
      </c>
    </row>
    <row r="72" spans="1:20" s="5" customFormat="1" ht="22.5">
      <c r="A72" s="25" t="s">
        <v>104</v>
      </c>
      <c r="B72" s="10" t="s">
        <v>103</v>
      </c>
      <c r="C72" s="10" t="s">
        <v>99</v>
      </c>
      <c r="D72" s="22">
        <v>0.5</v>
      </c>
      <c r="E72" s="22">
        <v>0.11</v>
      </c>
      <c r="F72" s="22">
        <f t="shared" si="16"/>
        <v>0.61</v>
      </c>
      <c r="G72" s="22">
        <v>7001</v>
      </c>
      <c r="H72" s="23">
        <f t="shared" si="17"/>
        <v>4270.61</v>
      </c>
      <c r="I72" s="25" t="s">
        <v>203</v>
      </c>
      <c r="J72" s="10" t="s">
        <v>295</v>
      </c>
      <c r="K72" s="10" t="s">
        <v>99</v>
      </c>
      <c r="L72" s="22">
        <v>0.64</v>
      </c>
      <c r="M72" s="22">
        <v>0.14</v>
      </c>
      <c r="N72" s="22">
        <f t="shared" si="27"/>
        <v>0.78</v>
      </c>
      <c r="O72" s="22">
        <v>1300</v>
      </c>
      <c r="P72" s="23">
        <f t="shared" si="23"/>
        <v>1014</v>
      </c>
      <c r="Q72" s="29">
        <f t="shared" si="24"/>
        <v>0.17000000000000004</v>
      </c>
      <c r="R72" s="127">
        <f t="shared" si="25"/>
        <v>-5701</v>
      </c>
      <c r="S72" s="23">
        <f t="shared" si="26"/>
        <v>-3256.6099999999997</v>
      </c>
      <c r="T72" s="7" t="s">
        <v>182</v>
      </c>
    </row>
    <row r="73" spans="1:20" s="5" customFormat="1" ht="22.5">
      <c r="A73" s="25" t="s">
        <v>107</v>
      </c>
      <c r="B73" s="10" t="s">
        <v>105</v>
      </c>
      <c r="C73" s="10" t="s">
        <v>106</v>
      </c>
      <c r="D73" s="22">
        <v>0.14</v>
      </c>
      <c r="E73" s="22">
        <v>0.03</v>
      </c>
      <c r="F73" s="22">
        <f t="shared" si="16"/>
        <v>0.17</v>
      </c>
      <c r="G73" s="22">
        <v>7001</v>
      </c>
      <c r="H73" s="23">
        <f t="shared" si="17"/>
        <v>1190.17</v>
      </c>
      <c r="I73" s="25" t="s">
        <v>204</v>
      </c>
      <c r="J73" s="10" t="s">
        <v>296</v>
      </c>
      <c r="K73" s="10" t="s">
        <v>106</v>
      </c>
      <c r="L73" s="22">
        <v>0.17</v>
      </c>
      <c r="M73" s="22">
        <v>0.04</v>
      </c>
      <c r="N73" s="22">
        <f t="shared" si="27"/>
        <v>0.21000000000000002</v>
      </c>
      <c r="O73" s="22">
        <v>1001</v>
      </c>
      <c r="P73" s="23">
        <f t="shared" si="23"/>
        <v>210.21</v>
      </c>
      <c r="Q73" s="29">
        <f t="shared" si="24"/>
        <v>0.04000000000000001</v>
      </c>
      <c r="R73" s="127">
        <f t="shared" si="25"/>
        <v>-6000</v>
      </c>
      <c r="S73" s="23">
        <f t="shared" si="26"/>
        <v>-979.96</v>
      </c>
      <c r="T73" s="7" t="s">
        <v>182</v>
      </c>
    </row>
    <row r="74" spans="1:20" s="3" customFormat="1" ht="33.75">
      <c r="A74" s="25" t="s">
        <v>85</v>
      </c>
      <c r="B74" s="10" t="s">
        <v>158</v>
      </c>
      <c r="C74" s="10"/>
      <c r="D74" s="22"/>
      <c r="E74" s="22"/>
      <c r="F74" s="22"/>
      <c r="G74" s="95"/>
      <c r="H74" s="23"/>
      <c r="I74" s="25" t="s">
        <v>87</v>
      </c>
      <c r="J74" s="10" t="s">
        <v>217</v>
      </c>
      <c r="K74" s="10"/>
      <c r="L74" s="22"/>
      <c r="M74" s="22"/>
      <c r="N74" s="22"/>
      <c r="O74" s="95"/>
      <c r="P74" s="23"/>
      <c r="Q74" s="29"/>
      <c r="R74" s="127"/>
      <c r="S74" s="23"/>
      <c r="T74" s="23"/>
    </row>
    <row r="75" spans="1:20" s="5" customFormat="1" ht="22.5">
      <c r="A75" s="25" t="s">
        <v>88</v>
      </c>
      <c r="B75" s="10" t="s">
        <v>260</v>
      </c>
      <c r="C75" s="10" t="s">
        <v>90</v>
      </c>
      <c r="D75" s="22">
        <v>1.48</v>
      </c>
      <c r="E75" s="22">
        <v>0.31</v>
      </c>
      <c r="F75" s="22">
        <f t="shared" si="16"/>
        <v>1.79</v>
      </c>
      <c r="G75" s="22">
        <v>6</v>
      </c>
      <c r="H75" s="23">
        <f t="shared" si="17"/>
        <v>10.74</v>
      </c>
      <c r="I75" s="25" t="s">
        <v>91</v>
      </c>
      <c r="J75" s="10" t="s">
        <v>297</v>
      </c>
      <c r="K75" s="10" t="s">
        <v>90</v>
      </c>
      <c r="L75" s="22">
        <v>1.72</v>
      </c>
      <c r="M75" s="22">
        <v>0.37</v>
      </c>
      <c r="N75" s="22">
        <f>L75+M75</f>
        <v>2.09</v>
      </c>
      <c r="O75" s="22">
        <v>5</v>
      </c>
      <c r="P75" s="23">
        <f>N75*O75</f>
        <v>10.45</v>
      </c>
      <c r="Q75" s="29">
        <f aca="true" t="shared" si="28" ref="Q75:S77">N75-F75</f>
        <v>0.2999999999999998</v>
      </c>
      <c r="R75" s="127">
        <f t="shared" si="28"/>
        <v>-1</v>
      </c>
      <c r="S75" s="23">
        <f t="shared" si="28"/>
        <v>-0.2900000000000009</v>
      </c>
      <c r="T75" s="7" t="s">
        <v>182</v>
      </c>
    </row>
    <row r="76" spans="1:20" s="5" customFormat="1" ht="45.75" thickBot="1">
      <c r="A76" s="25" t="s">
        <v>92</v>
      </c>
      <c r="B76" s="10" t="s">
        <v>261</v>
      </c>
      <c r="C76" s="10" t="s">
        <v>90</v>
      </c>
      <c r="D76" s="22">
        <v>3.33</v>
      </c>
      <c r="E76" s="22">
        <v>0.7</v>
      </c>
      <c r="F76" s="22">
        <f t="shared" si="16"/>
        <v>4.03</v>
      </c>
      <c r="G76" s="22">
        <v>536</v>
      </c>
      <c r="H76" s="23">
        <f t="shared" si="17"/>
        <v>2160.08</v>
      </c>
      <c r="I76" s="25" t="s">
        <v>94</v>
      </c>
      <c r="J76" s="10" t="s">
        <v>272</v>
      </c>
      <c r="K76" s="10" t="s">
        <v>90</v>
      </c>
      <c r="L76" s="22">
        <v>3.97</v>
      </c>
      <c r="M76" s="22">
        <v>0.83</v>
      </c>
      <c r="N76" s="21">
        <f>L76+M76</f>
        <v>4.8</v>
      </c>
      <c r="O76" s="22">
        <v>32</v>
      </c>
      <c r="P76" s="23">
        <f>N76*O76</f>
        <v>153.6</v>
      </c>
      <c r="Q76" s="29">
        <f t="shared" si="28"/>
        <v>0.7699999999999996</v>
      </c>
      <c r="R76" s="127">
        <f>O76-G76</f>
        <v>-504</v>
      </c>
      <c r="S76" s="23">
        <f t="shared" si="28"/>
        <v>-2006.48</v>
      </c>
      <c r="T76" s="7" t="s">
        <v>182</v>
      </c>
    </row>
    <row r="77" spans="1:20" s="5" customFormat="1" ht="23.25" thickBot="1">
      <c r="A77" s="25" t="s">
        <v>95</v>
      </c>
      <c r="B77" s="10" t="s">
        <v>262</v>
      </c>
      <c r="C77" s="10" t="s">
        <v>90</v>
      </c>
      <c r="D77" s="22">
        <v>1.48</v>
      </c>
      <c r="E77" s="22">
        <v>0.31</v>
      </c>
      <c r="F77" s="22">
        <f t="shared" si="16"/>
        <v>1.79</v>
      </c>
      <c r="G77" s="22">
        <v>6</v>
      </c>
      <c r="H77" s="23">
        <f t="shared" si="17"/>
        <v>10.74</v>
      </c>
      <c r="I77" s="25" t="s">
        <v>97</v>
      </c>
      <c r="J77" s="212" t="s">
        <v>298</v>
      </c>
      <c r="K77" s="10" t="s">
        <v>90</v>
      </c>
      <c r="L77" s="22">
        <v>1.72</v>
      </c>
      <c r="M77" s="22">
        <v>0.36</v>
      </c>
      <c r="N77" s="22">
        <f>L77+M77</f>
        <v>2.08</v>
      </c>
      <c r="O77" s="22">
        <v>5</v>
      </c>
      <c r="P77" s="23">
        <f>N77*O77</f>
        <v>10.4</v>
      </c>
      <c r="Q77" s="29">
        <f t="shared" si="28"/>
        <v>0.29000000000000004</v>
      </c>
      <c r="R77" s="127">
        <f t="shared" si="28"/>
        <v>-1</v>
      </c>
      <c r="S77" s="23">
        <f t="shared" si="28"/>
        <v>-0.33999999999999986</v>
      </c>
      <c r="T77" s="7" t="s">
        <v>182</v>
      </c>
    </row>
    <row r="78" spans="1:20" s="3" customFormat="1" ht="13.5" thickBot="1">
      <c r="A78" s="240" t="s">
        <v>108</v>
      </c>
      <c r="B78" s="241"/>
      <c r="C78" s="241"/>
      <c r="D78" s="241"/>
      <c r="E78" s="241"/>
      <c r="F78" s="241"/>
      <c r="G78" s="241"/>
      <c r="H78" s="241"/>
      <c r="I78" s="241"/>
      <c r="J78" s="241"/>
      <c r="K78" s="241"/>
      <c r="L78" s="241"/>
      <c r="M78" s="241"/>
      <c r="N78" s="241"/>
      <c r="O78" s="241"/>
      <c r="P78" s="242"/>
      <c r="Q78" s="66"/>
      <c r="R78" s="132"/>
      <c r="S78" s="13"/>
      <c r="T78" s="13"/>
    </row>
    <row r="79" spans="1:20" s="3" customFormat="1" ht="33.75">
      <c r="A79" s="92" t="s">
        <v>109</v>
      </c>
      <c r="B79" s="12" t="s">
        <v>263</v>
      </c>
      <c r="C79" s="12" t="s">
        <v>112</v>
      </c>
      <c r="D79" s="26">
        <v>6.2</v>
      </c>
      <c r="E79" s="26">
        <v>1.3</v>
      </c>
      <c r="F79" s="26">
        <f>E79+D79</f>
        <v>7.5</v>
      </c>
      <c r="G79" s="26">
        <v>100</v>
      </c>
      <c r="H79" s="27">
        <f>F79*G79</f>
        <v>750</v>
      </c>
      <c r="I79" s="25" t="s">
        <v>109</v>
      </c>
      <c r="J79" s="10" t="s">
        <v>239</v>
      </c>
      <c r="K79" s="10" t="s">
        <v>112</v>
      </c>
      <c r="L79" s="24">
        <v>7</v>
      </c>
      <c r="M79" s="26">
        <f>L79*0.21</f>
        <v>1.47</v>
      </c>
      <c r="N79" s="21">
        <f>M79+L79</f>
        <v>8.47</v>
      </c>
      <c r="O79" s="26">
        <v>100</v>
      </c>
      <c r="P79" s="27">
        <f>N79*O79</f>
        <v>847.0000000000001</v>
      </c>
      <c r="Q79" s="28">
        <f aca="true" t="shared" si="29" ref="Q79:R81">N79-F79</f>
        <v>0.9700000000000006</v>
      </c>
      <c r="R79" s="129">
        <f t="shared" si="29"/>
        <v>0</v>
      </c>
      <c r="S79" s="27">
        <f>P79-H79</f>
        <v>97.00000000000011</v>
      </c>
      <c r="T79" s="7" t="s">
        <v>182</v>
      </c>
    </row>
    <row r="80" spans="1:20" s="3" customFormat="1" ht="33.75">
      <c r="A80" s="25" t="s">
        <v>110</v>
      </c>
      <c r="B80" s="10" t="s">
        <v>264</v>
      </c>
      <c r="C80" s="10" t="s">
        <v>112</v>
      </c>
      <c r="D80" s="22">
        <v>11.98</v>
      </c>
      <c r="E80" s="22">
        <v>2.52</v>
      </c>
      <c r="F80" s="21">
        <f>E80+D80</f>
        <v>14.5</v>
      </c>
      <c r="G80" s="22">
        <v>100</v>
      </c>
      <c r="H80" s="23">
        <f>F80*G80</f>
        <v>1450</v>
      </c>
      <c r="I80" s="25" t="s">
        <v>110</v>
      </c>
      <c r="J80" s="10" t="s">
        <v>240</v>
      </c>
      <c r="K80" s="10" t="s">
        <v>112</v>
      </c>
      <c r="L80" s="22">
        <v>13.81</v>
      </c>
      <c r="M80" s="199">
        <v>2.9</v>
      </c>
      <c r="N80" s="21">
        <f>M80+L80</f>
        <v>16.71</v>
      </c>
      <c r="O80" s="22">
        <v>100</v>
      </c>
      <c r="P80" s="23">
        <f>N80*O80</f>
        <v>1671</v>
      </c>
      <c r="Q80" s="29">
        <f t="shared" si="29"/>
        <v>2.210000000000001</v>
      </c>
      <c r="R80" s="127">
        <f t="shared" si="29"/>
        <v>0</v>
      </c>
      <c r="S80" s="23">
        <f>P80-H80</f>
        <v>221</v>
      </c>
      <c r="T80" s="7" t="s">
        <v>182</v>
      </c>
    </row>
    <row r="81" spans="1:20" s="3" customFormat="1" ht="25.5" customHeight="1" thickBot="1">
      <c r="A81" s="25" t="s">
        <v>111</v>
      </c>
      <c r="B81" s="10" t="s">
        <v>265</v>
      </c>
      <c r="C81" s="10" t="s">
        <v>172</v>
      </c>
      <c r="D81" s="22">
        <v>9.12</v>
      </c>
      <c r="E81" s="22">
        <v>1.09</v>
      </c>
      <c r="F81" s="22">
        <f>E81+D81</f>
        <v>10.209999999999999</v>
      </c>
      <c r="G81" s="22">
        <v>10</v>
      </c>
      <c r="H81" s="23">
        <f>F81*G81</f>
        <v>102.1</v>
      </c>
      <c r="I81" s="25" t="s">
        <v>111</v>
      </c>
      <c r="J81" s="10" t="s">
        <v>241</v>
      </c>
      <c r="K81" s="10" t="s">
        <v>242</v>
      </c>
      <c r="L81" s="22">
        <v>11.4</v>
      </c>
      <c r="M81" s="22">
        <v>1.36</v>
      </c>
      <c r="N81" s="21">
        <f>M81+L81</f>
        <v>12.76</v>
      </c>
      <c r="O81" s="22">
        <v>10</v>
      </c>
      <c r="P81" s="23">
        <f>N81*O81</f>
        <v>127.6</v>
      </c>
      <c r="Q81" s="29">
        <f t="shared" si="29"/>
        <v>2.5500000000000007</v>
      </c>
      <c r="R81" s="127">
        <f t="shared" si="29"/>
        <v>0</v>
      </c>
      <c r="S81" s="23">
        <f>P81-H81</f>
        <v>25.5</v>
      </c>
      <c r="T81" s="7" t="s">
        <v>182</v>
      </c>
    </row>
    <row r="82" spans="1:20" s="184" customFormat="1" ht="23.25" customHeight="1" hidden="1">
      <c r="A82" s="144"/>
      <c r="B82" s="137"/>
      <c r="C82" s="137"/>
      <c r="D82" s="139"/>
      <c r="E82" s="139"/>
      <c r="F82" s="139"/>
      <c r="G82" s="139"/>
      <c r="H82" s="140"/>
      <c r="J82" s="137"/>
      <c r="L82" s="138"/>
      <c r="M82" s="138"/>
      <c r="O82" s="139"/>
      <c r="P82" s="140"/>
      <c r="Q82" s="141"/>
      <c r="R82" s="142"/>
      <c r="S82" s="140"/>
      <c r="T82" s="143"/>
    </row>
    <row r="83" spans="1:20" s="184" customFormat="1" ht="12.75" hidden="1">
      <c r="A83" s="185"/>
      <c r="B83" s="186"/>
      <c r="C83" s="186"/>
      <c r="D83" s="187"/>
      <c r="E83" s="188"/>
      <c r="F83" s="188"/>
      <c r="G83" s="188"/>
      <c r="H83" s="189"/>
      <c r="I83" s="185"/>
      <c r="J83" s="186"/>
      <c r="K83" s="186"/>
      <c r="L83" s="187"/>
      <c r="M83" s="187"/>
      <c r="N83" s="187"/>
      <c r="O83" s="188"/>
      <c r="P83" s="189"/>
      <c r="Q83" s="190"/>
      <c r="R83" s="191"/>
      <c r="S83" s="189"/>
      <c r="T83" s="143"/>
    </row>
    <row r="84" spans="1:20" s="184" customFormat="1" ht="13.5" hidden="1" thickBot="1">
      <c r="A84" s="192"/>
      <c r="B84" s="193"/>
      <c r="C84" s="193"/>
      <c r="D84" s="194"/>
      <c r="E84" s="195"/>
      <c r="F84" s="195"/>
      <c r="G84" s="195"/>
      <c r="H84" s="196"/>
      <c r="I84" s="192"/>
      <c r="J84" s="193"/>
      <c r="K84" s="186"/>
      <c r="L84" s="194"/>
      <c r="M84" s="194"/>
      <c r="N84" s="194"/>
      <c r="O84" s="195"/>
      <c r="P84" s="196"/>
      <c r="Q84" s="197"/>
      <c r="R84" s="198"/>
      <c r="S84" s="196"/>
      <c r="T84" s="143"/>
    </row>
    <row r="85" spans="1:20" s="3" customFormat="1" ht="13.5" thickBot="1">
      <c r="A85" s="238" t="s">
        <v>113</v>
      </c>
      <c r="B85" s="239"/>
      <c r="C85" s="239"/>
      <c r="D85" s="67"/>
      <c r="E85" s="67"/>
      <c r="F85" s="67"/>
      <c r="G85" s="67"/>
      <c r="H85" s="68">
        <f>SUM(H17:H21,H23:H28,H30:H42,H44:H63,H65:H73,H75:H77,H79:H84)</f>
        <v>616797.72</v>
      </c>
      <c r="I85" s="238" t="s">
        <v>113</v>
      </c>
      <c r="J85" s="239"/>
      <c r="K85" s="239"/>
      <c r="L85" s="67"/>
      <c r="M85" s="67"/>
      <c r="N85" s="67"/>
      <c r="O85" s="67"/>
      <c r="P85" s="14">
        <f>SUM(P17:P21,P23:P28,P30:P42,P44:P63,P65:P77,P79:P84)</f>
        <v>294601.9146183747</v>
      </c>
      <c r="Q85" s="14"/>
      <c r="R85" s="133"/>
      <c r="S85" s="14">
        <f>SUM(S17:S21,S23:S28,S30:S42,S44:S63,S65:S77,S79:S84)</f>
        <v>-322195.80538162537</v>
      </c>
      <c r="T85" s="14"/>
    </row>
    <row r="86" spans="1:20" ht="13.5" customHeight="1" thickBot="1">
      <c r="A86" s="69"/>
      <c r="B86" s="239" t="s">
        <v>114</v>
      </c>
      <c r="C86" s="239"/>
      <c r="D86" s="239"/>
      <c r="E86" s="239"/>
      <c r="F86" s="239"/>
      <c r="G86" s="239"/>
      <c r="H86" s="239"/>
      <c r="I86" s="239"/>
      <c r="J86" s="239"/>
      <c r="K86" s="239"/>
      <c r="L86" s="239"/>
      <c r="M86" s="239"/>
      <c r="N86" s="239"/>
      <c r="O86" s="239"/>
      <c r="P86" s="70"/>
      <c r="Q86" s="70"/>
      <c r="R86" s="134"/>
      <c r="S86" s="15"/>
      <c r="T86" s="15"/>
    </row>
    <row r="87" spans="1:20" ht="22.5" customHeight="1">
      <c r="A87" s="71" t="s">
        <v>183</v>
      </c>
      <c r="B87" s="255" t="s">
        <v>116</v>
      </c>
      <c r="C87" s="256"/>
      <c r="D87" s="24"/>
      <c r="E87" s="24"/>
      <c r="F87" s="26"/>
      <c r="G87" s="26"/>
      <c r="H87" s="27"/>
      <c r="I87" s="71" t="s">
        <v>183</v>
      </c>
      <c r="J87" s="12" t="s">
        <v>116</v>
      </c>
      <c r="K87" s="12"/>
      <c r="L87" s="24"/>
      <c r="M87" s="24"/>
      <c r="N87" s="26"/>
      <c r="O87" s="26"/>
      <c r="P87" s="27"/>
      <c r="Q87" s="28"/>
      <c r="R87" s="129"/>
      <c r="S87" s="27"/>
      <c r="T87" s="27"/>
    </row>
    <row r="88" spans="1:20" ht="30" customHeight="1">
      <c r="A88" s="72" t="s">
        <v>196</v>
      </c>
      <c r="B88" s="10" t="s">
        <v>160</v>
      </c>
      <c r="C88" s="10" t="s">
        <v>117</v>
      </c>
      <c r="D88" s="21">
        <v>1.44</v>
      </c>
      <c r="E88" s="21">
        <v>0.3</v>
      </c>
      <c r="F88" s="22">
        <f>E88+D88</f>
        <v>1.74</v>
      </c>
      <c r="G88" s="22">
        <v>4500.13</v>
      </c>
      <c r="H88" s="23">
        <f>F88*G88</f>
        <v>7830.2262</v>
      </c>
      <c r="I88" s="72" t="s">
        <v>196</v>
      </c>
      <c r="J88" s="10" t="s">
        <v>160</v>
      </c>
      <c r="K88" s="10" t="s">
        <v>117</v>
      </c>
      <c r="L88" s="21">
        <v>1.75</v>
      </c>
      <c r="M88" s="21">
        <v>0.37</v>
      </c>
      <c r="N88" s="21">
        <f>M88+L88</f>
        <v>2.12</v>
      </c>
      <c r="O88" s="22">
        <v>4000</v>
      </c>
      <c r="P88" s="23">
        <f>N88*O88</f>
        <v>8480</v>
      </c>
      <c r="Q88" s="29">
        <f aca="true" t="shared" si="30" ref="Q88:S89">N88-F88</f>
        <v>0.3800000000000001</v>
      </c>
      <c r="R88" s="127">
        <f t="shared" si="30"/>
        <v>-500.1300000000001</v>
      </c>
      <c r="S88" s="200">
        <f t="shared" si="30"/>
        <v>649.7737999999999</v>
      </c>
      <c r="T88" s="8"/>
    </row>
    <row r="89" spans="1:20" ht="30" customHeight="1">
      <c r="A89" s="201" t="s">
        <v>197</v>
      </c>
      <c r="B89" s="10" t="s">
        <v>159</v>
      </c>
      <c r="C89" s="10" t="s">
        <v>117</v>
      </c>
      <c r="D89" s="21">
        <v>0.96</v>
      </c>
      <c r="E89" s="21">
        <v>0.2</v>
      </c>
      <c r="F89" s="22">
        <f>E89+D89</f>
        <v>1.16</v>
      </c>
      <c r="G89" s="22">
        <v>1669</v>
      </c>
      <c r="H89" s="23">
        <f>F89*G89</f>
        <v>1936.04</v>
      </c>
      <c r="I89" s="72" t="s">
        <v>197</v>
      </c>
      <c r="J89" s="10" t="s">
        <v>159</v>
      </c>
      <c r="K89" s="10" t="s">
        <v>117</v>
      </c>
      <c r="L89" s="21">
        <v>1.16</v>
      </c>
      <c r="M89" s="21">
        <v>0.25</v>
      </c>
      <c r="N89" s="21">
        <f>M89+L89</f>
        <v>1.41</v>
      </c>
      <c r="O89" s="22">
        <v>1326</v>
      </c>
      <c r="P89" s="23">
        <f>N89*O89</f>
        <v>1869.6599999999999</v>
      </c>
      <c r="Q89" s="29">
        <f t="shared" si="30"/>
        <v>0.25</v>
      </c>
      <c r="R89" s="127">
        <f t="shared" si="30"/>
        <v>-343</v>
      </c>
      <c r="S89" s="23">
        <f t="shared" si="30"/>
        <v>-66.38000000000011</v>
      </c>
      <c r="T89" s="7" t="s">
        <v>182</v>
      </c>
    </row>
    <row r="90" spans="1:20" ht="22.5" customHeight="1">
      <c r="A90" s="202" t="s">
        <v>184</v>
      </c>
      <c r="B90" s="72" t="s">
        <v>120</v>
      </c>
      <c r="C90" s="10"/>
      <c r="D90" s="21"/>
      <c r="E90" s="21"/>
      <c r="F90" s="22"/>
      <c r="G90" s="22"/>
      <c r="H90" s="23"/>
      <c r="I90" s="202" t="s">
        <v>184</v>
      </c>
      <c r="J90" s="10" t="s">
        <v>120</v>
      </c>
      <c r="L90" s="21"/>
      <c r="M90" s="21"/>
      <c r="N90" s="21"/>
      <c r="O90" s="22"/>
      <c r="P90" s="23"/>
      <c r="Q90" s="29"/>
      <c r="R90" s="127"/>
      <c r="S90" s="23"/>
      <c r="T90" s="7"/>
    </row>
    <row r="91" spans="1:20" ht="22.5">
      <c r="A91" s="203" t="s">
        <v>188</v>
      </c>
      <c r="B91" s="10" t="s">
        <v>160</v>
      </c>
      <c r="C91" s="10" t="s">
        <v>117</v>
      </c>
      <c r="D91" s="21">
        <v>1.61</v>
      </c>
      <c r="E91" s="21">
        <v>0.34</v>
      </c>
      <c r="F91" s="21">
        <f>E91+D91</f>
        <v>1.9500000000000002</v>
      </c>
      <c r="G91" s="22">
        <v>3969.1</v>
      </c>
      <c r="H91" s="23">
        <f>F91*G91</f>
        <v>7739.745000000001</v>
      </c>
      <c r="I91" s="202" t="s">
        <v>188</v>
      </c>
      <c r="J91" s="10" t="s">
        <v>160</v>
      </c>
      <c r="K91" s="10" t="s">
        <v>117</v>
      </c>
      <c r="L91" s="21">
        <v>1.79</v>
      </c>
      <c r="M91" s="21">
        <v>0.37</v>
      </c>
      <c r="N91" s="21">
        <f aca="true" t="shared" si="31" ref="N91:N103">M91+L91</f>
        <v>2.16</v>
      </c>
      <c r="O91" s="204">
        <v>3969.58</v>
      </c>
      <c r="P91" s="23">
        <f aca="true" t="shared" si="32" ref="P91:P103">N91*O91</f>
        <v>8574.292800000001</v>
      </c>
      <c r="Q91" s="29">
        <f aca="true" t="shared" si="33" ref="Q91:S93">N91-F91</f>
        <v>0.20999999999999996</v>
      </c>
      <c r="R91" s="127">
        <f t="shared" si="33"/>
        <v>0.4800000000000182</v>
      </c>
      <c r="S91" s="23">
        <f t="shared" si="33"/>
        <v>834.5478000000003</v>
      </c>
      <c r="T91" s="16"/>
    </row>
    <row r="92" spans="1:20" ht="24" customHeight="1">
      <c r="A92" s="202" t="s">
        <v>189</v>
      </c>
      <c r="B92" s="10" t="s">
        <v>161</v>
      </c>
      <c r="C92" s="10" t="s">
        <v>173</v>
      </c>
      <c r="D92" s="21">
        <v>0.72</v>
      </c>
      <c r="E92" s="21">
        <v>0.15</v>
      </c>
      <c r="F92" s="21">
        <f>E92+D92</f>
        <v>0.87</v>
      </c>
      <c r="G92" s="22">
        <v>816</v>
      </c>
      <c r="H92" s="23">
        <f>F92*G92</f>
        <v>709.92</v>
      </c>
      <c r="I92" s="202" t="s">
        <v>189</v>
      </c>
      <c r="J92" s="10" t="s">
        <v>161</v>
      </c>
      <c r="K92" s="10" t="s">
        <v>117</v>
      </c>
      <c r="L92" s="21">
        <v>0.86</v>
      </c>
      <c r="M92" s="21">
        <v>0.18</v>
      </c>
      <c r="N92" s="21">
        <f t="shared" si="31"/>
        <v>1.04</v>
      </c>
      <c r="O92" s="22">
        <v>426</v>
      </c>
      <c r="P92" s="23">
        <f t="shared" si="32"/>
        <v>443.04</v>
      </c>
      <c r="Q92" s="29">
        <f t="shared" si="33"/>
        <v>0.17000000000000004</v>
      </c>
      <c r="R92" s="127">
        <f t="shared" si="33"/>
        <v>-390</v>
      </c>
      <c r="S92" s="23">
        <f t="shared" si="33"/>
        <v>-266.87999999999994</v>
      </c>
      <c r="T92" s="7" t="s">
        <v>182</v>
      </c>
    </row>
    <row r="93" spans="1:20" ht="24.75" customHeight="1">
      <c r="A93" s="72" t="s">
        <v>190</v>
      </c>
      <c r="B93" s="10" t="s">
        <v>162</v>
      </c>
      <c r="C93" s="10" t="s">
        <v>117</v>
      </c>
      <c r="D93" s="21">
        <v>1.12</v>
      </c>
      <c r="E93" s="21">
        <v>0.24</v>
      </c>
      <c r="F93" s="22">
        <f>E93+D93</f>
        <v>1.36</v>
      </c>
      <c r="G93" s="22">
        <v>284</v>
      </c>
      <c r="H93" s="23">
        <f>F93*G93</f>
        <v>386.24</v>
      </c>
      <c r="I93" s="72" t="s">
        <v>190</v>
      </c>
      <c r="J93" s="10" t="s">
        <v>162</v>
      </c>
      <c r="K93" s="10" t="s">
        <v>117</v>
      </c>
      <c r="L93" s="21">
        <v>1.29</v>
      </c>
      <c r="M93" s="21">
        <v>0.27</v>
      </c>
      <c r="N93" s="21">
        <f t="shared" si="31"/>
        <v>1.56</v>
      </c>
      <c r="O93" s="22">
        <v>328</v>
      </c>
      <c r="P93" s="23">
        <f t="shared" si="32"/>
        <v>511.68</v>
      </c>
      <c r="Q93" s="29">
        <f t="shared" si="33"/>
        <v>0.19999999999999996</v>
      </c>
      <c r="R93" s="127">
        <f t="shared" si="33"/>
        <v>44</v>
      </c>
      <c r="S93" s="23">
        <f t="shared" si="33"/>
        <v>125.44</v>
      </c>
      <c r="T93" s="7" t="s">
        <v>182</v>
      </c>
    </row>
    <row r="94" spans="1:20" ht="45">
      <c r="A94" s="72"/>
      <c r="B94" s="10"/>
      <c r="C94" s="10"/>
      <c r="D94" s="21"/>
      <c r="E94" s="21"/>
      <c r="F94" s="22"/>
      <c r="G94" s="22"/>
      <c r="H94" s="23"/>
      <c r="I94" s="72" t="s">
        <v>211</v>
      </c>
      <c r="J94" s="10" t="s">
        <v>212</v>
      </c>
      <c r="K94" s="10" t="s">
        <v>117</v>
      </c>
      <c r="L94" s="21">
        <v>1.03</v>
      </c>
      <c r="M94" s="21">
        <v>0.22</v>
      </c>
      <c r="N94" s="21">
        <f t="shared" si="31"/>
        <v>1.25</v>
      </c>
      <c r="O94" s="22">
        <v>3000</v>
      </c>
      <c r="P94" s="23">
        <f t="shared" si="32"/>
        <v>3750</v>
      </c>
      <c r="Q94" s="29">
        <f>N94</f>
        <v>1.25</v>
      </c>
      <c r="R94" s="127">
        <f>O94</f>
        <v>3000</v>
      </c>
      <c r="S94" s="23">
        <f>P94</f>
        <v>3750</v>
      </c>
      <c r="T94" s="7" t="s">
        <v>215</v>
      </c>
    </row>
    <row r="95" spans="1:20" ht="22.5">
      <c r="A95" s="72"/>
      <c r="B95" s="10"/>
      <c r="C95" s="10"/>
      <c r="D95" s="21"/>
      <c r="E95" s="21"/>
      <c r="F95" s="22"/>
      <c r="G95" s="22"/>
      <c r="H95" s="23"/>
      <c r="I95" s="72" t="s">
        <v>187</v>
      </c>
      <c r="J95" s="10" t="s">
        <v>243</v>
      </c>
      <c r="K95" s="10"/>
      <c r="L95" s="21"/>
      <c r="M95" s="21"/>
      <c r="N95" s="21"/>
      <c r="O95" s="22"/>
      <c r="P95" s="23"/>
      <c r="Q95" s="29"/>
      <c r="R95" s="127"/>
      <c r="S95" s="23"/>
      <c r="T95" s="7"/>
    </row>
    <row r="96" spans="1:20" ht="45">
      <c r="A96" s="205" t="s">
        <v>187</v>
      </c>
      <c r="B96" s="10" t="s">
        <v>164</v>
      </c>
      <c r="C96" s="10" t="s">
        <v>122</v>
      </c>
      <c r="D96" s="21">
        <v>1.96</v>
      </c>
      <c r="E96" s="21">
        <v>0.24</v>
      </c>
      <c r="F96" s="21">
        <f>E96+D96</f>
        <v>2.2</v>
      </c>
      <c r="G96" s="22">
        <v>4907.4</v>
      </c>
      <c r="H96" s="23">
        <f>F96*G96</f>
        <v>10796.28</v>
      </c>
      <c r="I96" s="202" t="s">
        <v>205</v>
      </c>
      <c r="J96" s="10" t="s">
        <v>164</v>
      </c>
      <c r="K96" s="10" t="s">
        <v>122</v>
      </c>
      <c r="L96" s="21">
        <v>2.11</v>
      </c>
      <c r="M96" s="21">
        <v>0.25</v>
      </c>
      <c r="N96" s="21">
        <f t="shared" si="31"/>
        <v>2.36</v>
      </c>
      <c r="O96" s="22">
        <v>4907.4</v>
      </c>
      <c r="P96" s="23">
        <f t="shared" si="32"/>
        <v>11581.463999999998</v>
      </c>
      <c r="Q96" s="29">
        <f aca="true" t="shared" si="34" ref="Q96:S97">N96-F96</f>
        <v>0.1599999999999997</v>
      </c>
      <c r="R96" s="127">
        <f t="shared" si="34"/>
        <v>0</v>
      </c>
      <c r="S96" s="23">
        <f t="shared" si="34"/>
        <v>785.1839999999975</v>
      </c>
      <c r="T96" s="7" t="s">
        <v>182</v>
      </c>
    </row>
    <row r="97" spans="1:20" s="184" customFormat="1" ht="56.25">
      <c r="A97" s="145"/>
      <c r="B97" s="146"/>
      <c r="C97" s="146"/>
      <c r="D97" s="147"/>
      <c r="E97" s="147"/>
      <c r="F97" s="148"/>
      <c r="G97" s="148"/>
      <c r="H97" s="149"/>
      <c r="I97" s="202" t="s">
        <v>206</v>
      </c>
      <c r="J97" s="10" t="s">
        <v>245</v>
      </c>
      <c r="K97" s="10" t="s">
        <v>207</v>
      </c>
      <c r="L97" s="21">
        <v>2.48</v>
      </c>
      <c r="M97" s="21">
        <v>0.3</v>
      </c>
      <c r="N97" s="21">
        <f t="shared" si="31"/>
        <v>2.78</v>
      </c>
      <c r="O97" s="22">
        <v>500</v>
      </c>
      <c r="P97" s="23">
        <f t="shared" si="32"/>
        <v>1390</v>
      </c>
      <c r="Q97" s="29">
        <f t="shared" si="34"/>
        <v>2.78</v>
      </c>
      <c r="R97" s="127">
        <f t="shared" si="34"/>
        <v>500</v>
      </c>
      <c r="S97" s="23">
        <f t="shared" si="34"/>
        <v>1390</v>
      </c>
      <c r="T97" s="7" t="s">
        <v>253</v>
      </c>
    </row>
    <row r="98" spans="1:20" s="184" customFormat="1" ht="63.75" customHeight="1">
      <c r="A98" s="145"/>
      <c r="B98" s="146"/>
      <c r="C98" s="146"/>
      <c r="D98" s="147"/>
      <c r="E98" s="147"/>
      <c r="F98" s="148"/>
      <c r="G98" s="148"/>
      <c r="H98" s="149"/>
      <c r="I98" s="202" t="s">
        <v>209</v>
      </c>
      <c r="J98" s="10" t="s">
        <v>244</v>
      </c>
      <c r="K98" s="10" t="s">
        <v>207</v>
      </c>
      <c r="L98" s="21">
        <v>2.48</v>
      </c>
      <c r="M98" s="21">
        <v>0.52</v>
      </c>
      <c r="N98" s="21">
        <f t="shared" si="31"/>
        <v>3</v>
      </c>
      <c r="O98" s="22">
        <v>500</v>
      </c>
      <c r="P98" s="23">
        <f>N98*O98</f>
        <v>1500</v>
      </c>
      <c r="Q98" s="29">
        <f>N98-F98</f>
        <v>3</v>
      </c>
      <c r="R98" s="127">
        <f>O98-G98</f>
        <v>500</v>
      </c>
      <c r="S98" s="23">
        <f>P98-H98</f>
        <v>1500</v>
      </c>
      <c r="T98" s="7" t="s">
        <v>252</v>
      </c>
    </row>
    <row r="99" spans="1:20" ht="22.5">
      <c r="A99" s="145"/>
      <c r="B99" s="146"/>
      <c r="C99" s="146"/>
      <c r="D99" s="147"/>
      <c r="E99" s="147"/>
      <c r="F99" s="148"/>
      <c r="G99" s="148"/>
      <c r="H99" s="149"/>
      <c r="I99" s="202" t="s">
        <v>185</v>
      </c>
      <c r="J99" s="10" t="s">
        <v>246</v>
      </c>
      <c r="K99" s="10"/>
      <c r="L99" s="21"/>
      <c r="M99" s="21"/>
      <c r="N99" s="21"/>
      <c r="O99" s="22"/>
      <c r="P99" s="23"/>
      <c r="Q99" s="29"/>
      <c r="R99" s="127"/>
      <c r="S99" s="23"/>
      <c r="T99" s="7"/>
    </row>
    <row r="100" spans="1:20" ht="56.25">
      <c r="A100" s="145"/>
      <c r="B100" s="146"/>
      <c r="C100" s="146"/>
      <c r="D100" s="147"/>
      <c r="E100" s="147"/>
      <c r="F100" s="148"/>
      <c r="G100" s="148"/>
      <c r="H100" s="149"/>
      <c r="I100" s="205" t="s">
        <v>208</v>
      </c>
      <c r="J100" s="10" t="s">
        <v>247</v>
      </c>
      <c r="K100" s="10" t="s">
        <v>207</v>
      </c>
      <c r="L100" s="21">
        <v>46.05</v>
      </c>
      <c r="M100" s="21">
        <v>5.53</v>
      </c>
      <c r="N100" s="21">
        <f>M100+L100</f>
        <v>51.58</v>
      </c>
      <c r="O100" s="22">
        <v>60</v>
      </c>
      <c r="P100" s="23">
        <f>O100*N100</f>
        <v>3094.7999999999997</v>
      </c>
      <c r="Q100" s="29">
        <f aca="true" t="shared" si="35" ref="Q100:S101">N100-F100</f>
        <v>51.58</v>
      </c>
      <c r="R100" s="127">
        <f t="shared" si="35"/>
        <v>60</v>
      </c>
      <c r="S100" s="23">
        <f t="shared" si="35"/>
        <v>3094.7999999999997</v>
      </c>
      <c r="T100" s="7" t="s">
        <v>214</v>
      </c>
    </row>
    <row r="101" spans="1:20" ht="56.25">
      <c r="A101" s="145"/>
      <c r="B101" s="146"/>
      <c r="C101" s="146"/>
      <c r="D101" s="147"/>
      <c r="E101" s="147"/>
      <c r="F101" s="148"/>
      <c r="G101" s="148"/>
      <c r="H101" s="149"/>
      <c r="I101" s="202" t="s">
        <v>210</v>
      </c>
      <c r="J101" s="10" t="s">
        <v>248</v>
      </c>
      <c r="K101" s="10" t="s">
        <v>207</v>
      </c>
      <c r="L101" s="21">
        <v>46.05</v>
      </c>
      <c r="M101" s="21">
        <v>9.67</v>
      </c>
      <c r="N101" s="21">
        <f>M101+L101</f>
        <v>55.72</v>
      </c>
      <c r="O101" s="22">
        <v>60</v>
      </c>
      <c r="P101" s="23">
        <f>O101*N101</f>
        <v>3343.2</v>
      </c>
      <c r="Q101" s="29">
        <f t="shared" si="35"/>
        <v>55.72</v>
      </c>
      <c r="R101" s="127">
        <f t="shared" si="35"/>
        <v>60</v>
      </c>
      <c r="S101" s="23">
        <f t="shared" si="35"/>
        <v>3343.2</v>
      </c>
      <c r="T101" s="7" t="s">
        <v>213</v>
      </c>
    </row>
    <row r="102" spans="1:20" ht="33.75">
      <c r="A102" s="72" t="s">
        <v>185</v>
      </c>
      <c r="B102" s="10" t="s">
        <v>163</v>
      </c>
      <c r="C102" s="10" t="s">
        <v>117</v>
      </c>
      <c r="D102" s="21">
        <v>3.2</v>
      </c>
      <c r="E102" s="21">
        <v>0.38</v>
      </c>
      <c r="F102" s="22">
        <f>E102+D102</f>
        <v>3.58</v>
      </c>
      <c r="G102" s="22">
        <v>481</v>
      </c>
      <c r="H102" s="23">
        <f>F102*G102</f>
        <v>1721.98</v>
      </c>
      <c r="I102" s="202"/>
      <c r="J102" s="220" t="s">
        <v>163</v>
      </c>
      <c r="K102" s="220" t="s">
        <v>117</v>
      </c>
      <c r="L102" s="221">
        <v>0</v>
      </c>
      <c r="M102" s="221">
        <v>0</v>
      </c>
      <c r="N102" s="221">
        <f t="shared" si="31"/>
        <v>0</v>
      </c>
      <c r="O102" s="222">
        <v>0</v>
      </c>
      <c r="P102" s="223">
        <f t="shared" si="32"/>
        <v>0</v>
      </c>
      <c r="Q102" s="224">
        <f aca="true" t="shared" si="36" ref="Q102:S103">N102-F102</f>
        <v>-3.58</v>
      </c>
      <c r="R102" s="225">
        <f t="shared" si="36"/>
        <v>-481</v>
      </c>
      <c r="S102" s="223">
        <f t="shared" si="36"/>
        <v>-1721.98</v>
      </c>
      <c r="T102" s="226" t="s">
        <v>175</v>
      </c>
    </row>
    <row r="103" spans="1:25" ht="39" customHeight="1">
      <c r="A103" s="72" t="s">
        <v>186</v>
      </c>
      <c r="B103" s="10" t="s">
        <v>195</v>
      </c>
      <c r="C103" s="10" t="s">
        <v>117</v>
      </c>
      <c r="D103" s="21">
        <v>0</v>
      </c>
      <c r="E103" s="21">
        <v>0</v>
      </c>
      <c r="F103" s="22">
        <f>E103+D103</f>
        <v>0</v>
      </c>
      <c r="G103" s="22">
        <v>0</v>
      </c>
      <c r="H103" s="23">
        <f>F103*G103</f>
        <v>0</v>
      </c>
      <c r="I103" s="72" t="s">
        <v>268</v>
      </c>
      <c r="J103" s="10" t="s">
        <v>249</v>
      </c>
      <c r="K103" s="10" t="s">
        <v>117</v>
      </c>
      <c r="L103" s="21">
        <v>3.29</v>
      </c>
      <c r="M103" s="21">
        <v>0.39</v>
      </c>
      <c r="N103" s="21">
        <f t="shared" si="31"/>
        <v>3.68</v>
      </c>
      <c r="O103" s="22">
        <v>750</v>
      </c>
      <c r="P103" s="23">
        <f t="shared" si="32"/>
        <v>2760</v>
      </c>
      <c r="Q103" s="29">
        <f t="shared" si="36"/>
        <v>3.68</v>
      </c>
      <c r="R103" s="127">
        <f t="shared" si="36"/>
        <v>750</v>
      </c>
      <c r="S103" s="23">
        <f t="shared" si="36"/>
        <v>2760</v>
      </c>
      <c r="T103" s="7" t="s">
        <v>251</v>
      </c>
      <c r="U103" s="209"/>
      <c r="V103" s="210"/>
      <c r="W103" s="210"/>
      <c r="X103" s="210"/>
      <c r="Y103" s="210"/>
    </row>
    <row r="104" spans="1:20" ht="47.25" customHeight="1">
      <c r="A104" s="73"/>
      <c r="B104" s="10"/>
      <c r="C104" s="10"/>
      <c r="D104" s="21"/>
      <c r="E104" s="21"/>
      <c r="F104" s="22">
        <f>E104+D104</f>
        <v>0</v>
      </c>
      <c r="G104" s="22"/>
      <c r="H104" s="23">
        <f>F104*G104</f>
        <v>0</v>
      </c>
      <c r="I104" s="73" t="s">
        <v>269</v>
      </c>
      <c r="J104" s="10" t="s">
        <v>254</v>
      </c>
      <c r="K104" s="10" t="s">
        <v>117</v>
      </c>
      <c r="L104" s="21">
        <v>3.29</v>
      </c>
      <c r="M104" s="21">
        <v>0.69</v>
      </c>
      <c r="N104" s="21">
        <f>M104+L104</f>
        <v>3.98</v>
      </c>
      <c r="O104" s="22">
        <v>750</v>
      </c>
      <c r="P104" s="23">
        <f>N104*O104</f>
        <v>2985</v>
      </c>
      <c r="Q104" s="29">
        <f aca="true" t="shared" si="37" ref="Q104:S105">N104-F104</f>
        <v>3.98</v>
      </c>
      <c r="R104" s="127">
        <f t="shared" si="37"/>
        <v>750</v>
      </c>
      <c r="S104" s="23">
        <f t="shared" si="37"/>
        <v>2985</v>
      </c>
      <c r="T104" s="7" t="s">
        <v>250</v>
      </c>
    </row>
    <row r="105" spans="1:20" ht="13.5" thickBot="1">
      <c r="A105" s="74"/>
      <c r="B105" s="36"/>
      <c r="C105" s="36"/>
      <c r="D105" s="17"/>
      <c r="E105" s="17"/>
      <c r="F105" s="18">
        <f>E105+D105</f>
        <v>0</v>
      </c>
      <c r="G105" s="18"/>
      <c r="H105" s="19">
        <f>F105*G105</f>
        <v>0</v>
      </c>
      <c r="I105" s="74"/>
      <c r="J105" s="36"/>
      <c r="K105" s="36"/>
      <c r="L105" s="17"/>
      <c r="M105" s="17"/>
      <c r="N105" s="21">
        <f>M105+L105</f>
        <v>0</v>
      </c>
      <c r="O105" s="18"/>
      <c r="P105" s="19">
        <f>N105*O105</f>
        <v>0</v>
      </c>
      <c r="Q105" s="20">
        <f t="shared" si="37"/>
        <v>0</v>
      </c>
      <c r="R105" s="128">
        <f t="shared" si="37"/>
        <v>0</v>
      </c>
      <c r="S105" s="19">
        <f t="shared" si="37"/>
        <v>0</v>
      </c>
      <c r="T105" s="76"/>
    </row>
    <row r="106" spans="1:22" ht="13.5" thickBot="1">
      <c r="A106" s="262" t="s">
        <v>124</v>
      </c>
      <c r="B106" s="263"/>
      <c r="C106" s="264"/>
      <c r="D106" s="53"/>
      <c r="E106" s="90"/>
      <c r="F106" s="89"/>
      <c r="G106" s="53"/>
      <c r="H106" s="77">
        <f>SUM(H88:H92,H93:H105)</f>
        <v>31120.431200000003</v>
      </c>
      <c r="I106" s="262" t="s">
        <v>124</v>
      </c>
      <c r="J106" s="263"/>
      <c r="K106" s="264"/>
      <c r="L106" s="53"/>
      <c r="M106" s="90"/>
      <c r="N106" s="49"/>
      <c r="O106" s="53"/>
      <c r="P106" s="77">
        <f>SUM(P88:P89,P91:P105)</f>
        <v>50283.1368</v>
      </c>
      <c r="Q106" s="78"/>
      <c r="R106" s="135"/>
      <c r="S106" s="59">
        <f>P106-H106</f>
        <v>19162.705599999998</v>
      </c>
      <c r="T106" s="77"/>
      <c r="U106" s="2"/>
      <c r="V106" s="2"/>
    </row>
    <row r="107" spans="1:20" ht="27" customHeight="1" thickBot="1">
      <c r="A107" s="109"/>
      <c r="B107" s="62"/>
      <c r="C107" s="61"/>
      <c r="D107" s="110"/>
      <c r="E107" s="111"/>
      <c r="F107" s="65"/>
      <c r="G107" s="63"/>
      <c r="H107" s="112"/>
      <c r="I107" s="244" t="s">
        <v>167</v>
      </c>
      <c r="J107" s="245"/>
      <c r="K107" s="245"/>
      <c r="L107" s="245"/>
      <c r="M107" s="245"/>
      <c r="N107" s="245"/>
      <c r="O107" s="245"/>
      <c r="P107" s="246"/>
      <c r="Q107" s="113"/>
      <c r="R107" s="136"/>
      <c r="S107" s="112"/>
      <c r="T107" s="114"/>
    </row>
    <row r="108" spans="1:20" ht="15.75" customHeight="1" thickBot="1">
      <c r="A108" s="238" t="s">
        <v>23</v>
      </c>
      <c r="B108" s="239"/>
      <c r="C108" s="239"/>
      <c r="D108" s="239"/>
      <c r="E108" s="239"/>
      <c r="F108" s="239"/>
      <c r="G108" s="239"/>
      <c r="H108" s="247"/>
      <c r="I108" s="238" t="s">
        <v>23</v>
      </c>
      <c r="J108" s="239"/>
      <c r="K108" s="239"/>
      <c r="L108" s="239"/>
      <c r="M108" s="239"/>
      <c r="N108" s="239"/>
      <c r="O108" s="239"/>
      <c r="P108" s="247"/>
      <c r="Q108" s="113"/>
      <c r="R108" s="136"/>
      <c r="S108" s="112"/>
      <c r="T108" s="114"/>
    </row>
    <row r="109" spans="1:20" s="93" customFormat="1" ht="22.5">
      <c r="A109" s="206">
        <v>1</v>
      </c>
      <c r="B109" s="12" t="s">
        <v>144</v>
      </c>
      <c r="C109" s="12" t="s">
        <v>15</v>
      </c>
      <c r="D109" s="26">
        <v>19.49</v>
      </c>
      <c r="E109" s="26">
        <v>0</v>
      </c>
      <c r="F109" s="26">
        <f>D109+E109</f>
        <v>19.49</v>
      </c>
      <c r="G109" s="26">
        <v>1800</v>
      </c>
      <c r="H109" s="27">
        <f>G109*F109</f>
        <v>35082</v>
      </c>
      <c r="I109" s="92" t="s">
        <v>115</v>
      </c>
      <c r="J109" s="214" t="s">
        <v>228</v>
      </c>
      <c r="K109" s="214" t="s">
        <v>15</v>
      </c>
      <c r="L109" s="215">
        <v>0</v>
      </c>
      <c r="M109" s="215">
        <v>0</v>
      </c>
      <c r="N109" s="215">
        <f>L109+M109</f>
        <v>0</v>
      </c>
      <c r="O109" s="215">
        <v>0</v>
      </c>
      <c r="P109" s="216">
        <f>N109*O109</f>
        <v>0</v>
      </c>
      <c r="Q109" s="217">
        <f aca="true" t="shared" si="38" ref="Q109:S113">N109-F109</f>
        <v>-19.49</v>
      </c>
      <c r="R109" s="218">
        <f t="shared" si="38"/>
        <v>-1800</v>
      </c>
      <c r="S109" s="216">
        <f t="shared" si="38"/>
        <v>-35082</v>
      </c>
      <c r="T109" s="234" t="s">
        <v>177</v>
      </c>
    </row>
    <row r="110" spans="1:20" s="93" customFormat="1" ht="44.25" customHeight="1">
      <c r="A110" s="207">
        <v>2</v>
      </c>
      <c r="B110" s="10" t="s">
        <v>146</v>
      </c>
      <c r="C110" s="10" t="s">
        <v>15</v>
      </c>
      <c r="D110" s="21">
        <v>18.57</v>
      </c>
      <c r="E110" s="22">
        <v>0</v>
      </c>
      <c r="F110" s="21">
        <f>D110+E110</f>
        <v>18.57</v>
      </c>
      <c r="G110" s="22">
        <v>1800</v>
      </c>
      <c r="H110" s="23">
        <f>G110*F110</f>
        <v>33426</v>
      </c>
      <c r="I110" s="9" t="s">
        <v>118</v>
      </c>
      <c r="J110" s="220" t="s">
        <v>237</v>
      </c>
      <c r="K110" s="220" t="s">
        <v>15</v>
      </c>
      <c r="L110" s="221">
        <v>0</v>
      </c>
      <c r="M110" s="222">
        <v>0</v>
      </c>
      <c r="N110" s="221">
        <f>L110+M110</f>
        <v>0</v>
      </c>
      <c r="O110" s="222">
        <v>0</v>
      </c>
      <c r="P110" s="223">
        <f>N110*O110</f>
        <v>0</v>
      </c>
      <c r="Q110" s="224">
        <f t="shared" si="38"/>
        <v>-18.57</v>
      </c>
      <c r="R110" s="225">
        <f t="shared" si="38"/>
        <v>-1800</v>
      </c>
      <c r="S110" s="223">
        <f t="shared" si="38"/>
        <v>-33426</v>
      </c>
      <c r="T110" s="235" t="s">
        <v>177</v>
      </c>
    </row>
    <row r="111" spans="1:20" s="93" customFormat="1" ht="44.25" customHeight="1">
      <c r="A111" s="207">
        <v>3</v>
      </c>
      <c r="B111" s="10" t="s">
        <v>191</v>
      </c>
      <c r="C111" s="10" t="s">
        <v>34</v>
      </c>
      <c r="D111" s="21">
        <v>16.93</v>
      </c>
      <c r="E111" s="22">
        <v>0</v>
      </c>
      <c r="F111" s="21">
        <v>16.93</v>
      </c>
      <c r="G111" s="22">
        <v>120</v>
      </c>
      <c r="H111" s="23">
        <f>G111*F111</f>
        <v>2031.6</v>
      </c>
      <c r="I111" s="9" t="s">
        <v>119</v>
      </c>
      <c r="J111" s="220" t="s">
        <v>238</v>
      </c>
      <c r="K111" s="220" t="s">
        <v>34</v>
      </c>
      <c r="L111" s="221">
        <v>0</v>
      </c>
      <c r="M111" s="222">
        <v>0</v>
      </c>
      <c r="N111" s="221">
        <f>L111+M111</f>
        <v>0</v>
      </c>
      <c r="O111" s="222">
        <v>0</v>
      </c>
      <c r="P111" s="223">
        <f>N111*O111</f>
        <v>0</v>
      </c>
      <c r="Q111" s="224">
        <f t="shared" si="38"/>
        <v>-16.93</v>
      </c>
      <c r="R111" s="225">
        <f t="shared" si="38"/>
        <v>-120</v>
      </c>
      <c r="S111" s="223">
        <f t="shared" si="38"/>
        <v>-2031.6</v>
      </c>
      <c r="T111" s="226" t="s">
        <v>177</v>
      </c>
    </row>
    <row r="112" spans="1:20" s="93" customFormat="1" ht="44.25" customHeight="1">
      <c r="A112" s="208">
        <v>4</v>
      </c>
      <c r="B112" s="10" t="s">
        <v>153</v>
      </c>
      <c r="C112" s="10" t="s">
        <v>32</v>
      </c>
      <c r="D112" s="21">
        <v>6.4</v>
      </c>
      <c r="E112" s="22">
        <v>0</v>
      </c>
      <c r="F112" s="21">
        <v>6.4</v>
      </c>
      <c r="G112" s="22">
        <v>2160</v>
      </c>
      <c r="H112" s="23">
        <f>G112*F112</f>
        <v>13824</v>
      </c>
      <c r="I112" s="9" t="s">
        <v>121</v>
      </c>
      <c r="J112" s="220" t="s">
        <v>234</v>
      </c>
      <c r="K112" s="220" t="s">
        <v>32</v>
      </c>
      <c r="L112" s="221">
        <v>0</v>
      </c>
      <c r="M112" s="222">
        <v>0</v>
      </c>
      <c r="N112" s="221">
        <f>L112+M112</f>
        <v>0</v>
      </c>
      <c r="O112" s="222">
        <v>0</v>
      </c>
      <c r="P112" s="223">
        <f>N112*O112</f>
        <v>0</v>
      </c>
      <c r="Q112" s="224">
        <f t="shared" si="38"/>
        <v>-6.4</v>
      </c>
      <c r="R112" s="225">
        <f t="shared" si="38"/>
        <v>-2160</v>
      </c>
      <c r="S112" s="223">
        <f t="shared" si="38"/>
        <v>-13824</v>
      </c>
      <c r="T112" s="236" t="s">
        <v>177</v>
      </c>
    </row>
    <row r="113" spans="1:20" s="93" customFormat="1" ht="33.75">
      <c r="A113" s="208">
        <v>5</v>
      </c>
      <c r="B113" s="10" t="s">
        <v>192</v>
      </c>
      <c r="C113" s="10" t="s">
        <v>32</v>
      </c>
      <c r="D113" s="21">
        <v>17.07</v>
      </c>
      <c r="E113" s="22">
        <v>0</v>
      </c>
      <c r="F113" s="21">
        <v>17.07</v>
      </c>
      <c r="G113" s="22">
        <v>360</v>
      </c>
      <c r="H113" s="23">
        <f>G113*F113</f>
        <v>6145.2</v>
      </c>
      <c r="I113" s="9" t="s">
        <v>123</v>
      </c>
      <c r="J113" s="220" t="s">
        <v>235</v>
      </c>
      <c r="K113" s="220" t="s">
        <v>32</v>
      </c>
      <c r="L113" s="221">
        <v>0</v>
      </c>
      <c r="M113" s="222">
        <v>0</v>
      </c>
      <c r="N113" s="221">
        <f>L113+M113</f>
        <v>0</v>
      </c>
      <c r="O113" s="222">
        <v>0</v>
      </c>
      <c r="P113" s="223">
        <f>N113*O113</f>
        <v>0</v>
      </c>
      <c r="Q113" s="224">
        <f t="shared" si="38"/>
        <v>-17.07</v>
      </c>
      <c r="R113" s="225">
        <f t="shared" si="38"/>
        <v>-360</v>
      </c>
      <c r="S113" s="223">
        <f t="shared" si="38"/>
        <v>-6145.2</v>
      </c>
      <c r="T113" s="235" t="s">
        <v>177</v>
      </c>
    </row>
    <row r="114" spans="1:22" ht="13.5" thickBot="1">
      <c r="A114" s="115"/>
      <c r="B114" s="116"/>
      <c r="C114" s="116"/>
      <c r="D114" s="117"/>
      <c r="E114" s="118"/>
      <c r="F114" s="117"/>
      <c r="G114" s="118"/>
      <c r="H114" s="119">
        <f>SUM(H109:H113)</f>
        <v>90508.8</v>
      </c>
      <c r="I114" s="120"/>
      <c r="J114" s="116"/>
      <c r="K114" s="116"/>
      <c r="L114" s="117"/>
      <c r="M114" s="118"/>
      <c r="N114" s="117"/>
      <c r="O114" s="118"/>
      <c r="P114" s="121">
        <f>SUM(P109:P113)</f>
        <v>0</v>
      </c>
      <c r="Q114" s="122"/>
      <c r="R114" s="122"/>
      <c r="S114" s="119">
        <f>P114-H114</f>
        <v>-90508.8</v>
      </c>
      <c r="T114" s="123"/>
      <c r="V114" s="2"/>
    </row>
    <row r="115" spans="1:22" s="3" customFormat="1" ht="15.75" customHeight="1" thickBot="1">
      <c r="A115" s="79" t="s">
        <v>11</v>
      </c>
      <c r="B115" s="80"/>
      <c r="C115" s="80"/>
      <c r="D115" s="80"/>
      <c r="E115" s="80"/>
      <c r="F115" s="80"/>
      <c r="G115" s="80"/>
      <c r="H115" s="81">
        <f>H106+H85+H114</f>
        <v>738426.9512</v>
      </c>
      <c r="I115" s="80"/>
      <c r="J115" s="80"/>
      <c r="K115" s="80"/>
      <c r="L115" s="80"/>
      <c r="M115" s="80"/>
      <c r="N115" s="80"/>
      <c r="O115" s="80"/>
      <c r="P115" s="81">
        <f>ROUNDUP(P106+P85+P114,2)</f>
        <v>344885.06</v>
      </c>
      <c r="Q115" s="82"/>
      <c r="R115" s="82"/>
      <c r="S115" s="83">
        <f>P115-H115</f>
        <v>-393541.8912</v>
      </c>
      <c r="T115" s="108"/>
      <c r="U115" s="4"/>
      <c r="V115" s="4"/>
    </row>
    <row r="116" spans="1:20" ht="12.75">
      <c r="A116" s="265" t="s">
        <v>125</v>
      </c>
      <c r="B116" s="265"/>
      <c r="C116" s="265"/>
      <c r="D116" s="265"/>
      <c r="E116" s="265"/>
      <c r="F116" s="265"/>
      <c r="G116" s="265"/>
      <c r="H116" s="265"/>
      <c r="I116" s="265"/>
      <c r="J116" s="265"/>
      <c r="K116" s="265"/>
      <c r="L116" s="265"/>
      <c r="M116" s="265"/>
      <c r="N116" s="265"/>
      <c r="O116" s="265"/>
      <c r="P116" s="265"/>
      <c r="Q116" s="265"/>
      <c r="R116" s="265"/>
      <c r="S116" s="265"/>
      <c r="T116" s="5"/>
    </row>
    <row r="117" spans="1:19" ht="12.75">
      <c r="A117" s="265" t="s">
        <v>126</v>
      </c>
      <c r="B117" s="265"/>
      <c r="C117" s="265"/>
      <c r="D117" s="265"/>
      <c r="E117" s="265"/>
      <c r="F117" s="265"/>
      <c r="G117" s="265"/>
      <c r="H117" s="265"/>
      <c r="I117" s="265"/>
      <c r="J117" s="265"/>
      <c r="K117" s="265"/>
      <c r="L117" s="265"/>
      <c r="M117" s="265"/>
      <c r="N117" s="265"/>
      <c r="O117" s="265"/>
      <c r="P117" s="265"/>
      <c r="Q117" s="265"/>
      <c r="R117" s="265"/>
      <c r="S117" s="265"/>
    </row>
    <row r="118" ht="12.75"/>
    <row r="119" spans="1:19" ht="25.5" customHeight="1">
      <c r="A119" s="254" t="s">
        <v>127</v>
      </c>
      <c r="B119" s="254"/>
      <c r="C119" s="254"/>
      <c r="D119" s="254"/>
      <c r="E119" s="254"/>
      <c r="F119" s="254"/>
      <c r="G119" s="254"/>
      <c r="H119" s="254"/>
      <c r="I119" s="254"/>
      <c r="J119" s="254"/>
      <c r="K119" s="254"/>
      <c r="L119" s="254"/>
      <c r="M119" s="254"/>
      <c r="N119" s="254"/>
      <c r="O119" s="254"/>
      <c r="P119" s="254"/>
      <c r="Q119" s="254"/>
      <c r="R119" s="254"/>
      <c r="S119" s="254"/>
    </row>
    <row r="120" s="94" customFormat="1" ht="12.75"/>
    <row r="121" s="94" customFormat="1" ht="13.5" customHeight="1"/>
    <row r="122" s="94" customFormat="1" ht="12.75">
      <c r="H122" s="130"/>
    </row>
    <row r="125" s="94" customFormat="1" ht="12.75"/>
    <row r="128" ht="12.75">
      <c r="C128" s="2"/>
    </row>
  </sheetData>
  <sheetProtection/>
  <mergeCells count="47">
    <mergeCell ref="R1:S1"/>
    <mergeCell ref="T10:T14"/>
    <mergeCell ref="A10:H10"/>
    <mergeCell ref="Q10:S10"/>
    <mergeCell ref="Q11:Q12"/>
    <mergeCell ref="R11:R12"/>
    <mergeCell ref="S11:S12"/>
    <mergeCell ref="L11:L12"/>
    <mergeCell ref="O2:S2"/>
    <mergeCell ref="O3:S3"/>
    <mergeCell ref="I10:N10"/>
    <mergeCell ref="O10:P10"/>
    <mergeCell ref="A8:S8"/>
    <mergeCell ref="F11:F12"/>
    <mergeCell ref="B11:B12"/>
    <mergeCell ref="H11:H12"/>
    <mergeCell ref="G11:G12"/>
    <mergeCell ref="P11:P12"/>
    <mergeCell ref="M11:M12"/>
    <mergeCell ref="N11:N12"/>
    <mergeCell ref="J11:J12"/>
    <mergeCell ref="A116:S116"/>
    <mergeCell ref="A43:P43"/>
    <mergeCell ref="A11:A12"/>
    <mergeCell ref="I14:P14"/>
    <mergeCell ref="D11:D12"/>
    <mergeCell ref="C11:C12"/>
    <mergeCell ref="A119:S119"/>
    <mergeCell ref="B86:O86"/>
    <mergeCell ref="B87:C87"/>
    <mergeCell ref="E11:E12"/>
    <mergeCell ref="A15:P15"/>
    <mergeCell ref="A78:P78"/>
    <mergeCell ref="A106:C106"/>
    <mergeCell ref="I106:K106"/>
    <mergeCell ref="A85:C85"/>
    <mergeCell ref="A117:S117"/>
    <mergeCell ref="P6:T6"/>
    <mergeCell ref="I85:K85"/>
    <mergeCell ref="A64:P64"/>
    <mergeCell ref="O11:O12"/>
    <mergeCell ref="I107:P107"/>
    <mergeCell ref="I108:P108"/>
    <mergeCell ref="A108:H108"/>
    <mergeCell ref="A14:H14"/>
    <mergeCell ref="K11:K12"/>
    <mergeCell ref="I11:I12"/>
  </mergeCells>
  <printOptions/>
  <pageMargins left="0.2362204724409449" right="0.2362204724409449" top="1.0565625" bottom="0.7480314960629921" header="0.31496062992125984" footer="0.31496062992125984"/>
  <pageSetup fitToHeight="0" fitToWidth="1" horizontalDpi="600" verticalDpi="600" orientation="landscape" paperSize="9" scale="62" r:id="rId1"/>
  <headerFooter alignWithMargins="0">
    <oddHeader>&amp;R&amp;"Times New Roman,Regular"&amp;12 1.pielikums</oddHeader>
    <oddFooter>&amp;L&amp;"Times New Roman,Regular"LMpielik_1_08082019_LMAnot_cenradis; 1.pielikums Ministru kabineta noteikumu projekta "Ilgstošas sociālās aprūpes un sociālās rehabilitācijas iestāžu sniegto maksas pakalpojumu cenrādis" anotācijai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"Ilgstošas sociālās aprūpes un sociālās rehabilitācijas iestāžu sniegto maksas pakalpojumu cenrādis"</dc:title>
  <dc:subject/>
  <dc:creator>Guna Tuča</dc:creator>
  <cp:keywords>Anotācijas 1.pielikums</cp:keywords>
  <dc:description/>
  <cp:lastModifiedBy>Egita Dorozkina</cp:lastModifiedBy>
  <cp:lastPrinted>2019-08-08T06:07:02Z</cp:lastPrinted>
  <dcterms:created xsi:type="dcterms:W3CDTF">2017-10-09T11:15:43Z</dcterms:created>
  <dcterms:modified xsi:type="dcterms:W3CDTF">2019-08-08T06:48:09Z</dcterms:modified>
  <cp:category>Egita Dorožkina, tālr.: 67021668, fax. 67276445, e-pasts: Egita.Dorozkina@lm.gov.lv;Guna Tuča,tālr. 76021624, e-pasts: Guna.Tuca@lm.gov.lv</cp:category>
  <cp:version/>
  <cp:contentType/>
  <cp:contentStatus/>
</cp:coreProperties>
</file>