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.gov.lv\UR1\URUsers\dsvarca\Desktop\UR likumprojekts\Uz MK\"/>
    </mc:Choice>
  </mc:AlternateContent>
  <xr:revisionPtr revIDLastSave="0" documentId="13_ncr:1_{BFCAC188-2CF3-4142-B3EF-61221FE5B093}" xr6:coauthVersionLast="44" xr6:coauthVersionMax="44" xr10:uidLastSave="{00000000-0000-0000-0000-000000000000}"/>
  <bookViews>
    <workbookView xWindow="-25185" yWindow="1815" windowWidth="21600" windowHeight="12750" xr2:uid="{00000000-000D-0000-FFFF-FFFF00000000}"/>
  </bookViews>
  <sheets>
    <sheet name="4,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F25" i="1"/>
  <c r="D25" i="1"/>
  <c r="E28" i="1" l="1"/>
  <c r="F28" i="1"/>
  <c r="E32" i="1" l="1"/>
  <c r="F32" i="1"/>
  <c r="E31" i="1"/>
  <c r="F31" i="1"/>
  <c r="E27" i="1"/>
  <c r="F27" i="1"/>
  <c r="E26" i="1"/>
  <c r="F26" i="1"/>
  <c r="E24" i="1"/>
  <c r="F24" i="1"/>
  <c r="E23" i="1"/>
  <c r="F23" i="1"/>
  <c r="D24" i="1" l="1"/>
  <c r="D28" i="1"/>
  <c r="D32" i="1"/>
  <c r="D31" i="1"/>
  <c r="D27" i="1"/>
  <c r="D26" i="1"/>
  <c r="D23" i="1"/>
  <c r="E21" i="1"/>
  <c r="F21" i="1"/>
  <c r="E14" i="1"/>
  <c r="F14" i="1"/>
  <c r="E13" i="1"/>
  <c r="F13" i="1"/>
  <c r="E12" i="1"/>
  <c r="F12" i="1"/>
  <c r="E11" i="1"/>
  <c r="F11" i="1"/>
  <c r="D21" i="1"/>
  <c r="D11" i="1"/>
  <c r="D12" i="1"/>
  <c r="D13" i="1"/>
  <c r="E30" i="1" l="1"/>
  <c r="F30" i="1"/>
  <c r="E29" i="1"/>
  <c r="E22" i="1" s="1"/>
  <c r="F29" i="1"/>
  <c r="E34" i="1"/>
  <c r="F34" i="1"/>
  <c r="D34" i="1"/>
  <c r="D30" i="1"/>
  <c r="E39" i="1" l="1"/>
  <c r="F22" i="1"/>
  <c r="F39" i="1" s="1"/>
  <c r="D29" i="1"/>
  <c r="F10" i="1" l="1"/>
  <c r="F20" i="1" s="1"/>
  <c r="E10" i="1"/>
  <c r="E20" i="1" s="1"/>
  <c r="E16" i="1" l="1"/>
  <c r="F17" i="1"/>
  <c r="D33" i="1"/>
  <c r="F16" i="1"/>
  <c r="E17" i="1"/>
  <c r="E15" i="1" s="1"/>
  <c r="E9" i="1" s="1"/>
  <c r="D22" i="1"/>
  <c r="D39" i="1" s="1"/>
  <c r="E33" i="1"/>
  <c r="F33" i="1"/>
  <c r="D14" i="1"/>
  <c r="E19" i="1" l="1"/>
  <c r="E18" i="1" s="1"/>
  <c r="E38" i="1"/>
  <c r="F15" i="1"/>
  <c r="F9" i="1" s="1"/>
  <c r="F38" i="1" s="1"/>
  <c r="D40" i="1"/>
  <c r="F40" i="1"/>
  <c r="E40" i="1"/>
  <c r="D10" i="1"/>
  <c r="D16" i="1" s="1"/>
  <c r="E8" i="1" l="1"/>
  <c r="F19" i="1"/>
  <c r="F18" i="1" s="1"/>
  <c r="D20" i="1"/>
  <c r="D17" i="1"/>
  <c r="D15" i="1" s="1"/>
  <c r="D9" i="1" s="1"/>
  <c r="D38" i="1" s="1"/>
  <c r="E7" i="1" l="1"/>
  <c r="E6" i="1" s="1"/>
  <c r="E42" i="1" s="1"/>
  <c r="E37" i="1"/>
  <c r="E41" i="1" s="1"/>
  <c r="F8" i="1"/>
  <c r="D19" i="1"/>
  <c r="D18" i="1" s="1"/>
  <c r="F7" i="1" l="1"/>
  <c r="F6" i="1" s="1"/>
  <c r="F37" i="1"/>
  <c r="F41" i="1" s="1"/>
  <c r="D8" i="1"/>
  <c r="D7" i="1" l="1"/>
  <c r="D6" i="1" s="1"/>
  <c r="D37" i="1"/>
  <c r="D41" i="1" s="1"/>
  <c r="D42" i="1" s="1"/>
  <c r="F42" i="1"/>
</calcChain>
</file>

<file path=xl/sharedStrings.xml><?xml version="1.0" encoding="utf-8"?>
<sst xmlns="http://schemas.openxmlformats.org/spreadsheetml/2006/main" count="98" uniqueCount="82">
  <si>
    <t>EKK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</si>
  <si>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</si>
  <si>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</si>
  <si>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</si>
  <si>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</si>
  <si>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</si>
  <si>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</si>
  <si>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</si>
  <si>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</si>
  <si>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1140</t>
  </si>
  <si>
    <t>Piemaksas</t>
  </si>
  <si>
    <t>EKK 1148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</si>
  <si>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</si>
  <si>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</si>
  <si>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</si>
  <si>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</si>
  <si>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</si>
  <si>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</si>
  <si>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1227</t>
  </si>
  <si>
    <t>Apraksts</t>
  </si>
  <si>
    <t>Aprēķins</t>
  </si>
  <si>
    <r>
      <t>Darba devēja VSAOI 24,09%</t>
    </r>
    <r>
      <rPr>
        <b/>
        <sz val="10"/>
        <color indexed="8"/>
        <rFont val="Times New Roman"/>
        <family val="1"/>
        <charset val="186"/>
      </rPr>
      <t xml:space="preserve"> </t>
    </r>
  </si>
  <si>
    <t xml:space="preserve">Darba devēja izdevumi veselības apdrošināšanai </t>
  </si>
  <si>
    <t>EKK 2000</t>
  </si>
  <si>
    <t xml:space="preserve">Kārtējie izdevumi precēm un pakalpojumiem </t>
  </si>
  <si>
    <t>EKK 2210</t>
  </si>
  <si>
    <t>EKK 2260</t>
  </si>
  <si>
    <t>EKK 2220</t>
  </si>
  <si>
    <t xml:space="preserve">EKK 2240 </t>
  </si>
  <si>
    <t xml:space="preserve">Telpu uzturēšanas izdevumi </t>
  </si>
  <si>
    <t xml:space="preserve">EKK 2250 </t>
  </si>
  <si>
    <t>EKK 2310</t>
  </si>
  <si>
    <t xml:space="preserve">EKK 2350 </t>
  </si>
  <si>
    <t>EKK 5000</t>
  </si>
  <si>
    <t xml:space="preserve">Izdevumi pamatkapitāla veidošanai </t>
  </si>
  <si>
    <t>KOPĀ</t>
  </si>
  <si>
    <t>2020.gadā</t>
  </si>
  <si>
    <t xml:space="preserve">213,43 EUR. </t>
  </si>
  <si>
    <t>Informācijas sistēmas uzturēšana, URIS</t>
  </si>
  <si>
    <t xml:space="preserve">12 000 EUR × 12 mēn. </t>
  </si>
  <si>
    <t xml:space="preserve">10 000 EUR × 12 mēn. </t>
  </si>
  <si>
    <t>Pamatkapitāla veidošana</t>
  </si>
  <si>
    <t>EKK 5120</t>
  </si>
  <si>
    <t>Datorprogrammas, URIS izmaiņu pieprasījum</t>
  </si>
  <si>
    <t xml:space="preserve">4 000 EUR × 12 mēn. </t>
  </si>
  <si>
    <t>2021.gadā</t>
  </si>
  <si>
    <t>2022.gadā un turpmāk</t>
  </si>
  <si>
    <t>Vispārējās piemaksas 10% apmērā no plānoto 23 slodžu skaitam plānotās mēnešalgu kopsummas</t>
  </si>
  <si>
    <t>Prēmijas un naudas balvas 10% apmērā no plānoto 23 slodžu vietu skaitam plānotās mēnešalgu kopsummas</t>
  </si>
  <si>
    <t>NILLTFNL subjektiem bez maksas tiešsaistē pieejama informācija no Uzņēmumu reģistra (UR) vestajiem reģistriem</t>
  </si>
  <si>
    <t xml:space="preserve">Izdevumi par sakaru pakalpojumiem </t>
  </si>
  <si>
    <t xml:space="preserve">Izdevumi par elektroenerģiju, ūdeni un kanalizāciju 1,50 EUR/kv.m. mēnesī </t>
  </si>
  <si>
    <t xml:space="preserve">Iekārtas, inventāra un aparatūras remonts, tehniskā apkalpošana </t>
  </si>
  <si>
    <t xml:space="preserve">Biroja preces </t>
  </si>
  <si>
    <t xml:space="preserve">Kārtējā remonta un iestāžu uzturēšanas materiāli </t>
  </si>
  <si>
    <t>Informācijas sistēmas uzturēšana,PPI(Publisko personu un iestāžu saraksts)</t>
  </si>
  <si>
    <t xml:space="preserve">(Informācijas sistēmas uzturēšana, PLG </t>
  </si>
  <si>
    <t xml:space="preserve">1 190 EUR × 8 a.v. × 12 mēn. </t>
  </si>
  <si>
    <t xml:space="preserve">1 917 EUR ×4 a.v. × 12 mēn. </t>
  </si>
  <si>
    <t xml:space="preserve">1 647 EUR × 7 a.v. × 12 mēn. </t>
  </si>
  <si>
    <t>valsts notārs (8 a.v., 21.saime, IIIA līmenis, 9. mēnešalgu grupa  1 190 EUR)</t>
  </si>
  <si>
    <t>sistēmanalītiķis (7 a.v., 19,4.saime, IV līmenis, 12. mēnešalgu grupa  1 647 EUR)</t>
  </si>
  <si>
    <t>datu bāzu administrators (4 a.v., 19,4.saime, V līmenis, 13. mēnešalgu grupa   1 917 EUR)</t>
  </si>
  <si>
    <t>klientu apkalpošanas speciālists-informācijas nodaļa  (4 a.v., 23.saime, IIA līmenis, 6. mēnešalgu grupa  899 EUR)</t>
  </si>
  <si>
    <t xml:space="preserve">899 EUR ×4 a.v. × 12 mēn. </t>
  </si>
  <si>
    <t>387 756 EUR (EKK 1110) x 10 %</t>
  </si>
  <si>
    <t>387 756 EUR (EKK 1110) x 5 %</t>
  </si>
  <si>
    <t xml:space="preserve">26 EUR × 23 a.v. × 12 mēn. </t>
  </si>
  <si>
    <t xml:space="preserve">5,05 EUR ×14,78 m2 × 23 a.v. × 12 mēn. </t>
  </si>
  <si>
    <t>Telpu noma 14,78 kv.m. uz 1 a.v.</t>
  </si>
  <si>
    <t xml:space="preserve">7 EUR × 23 a.v. × 12 mēn. </t>
  </si>
  <si>
    <t xml:space="preserve">1,1 EUR ×14,78 m2 * 23 a.v. × 12 mēn. </t>
  </si>
  <si>
    <t xml:space="preserve">19 420 EUR × 12 mēn. </t>
  </si>
  <si>
    <t>20 EUR × 23 a.v.× 12 mēn.</t>
  </si>
  <si>
    <t xml:space="preserve">10 EUR × 23 a.v. × 12 mēn. </t>
  </si>
  <si>
    <t xml:space="preserve">22,17 EUR × 23 a.v.× 12 mēn. </t>
  </si>
  <si>
    <t>Jaunas amata vietas (jauni darbinieki)</t>
  </si>
  <si>
    <t>Tieslietu ministrs</t>
  </si>
  <si>
    <t>J.Bordāns</t>
  </si>
  <si>
    <t>Mastjaņica 67031700</t>
  </si>
  <si>
    <t>Iveta.Mastjanica@ur.gov.lv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</si>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</sst>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4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i/>
      <u/>
      <sz val="10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3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2" borderId="2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3" fontId="2" fillId="3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vertical="center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justify" vertical="center"/>
    </xf>
    <xf numFmtId="3" fontId="5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3" fontId="2" fillId="2" borderId="3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/>
    <xf numFmtId="0" fontId="3" fillId="4" borderId="4" xfId="0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3" fontId="5" fillId="4" borderId="2" xfId="0" applyNumberFormat="1" applyFont="1" applyFill="1" applyBorder="1" applyAlignment="1"/>
    <xf numFmtId="3" fontId="5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/>
    <xf numFmtId="0" fontId="5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/>
    <xf numFmtId="0" fontId="6" fillId="0" borderId="4" xfId="0" applyFont="1" applyFill="1" applyBorder="1"/>
    <xf numFmtId="0" fontId="7" fillId="0" borderId="2" xfId="0" applyFont="1" applyFill="1" applyBorder="1"/>
    <xf numFmtId="0" fontId="8" fillId="0" borderId="4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/>
    <xf numFmtId="0" fontId="8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wrapText="1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 applyAlignment="1">
      <alignment wrapText="1"/>
    </xf>
    <xf numFmtId="0" fontId="11" fillId="0" borderId="0" xfId="1" applyFont="1" applyFill="1" applyAlignment="1">
      <alignment horizontal="center"/>
    </xf>
    <xf numFmtId="0" fontId="9" fillId="0" borderId="0" xfId="0" applyFont="1" applyFill="1"/>
    <xf numFmtId="0" fontId="13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justify" vertical="center" wrapText="1"/>
    </xf>
    <xf numFmtId="3" fontId="2" fillId="0" borderId="3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3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9" fillId="0" borderId="0" xfId="0" applyFont="1"/>
    <xf numFmtId="3" fontId="16" fillId="0" borderId="0" xfId="0" applyNumberFormat="1" applyFont="1"/>
    <xf numFmtId="0" fontId="17" fillId="0" borderId="0" xfId="1" applyFont="1" applyFill="1"/>
    <xf numFmtId="0" fontId="9" fillId="0" borderId="0" xfId="0" applyFont="1" applyAlignment="1">
      <alignment vertical="center"/>
    </xf>
    <xf numFmtId="0" fontId="18" fillId="0" borderId="0" xfId="1" applyFont="1" applyFill="1"/>
    <xf numFmtId="0" fontId="19" fillId="0" borderId="0" xfId="2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0" xfId="1" applyFont="1" applyFill="1" applyAlignment="1">
      <alignment horizontal="center"/>
    </xf>
  </cellXfs>
  <cellStyles count="3">
    <cellStyle name="Hipersaite" xfId="2" builtinId="8"/>
    <cellStyle name="Parasts" xfId="0" builtinId="0"/>
    <cellStyle name="Parast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eta.Mastjanica@ur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19" workbookViewId="0">
      <selection activeCell="F1" sqref="F1"/>
    </sheetView>
  </sheetViews>
  <sheetFormatPr defaultRowHeight="12.75" x14ac:dyDescent="0.2"/>
  <cols>
    <col min="1" max="1" width="9.85546875" style="55" bestFit="1" customWidth="1"/>
    <col min="2" max="2" width="53.42578125" style="55" customWidth="1"/>
    <col min="3" max="3" width="31.140625" style="55" bestFit="1" customWidth="1"/>
    <col min="4" max="5" width="9.42578125" style="55" bestFit="1" customWidth="1"/>
    <col min="6" max="6" width="13.42578125" style="55" customWidth="1"/>
    <col min="7" max="254" width="8.85546875" style="55"/>
    <col min="255" max="255" width="19.28515625" style="55" customWidth="1"/>
    <col min="256" max="256" width="64.5703125" style="55" customWidth="1"/>
    <col min="257" max="257" width="38.28515625" style="55" bestFit="1" customWidth="1"/>
    <col min="258" max="510" width="8.85546875" style="55"/>
    <col min="511" max="511" width="19.28515625" style="55" customWidth="1"/>
    <col min="512" max="512" width="64.5703125" style="55" customWidth="1"/>
    <col min="513" max="513" width="38.28515625" style="55" bestFit="1" customWidth="1"/>
    <col min="514" max="766" width="8.85546875" style="55"/>
    <col min="767" max="767" width="19.28515625" style="55" customWidth="1"/>
    <col min="768" max="768" width="64.5703125" style="55" customWidth="1"/>
    <col min="769" max="769" width="38.28515625" style="55" bestFit="1" customWidth="1"/>
    <col min="770" max="1022" width="8.85546875" style="55"/>
    <col min="1023" max="1023" width="19.28515625" style="55" customWidth="1"/>
    <col min="1024" max="1024" width="64.5703125" style="55" customWidth="1"/>
    <col min="1025" max="1025" width="38.28515625" style="55" bestFit="1" customWidth="1"/>
    <col min="1026" max="1278" width="8.85546875" style="55"/>
    <col min="1279" max="1279" width="19.28515625" style="55" customWidth="1"/>
    <col min="1280" max="1280" width="64.5703125" style="55" customWidth="1"/>
    <col min="1281" max="1281" width="38.28515625" style="55" bestFit="1" customWidth="1"/>
    <col min="1282" max="1534" width="8.85546875" style="55"/>
    <col min="1535" max="1535" width="19.28515625" style="55" customWidth="1"/>
    <col min="1536" max="1536" width="64.5703125" style="55" customWidth="1"/>
    <col min="1537" max="1537" width="38.28515625" style="55" bestFit="1" customWidth="1"/>
    <col min="1538" max="1790" width="8.85546875" style="55"/>
    <col min="1791" max="1791" width="19.28515625" style="55" customWidth="1"/>
    <col min="1792" max="1792" width="64.5703125" style="55" customWidth="1"/>
    <col min="1793" max="1793" width="38.28515625" style="55" bestFit="1" customWidth="1"/>
    <col min="1794" max="2046" width="8.85546875" style="55"/>
    <col min="2047" max="2047" width="19.28515625" style="55" customWidth="1"/>
    <col min="2048" max="2048" width="64.5703125" style="55" customWidth="1"/>
    <col min="2049" max="2049" width="38.28515625" style="55" bestFit="1" customWidth="1"/>
    <col min="2050" max="2302" width="8.85546875" style="55"/>
    <col min="2303" max="2303" width="19.28515625" style="55" customWidth="1"/>
    <col min="2304" max="2304" width="64.5703125" style="55" customWidth="1"/>
    <col min="2305" max="2305" width="38.28515625" style="55" bestFit="1" customWidth="1"/>
    <col min="2306" max="2558" width="8.85546875" style="55"/>
    <col min="2559" max="2559" width="19.28515625" style="55" customWidth="1"/>
    <col min="2560" max="2560" width="64.5703125" style="55" customWidth="1"/>
    <col min="2561" max="2561" width="38.28515625" style="55" bestFit="1" customWidth="1"/>
    <col min="2562" max="2814" width="8.85546875" style="55"/>
    <col min="2815" max="2815" width="19.28515625" style="55" customWidth="1"/>
    <col min="2816" max="2816" width="64.5703125" style="55" customWidth="1"/>
    <col min="2817" max="2817" width="38.28515625" style="55" bestFit="1" customWidth="1"/>
    <col min="2818" max="3070" width="8.85546875" style="55"/>
    <col min="3071" max="3071" width="19.28515625" style="55" customWidth="1"/>
    <col min="3072" max="3072" width="64.5703125" style="55" customWidth="1"/>
    <col min="3073" max="3073" width="38.28515625" style="55" bestFit="1" customWidth="1"/>
    <col min="3074" max="3326" width="8.85546875" style="55"/>
    <col min="3327" max="3327" width="19.28515625" style="55" customWidth="1"/>
    <col min="3328" max="3328" width="64.5703125" style="55" customWidth="1"/>
    <col min="3329" max="3329" width="38.28515625" style="55" bestFit="1" customWidth="1"/>
    <col min="3330" max="3582" width="8.85546875" style="55"/>
    <col min="3583" max="3583" width="19.28515625" style="55" customWidth="1"/>
    <col min="3584" max="3584" width="64.5703125" style="55" customWidth="1"/>
    <col min="3585" max="3585" width="38.28515625" style="55" bestFit="1" customWidth="1"/>
    <col min="3586" max="3838" width="8.85546875" style="55"/>
    <col min="3839" max="3839" width="19.28515625" style="55" customWidth="1"/>
    <col min="3840" max="3840" width="64.5703125" style="55" customWidth="1"/>
    <col min="3841" max="3841" width="38.28515625" style="55" bestFit="1" customWidth="1"/>
    <col min="3842" max="4094" width="8.85546875" style="55"/>
    <col min="4095" max="4095" width="19.28515625" style="55" customWidth="1"/>
    <col min="4096" max="4096" width="64.5703125" style="55" customWidth="1"/>
    <col min="4097" max="4097" width="38.28515625" style="55" bestFit="1" customWidth="1"/>
    <col min="4098" max="4350" width="8.85546875" style="55"/>
    <col min="4351" max="4351" width="19.28515625" style="55" customWidth="1"/>
    <col min="4352" max="4352" width="64.5703125" style="55" customWidth="1"/>
    <col min="4353" max="4353" width="38.28515625" style="55" bestFit="1" customWidth="1"/>
    <col min="4354" max="4606" width="8.85546875" style="55"/>
    <col min="4607" max="4607" width="19.28515625" style="55" customWidth="1"/>
    <col min="4608" max="4608" width="64.5703125" style="55" customWidth="1"/>
    <col min="4609" max="4609" width="38.28515625" style="55" bestFit="1" customWidth="1"/>
    <col min="4610" max="4862" width="8.85546875" style="55"/>
    <col min="4863" max="4863" width="19.28515625" style="55" customWidth="1"/>
    <col min="4864" max="4864" width="64.5703125" style="55" customWidth="1"/>
    <col min="4865" max="4865" width="38.28515625" style="55" bestFit="1" customWidth="1"/>
    <col min="4866" max="5118" width="8.85546875" style="55"/>
    <col min="5119" max="5119" width="19.28515625" style="55" customWidth="1"/>
    <col min="5120" max="5120" width="64.5703125" style="55" customWidth="1"/>
    <col min="5121" max="5121" width="38.28515625" style="55" bestFit="1" customWidth="1"/>
    <col min="5122" max="5374" width="8.85546875" style="55"/>
    <col min="5375" max="5375" width="19.28515625" style="55" customWidth="1"/>
    <col min="5376" max="5376" width="64.5703125" style="55" customWidth="1"/>
    <col min="5377" max="5377" width="38.28515625" style="55" bestFit="1" customWidth="1"/>
    <col min="5378" max="5630" width="8.85546875" style="55"/>
    <col min="5631" max="5631" width="19.28515625" style="55" customWidth="1"/>
    <col min="5632" max="5632" width="64.5703125" style="55" customWidth="1"/>
    <col min="5633" max="5633" width="38.28515625" style="55" bestFit="1" customWidth="1"/>
    <col min="5634" max="5886" width="8.85546875" style="55"/>
    <col min="5887" max="5887" width="19.28515625" style="55" customWidth="1"/>
    <col min="5888" max="5888" width="64.5703125" style="55" customWidth="1"/>
    <col min="5889" max="5889" width="38.28515625" style="55" bestFit="1" customWidth="1"/>
    <col min="5890" max="6142" width="8.85546875" style="55"/>
    <col min="6143" max="6143" width="19.28515625" style="55" customWidth="1"/>
    <col min="6144" max="6144" width="64.5703125" style="55" customWidth="1"/>
    <col min="6145" max="6145" width="38.28515625" style="55" bestFit="1" customWidth="1"/>
    <col min="6146" max="6398" width="8.85546875" style="55"/>
    <col min="6399" max="6399" width="19.28515625" style="55" customWidth="1"/>
    <col min="6400" max="6400" width="64.5703125" style="55" customWidth="1"/>
    <col min="6401" max="6401" width="38.28515625" style="55" bestFit="1" customWidth="1"/>
    <col min="6402" max="6654" width="8.85546875" style="55"/>
    <col min="6655" max="6655" width="19.28515625" style="55" customWidth="1"/>
    <col min="6656" max="6656" width="64.5703125" style="55" customWidth="1"/>
    <col min="6657" max="6657" width="38.28515625" style="55" bestFit="1" customWidth="1"/>
    <col min="6658" max="6910" width="8.85546875" style="55"/>
    <col min="6911" max="6911" width="19.28515625" style="55" customWidth="1"/>
    <col min="6912" max="6912" width="64.5703125" style="55" customWidth="1"/>
    <col min="6913" max="6913" width="38.28515625" style="55" bestFit="1" customWidth="1"/>
    <col min="6914" max="7166" width="8.85546875" style="55"/>
    <col min="7167" max="7167" width="19.28515625" style="55" customWidth="1"/>
    <col min="7168" max="7168" width="64.5703125" style="55" customWidth="1"/>
    <col min="7169" max="7169" width="38.28515625" style="55" bestFit="1" customWidth="1"/>
    <col min="7170" max="7422" width="8.85546875" style="55"/>
    <col min="7423" max="7423" width="19.28515625" style="55" customWidth="1"/>
    <col min="7424" max="7424" width="64.5703125" style="55" customWidth="1"/>
    <col min="7425" max="7425" width="38.28515625" style="55" bestFit="1" customWidth="1"/>
    <col min="7426" max="7678" width="8.85546875" style="55"/>
    <col min="7679" max="7679" width="19.28515625" style="55" customWidth="1"/>
    <col min="7680" max="7680" width="64.5703125" style="55" customWidth="1"/>
    <col min="7681" max="7681" width="38.28515625" style="55" bestFit="1" customWidth="1"/>
    <col min="7682" max="7934" width="8.85546875" style="55"/>
    <col min="7935" max="7935" width="19.28515625" style="55" customWidth="1"/>
    <col min="7936" max="7936" width="64.5703125" style="55" customWidth="1"/>
    <col min="7937" max="7937" width="38.28515625" style="55" bestFit="1" customWidth="1"/>
    <col min="7938" max="8190" width="8.85546875" style="55"/>
    <col min="8191" max="8191" width="19.28515625" style="55" customWidth="1"/>
    <col min="8192" max="8192" width="64.5703125" style="55" customWidth="1"/>
    <col min="8193" max="8193" width="38.28515625" style="55" bestFit="1" customWidth="1"/>
    <col min="8194" max="8446" width="8.85546875" style="55"/>
    <col min="8447" max="8447" width="19.28515625" style="55" customWidth="1"/>
    <col min="8448" max="8448" width="64.5703125" style="55" customWidth="1"/>
    <col min="8449" max="8449" width="38.28515625" style="55" bestFit="1" customWidth="1"/>
    <col min="8450" max="8702" width="8.85546875" style="55"/>
    <col min="8703" max="8703" width="19.28515625" style="55" customWidth="1"/>
    <col min="8704" max="8704" width="64.5703125" style="55" customWidth="1"/>
    <col min="8705" max="8705" width="38.28515625" style="55" bestFit="1" customWidth="1"/>
    <col min="8706" max="8958" width="8.85546875" style="55"/>
    <col min="8959" max="8959" width="19.28515625" style="55" customWidth="1"/>
    <col min="8960" max="8960" width="64.5703125" style="55" customWidth="1"/>
    <col min="8961" max="8961" width="38.28515625" style="55" bestFit="1" customWidth="1"/>
    <col min="8962" max="9214" width="8.85546875" style="55"/>
    <col min="9215" max="9215" width="19.28515625" style="55" customWidth="1"/>
    <col min="9216" max="9216" width="64.5703125" style="55" customWidth="1"/>
    <col min="9217" max="9217" width="38.28515625" style="55" bestFit="1" customWidth="1"/>
    <col min="9218" max="9470" width="8.85546875" style="55"/>
    <col min="9471" max="9471" width="19.28515625" style="55" customWidth="1"/>
    <col min="9472" max="9472" width="64.5703125" style="55" customWidth="1"/>
    <col min="9473" max="9473" width="38.28515625" style="55" bestFit="1" customWidth="1"/>
    <col min="9474" max="9726" width="8.85546875" style="55"/>
    <col min="9727" max="9727" width="19.28515625" style="55" customWidth="1"/>
    <col min="9728" max="9728" width="64.5703125" style="55" customWidth="1"/>
    <col min="9729" max="9729" width="38.28515625" style="55" bestFit="1" customWidth="1"/>
    <col min="9730" max="9982" width="8.85546875" style="55"/>
    <col min="9983" max="9983" width="19.28515625" style="55" customWidth="1"/>
    <col min="9984" max="9984" width="64.5703125" style="55" customWidth="1"/>
    <col min="9985" max="9985" width="38.28515625" style="55" bestFit="1" customWidth="1"/>
    <col min="9986" max="10238" width="8.85546875" style="55"/>
    <col min="10239" max="10239" width="19.28515625" style="55" customWidth="1"/>
    <col min="10240" max="10240" width="64.5703125" style="55" customWidth="1"/>
    <col min="10241" max="10241" width="38.28515625" style="55" bestFit="1" customWidth="1"/>
    <col min="10242" max="10494" width="8.85546875" style="55"/>
    <col min="10495" max="10495" width="19.28515625" style="55" customWidth="1"/>
    <col min="10496" max="10496" width="64.5703125" style="55" customWidth="1"/>
    <col min="10497" max="10497" width="38.28515625" style="55" bestFit="1" customWidth="1"/>
    <col min="10498" max="10750" width="8.85546875" style="55"/>
    <col min="10751" max="10751" width="19.28515625" style="55" customWidth="1"/>
    <col min="10752" max="10752" width="64.5703125" style="55" customWidth="1"/>
    <col min="10753" max="10753" width="38.28515625" style="55" bestFit="1" customWidth="1"/>
    <col min="10754" max="11006" width="8.85546875" style="55"/>
    <col min="11007" max="11007" width="19.28515625" style="55" customWidth="1"/>
    <col min="11008" max="11008" width="64.5703125" style="55" customWidth="1"/>
    <col min="11009" max="11009" width="38.28515625" style="55" bestFit="1" customWidth="1"/>
    <col min="11010" max="11262" width="8.85546875" style="55"/>
    <col min="11263" max="11263" width="19.28515625" style="55" customWidth="1"/>
    <col min="11264" max="11264" width="64.5703125" style="55" customWidth="1"/>
    <col min="11265" max="11265" width="38.28515625" style="55" bestFit="1" customWidth="1"/>
    <col min="11266" max="11518" width="8.85546875" style="55"/>
    <col min="11519" max="11519" width="19.28515625" style="55" customWidth="1"/>
    <col min="11520" max="11520" width="64.5703125" style="55" customWidth="1"/>
    <col min="11521" max="11521" width="38.28515625" style="55" bestFit="1" customWidth="1"/>
    <col min="11522" max="11774" width="8.85546875" style="55"/>
    <col min="11775" max="11775" width="19.28515625" style="55" customWidth="1"/>
    <col min="11776" max="11776" width="64.5703125" style="55" customWidth="1"/>
    <col min="11777" max="11777" width="38.28515625" style="55" bestFit="1" customWidth="1"/>
    <col min="11778" max="12030" width="8.85546875" style="55"/>
    <col min="12031" max="12031" width="19.28515625" style="55" customWidth="1"/>
    <col min="12032" max="12032" width="64.5703125" style="55" customWidth="1"/>
    <col min="12033" max="12033" width="38.28515625" style="55" bestFit="1" customWidth="1"/>
    <col min="12034" max="12286" width="8.85546875" style="55"/>
    <col min="12287" max="12287" width="19.28515625" style="55" customWidth="1"/>
    <col min="12288" max="12288" width="64.5703125" style="55" customWidth="1"/>
    <col min="12289" max="12289" width="38.28515625" style="55" bestFit="1" customWidth="1"/>
    <col min="12290" max="12542" width="8.85546875" style="55"/>
    <col min="12543" max="12543" width="19.28515625" style="55" customWidth="1"/>
    <col min="12544" max="12544" width="64.5703125" style="55" customWidth="1"/>
    <col min="12545" max="12545" width="38.28515625" style="55" bestFit="1" customWidth="1"/>
    <col min="12546" max="12798" width="8.85546875" style="55"/>
    <col min="12799" max="12799" width="19.28515625" style="55" customWidth="1"/>
    <col min="12800" max="12800" width="64.5703125" style="55" customWidth="1"/>
    <col min="12801" max="12801" width="38.28515625" style="55" bestFit="1" customWidth="1"/>
    <col min="12802" max="13054" width="8.85546875" style="55"/>
    <col min="13055" max="13055" width="19.28515625" style="55" customWidth="1"/>
    <col min="13056" max="13056" width="64.5703125" style="55" customWidth="1"/>
    <col min="13057" max="13057" width="38.28515625" style="55" bestFit="1" customWidth="1"/>
    <col min="13058" max="13310" width="8.85546875" style="55"/>
    <col min="13311" max="13311" width="19.28515625" style="55" customWidth="1"/>
    <col min="13312" max="13312" width="64.5703125" style="55" customWidth="1"/>
    <col min="13313" max="13313" width="38.28515625" style="55" bestFit="1" customWidth="1"/>
    <col min="13314" max="13566" width="8.85546875" style="55"/>
    <col min="13567" max="13567" width="19.28515625" style="55" customWidth="1"/>
    <col min="13568" max="13568" width="64.5703125" style="55" customWidth="1"/>
    <col min="13569" max="13569" width="38.28515625" style="55" bestFit="1" customWidth="1"/>
    <col min="13570" max="13822" width="8.85546875" style="55"/>
    <col min="13823" max="13823" width="19.28515625" style="55" customWidth="1"/>
    <col min="13824" max="13824" width="64.5703125" style="55" customWidth="1"/>
    <col min="13825" max="13825" width="38.28515625" style="55" bestFit="1" customWidth="1"/>
    <col min="13826" max="14078" width="8.85546875" style="55"/>
    <col min="14079" max="14079" width="19.28515625" style="55" customWidth="1"/>
    <col min="14080" max="14080" width="64.5703125" style="55" customWidth="1"/>
    <col min="14081" max="14081" width="38.28515625" style="55" bestFit="1" customWidth="1"/>
    <col min="14082" max="14334" width="8.85546875" style="55"/>
    <col min="14335" max="14335" width="19.28515625" style="55" customWidth="1"/>
    <col min="14336" max="14336" width="64.5703125" style="55" customWidth="1"/>
    <col min="14337" max="14337" width="38.28515625" style="55" bestFit="1" customWidth="1"/>
    <col min="14338" max="14590" width="8.85546875" style="55"/>
    <col min="14591" max="14591" width="19.28515625" style="55" customWidth="1"/>
    <col min="14592" max="14592" width="64.5703125" style="55" customWidth="1"/>
    <col min="14593" max="14593" width="38.28515625" style="55" bestFit="1" customWidth="1"/>
    <col min="14594" max="14846" width="8.85546875" style="55"/>
    <col min="14847" max="14847" width="19.28515625" style="55" customWidth="1"/>
    <col min="14848" max="14848" width="64.5703125" style="55" customWidth="1"/>
    <col min="14849" max="14849" width="38.28515625" style="55" bestFit="1" customWidth="1"/>
    <col min="14850" max="15102" width="8.85546875" style="55"/>
    <col min="15103" max="15103" width="19.28515625" style="55" customWidth="1"/>
    <col min="15104" max="15104" width="64.5703125" style="55" customWidth="1"/>
    <col min="15105" max="15105" width="38.28515625" style="55" bestFit="1" customWidth="1"/>
    <col min="15106" max="15358" width="8.85546875" style="55"/>
    <col min="15359" max="15359" width="19.28515625" style="55" customWidth="1"/>
    <col min="15360" max="15360" width="64.5703125" style="55" customWidth="1"/>
    <col min="15361" max="15361" width="38.28515625" style="55" bestFit="1" customWidth="1"/>
    <col min="15362" max="15614" width="8.85546875" style="55"/>
    <col min="15615" max="15615" width="19.28515625" style="55" customWidth="1"/>
    <col min="15616" max="15616" width="64.5703125" style="55" customWidth="1"/>
    <col min="15617" max="15617" width="38.28515625" style="55" bestFit="1" customWidth="1"/>
    <col min="15618" max="15870" width="8.85546875" style="55"/>
    <col min="15871" max="15871" width="19.28515625" style="55" customWidth="1"/>
    <col min="15872" max="15872" width="64.5703125" style="55" customWidth="1"/>
    <col min="15873" max="15873" width="38.28515625" style="55" bestFit="1" customWidth="1"/>
    <col min="15874" max="16126" width="8.85546875" style="55"/>
    <col min="16127" max="16127" width="19.28515625" style="55" customWidth="1"/>
    <col min="16128" max="16128" width="64.5703125" style="55" customWidth="1"/>
    <col min="16129" max="16129" width="38.28515625" style="55" bestFit="1" customWidth="1"/>
    <col min="16130" max="16384" width="8.85546875" style="55"/>
  </cols>
  <sheetData>
    <row r="1" spans="1:7" x14ac:dyDescent="0.2">
      <c r="D1" s="56"/>
      <c r="F1" s="57" t="s">
        <v>81</v>
      </c>
    </row>
    <row r="2" spans="1:7" x14ac:dyDescent="0.2">
      <c r="A2" s="83" t="s">
        <v>49</v>
      </c>
      <c r="B2" s="83"/>
      <c r="C2" s="83"/>
    </row>
    <row r="3" spans="1:7" x14ac:dyDescent="0.2">
      <c r="A3" s="58"/>
      <c r="B3" s="58"/>
      <c r="C3" s="58"/>
      <c r="D3" s="58"/>
    </row>
    <row r="4" spans="1:7" s="59" customFormat="1" x14ac:dyDescent="0.2">
      <c r="A4" s="79" t="s">
        <v>0</v>
      </c>
      <c r="B4" s="79" t="s">
        <v>19</v>
      </c>
      <c r="C4" s="79" t="s">
        <v>20</v>
      </c>
      <c r="D4" s="79" t="s">
        <v>36</v>
      </c>
      <c r="E4" s="79" t="s">
        <v>45</v>
      </c>
      <c r="F4" s="81" t="s">
        <v>46</v>
      </c>
      <c r="G4" s="55"/>
    </row>
    <row r="5" spans="1:7" s="59" customFormat="1" x14ac:dyDescent="0.2">
      <c r="A5" s="80"/>
      <c r="B5" s="80"/>
      <c r="C5" s="80"/>
      <c r="D5" s="80"/>
      <c r="E5" s="80"/>
      <c r="F5" s="82"/>
      <c r="G5" s="55"/>
    </row>
    <row r="6" spans="1:7" ht="13.5" x14ac:dyDescent="0.2">
      <c r="A6" s="1"/>
      <c r="B6" s="60" t="s">
        <v>1</v>
      </c>
      <c r="C6" s="61"/>
      <c r="D6" s="62">
        <f>SUM(D7,D33)</f>
        <v>1200002.382</v>
      </c>
      <c r="E6" s="62">
        <f t="shared" ref="E6:F6" si="0">SUM(E7,E33)</f>
        <v>1200002.382</v>
      </c>
      <c r="F6" s="62">
        <f t="shared" si="0"/>
        <v>1200002.382</v>
      </c>
    </row>
    <row r="7" spans="1:7" x14ac:dyDescent="0.2">
      <c r="A7" s="2"/>
      <c r="B7" s="63" t="s">
        <v>2</v>
      </c>
      <c r="C7" s="61"/>
      <c r="D7" s="12">
        <f>SUM(D8,D22)</f>
        <v>1152002.382</v>
      </c>
      <c r="E7" s="12">
        <f t="shared" ref="E7:F7" si="1">SUM(E8,E22)</f>
        <v>1152002.382</v>
      </c>
      <c r="F7" s="12">
        <f t="shared" si="1"/>
        <v>1152002.382</v>
      </c>
    </row>
    <row r="8" spans="1:7" x14ac:dyDescent="0.2">
      <c r="A8" s="3" t="s">
        <v>3</v>
      </c>
      <c r="B8" s="64" t="s">
        <v>4</v>
      </c>
      <c r="C8" s="4"/>
      <c r="D8" s="5">
        <f>D9+D18</f>
        <v>606367.89</v>
      </c>
      <c r="E8" s="5">
        <f>E9+E18</f>
        <v>606367.89</v>
      </c>
      <c r="F8" s="5">
        <f>F9+F18</f>
        <v>606367.89</v>
      </c>
    </row>
    <row r="9" spans="1:7" x14ac:dyDescent="0.2">
      <c r="A9" s="6" t="s">
        <v>5</v>
      </c>
      <c r="B9" s="7" t="s">
        <v>6</v>
      </c>
      <c r="C9" s="8"/>
      <c r="D9" s="9">
        <f>D10+D15</f>
        <v>465308</v>
      </c>
      <c r="E9" s="9">
        <f>E10+E15</f>
        <v>465308</v>
      </c>
      <c r="F9" s="9">
        <f>F10+F15</f>
        <v>465308</v>
      </c>
    </row>
    <row r="10" spans="1:7" x14ac:dyDescent="0.2">
      <c r="A10" s="10" t="s">
        <v>7</v>
      </c>
      <c r="B10" s="11" t="s">
        <v>8</v>
      </c>
      <c r="C10" s="11"/>
      <c r="D10" s="12">
        <f>SUM(D11:D14)</f>
        <v>387756</v>
      </c>
      <c r="E10" s="12">
        <f>SUM(E11:E14)</f>
        <v>387756</v>
      </c>
      <c r="F10" s="12">
        <f>SUM(F11:F14)</f>
        <v>387756</v>
      </c>
    </row>
    <row r="11" spans="1:7" ht="25.5" x14ac:dyDescent="0.2">
      <c r="A11" s="13" t="s">
        <v>7</v>
      </c>
      <c r="B11" s="14" t="s">
        <v>60</v>
      </c>
      <c r="C11" s="26" t="s">
        <v>57</v>
      </c>
      <c r="D11" s="15">
        <f>1190*8*12</f>
        <v>114240</v>
      </c>
      <c r="E11" s="15">
        <f t="shared" ref="E11:F11" si="2">1190*8*12</f>
        <v>114240</v>
      </c>
      <c r="F11" s="15">
        <f t="shared" si="2"/>
        <v>114240</v>
      </c>
    </row>
    <row r="12" spans="1:7" ht="25.5" x14ac:dyDescent="0.2">
      <c r="A12" s="13" t="s">
        <v>7</v>
      </c>
      <c r="B12" s="14" t="s">
        <v>62</v>
      </c>
      <c r="C12" s="26" t="s">
        <v>58</v>
      </c>
      <c r="D12" s="15">
        <f>1917*4*12</f>
        <v>92016</v>
      </c>
      <c r="E12" s="15">
        <f t="shared" ref="E12:F12" si="3">1917*4*12</f>
        <v>92016</v>
      </c>
      <c r="F12" s="15">
        <f t="shared" si="3"/>
        <v>92016</v>
      </c>
    </row>
    <row r="13" spans="1:7" ht="25.5" x14ac:dyDescent="0.2">
      <c r="A13" s="13" t="s">
        <v>7</v>
      </c>
      <c r="B13" s="14" t="s">
        <v>61</v>
      </c>
      <c r="C13" s="26" t="s">
        <v>59</v>
      </c>
      <c r="D13" s="15">
        <f>1647*7*12</f>
        <v>138348</v>
      </c>
      <c r="E13" s="15">
        <f t="shared" ref="E13:F13" si="4">1647*7*12</f>
        <v>138348</v>
      </c>
      <c r="F13" s="15">
        <f t="shared" si="4"/>
        <v>138348</v>
      </c>
    </row>
    <row r="14" spans="1:7" ht="25.5" x14ac:dyDescent="0.2">
      <c r="A14" s="13" t="s">
        <v>7</v>
      </c>
      <c r="B14" s="14" t="s">
        <v>63</v>
      </c>
      <c r="C14" s="26" t="s">
        <v>64</v>
      </c>
      <c r="D14" s="15">
        <f>899*4*12</f>
        <v>43152</v>
      </c>
      <c r="E14" s="15">
        <f t="shared" ref="E14:F14" si="5">899*4*12</f>
        <v>43152</v>
      </c>
      <c r="F14" s="15">
        <f t="shared" si="5"/>
        <v>43152</v>
      </c>
    </row>
    <row r="15" spans="1:7" x14ac:dyDescent="0.2">
      <c r="A15" s="10" t="s">
        <v>9</v>
      </c>
      <c r="B15" s="16" t="s">
        <v>10</v>
      </c>
      <c r="C15" s="11"/>
      <c r="D15" s="12">
        <f>SUM(D16:D17)</f>
        <v>77552</v>
      </c>
      <c r="E15" s="12">
        <f>SUM(E16:E17)</f>
        <v>77552</v>
      </c>
      <c r="F15" s="12">
        <f>SUM(F16:F17)</f>
        <v>77552</v>
      </c>
    </row>
    <row r="16" spans="1:7" ht="25.5" x14ac:dyDescent="0.2">
      <c r="A16" s="17" t="s">
        <v>9</v>
      </c>
      <c r="B16" s="20" t="s">
        <v>47</v>
      </c>
      <c r="C16" s="18" t="s">
        <v>65</v>
      </c>
      <c r="D16" s="19">
        <f>ROUND((D10*0.1),0)</f>
        <v>38776</v>
      </c>
      <c r="E16" s="19">
        <f>ROUND((E10*0.1),0)</f>
        <v>38776</v>
      </c>
      <c r="F16" s="19">
        <f>ROUND((F10*0.1),0)</f>
        <v>38776</v>
      </c>
    </row>
    <row r="17" spans="1:6" ht="25.5" x14ac:dyDescent="0.2">
      <c r="A17" s="18" t="s">
        <v>11</v>
      </c>
      <c r="B17" s="20" t="s">
        <v>48</v>
      </c>
      <c r="C17" s="18" t="s">
        <v>65</v>
      </c>
      <c r="D17" s="19">
        <f>ROUND((D10*0.1),0)</f>
        <v>38776</v>
      </c>
      <c r="E17" s="19">
        <f>ROUND((E10*0.1),0)</f>
        <v>38776</v>
      </c>
      <c r="F17" s="19">
        <f>ROUND((F10*0.1),0)</f>
        <v>38776</v>
      </c>
    </row>
    <row r="18" spans="1:6" ht="25.5" x14ac:dyDescent="0.2">
      <c r="A18" s="6" t="s">
        <v>12</v>
      </c>
      <c r="B18" s="7" t="s">
        <v>13</v>
      </c>
      <c r="C18" s="8"/>
      <c r="D18" s="9">
        <f>SUM(D19:D21)</f>
        <v>141059.89000000001</v>
      </c>
      <c r="E18" s="9">
        <f>SUM(E19:E21)</f>
        <v>141059.89000000001</v>
      </c>
      <c r="F18" s="9">
        <f>SUM(F19:F21)</f>
        <v>141059.89000000001</v>
      </c>
    </row>
    <row r="19" spans="1:6" x14ac:dyDescent="0.2">
      <c r="A19" s="21" t="s">
        <v>14</v>
      </c>
      <c r="B19" s="22" t="s">
        <v>21</v>
      </c>
      <c r="C19" s="18" t="s">
        <v>15</v>
      </c>
      <c r="D19" s="19">
        <f>ROUND(((D9+D20)*0.2409),0)</f>
        <v>116763</v>
      </c>
      <c r="E19" s="19">
        <f>ROUND(((E9+E20)*0.2409),0)</f>
        <v>116763</v>
      </c>
      <c r="F19" s="19">
        <f>ROUND(((F9+F20)*0.2409),0)</f>
        <v>116763</v>
      </c>
    </row>
    <row r="20" spans="1:6" ht="25.5" x14ac:dyDescent="0.2">
      <c r="A20" s="23" t="s">
        <v>16</v>
      </c>
      <c r="B20" s="24" t="s">
        <v>17</v>
      </c>
      <c r="C20" s="18" t="s">
        <v>66</v>
      </c>
      <c r="D20" s="25">
        <f>ROUND(((D10)*0.05),0)</f>
        <v>19388</v>
      </c>
      <c r="E20" s="25">
        <f>ROUND(((E10)*0.05),0)</f>
        <v>19388</v>
      </c>
      <c r="F20" s="25">
        <f>ROUND(((F10)*0.05),0)</f>
        <v>19388</v>
      </c>
    </row>
    <row r="21" spans="1:6" x14ac:dyDescent="0.2">
      <c r="A21" s="23" t="s">
        <v>18</v>
      </c>
      <c r="B21" s="18" t="s">
        <v>22</v>
      </c>
      <c r="C21" s="18" t="s">
        <v>37</v>
      </c>
      <c r="D21" s="19">
        <f>213.43*23</f>
        <v>4908.8900000000003</v>
      </c>
      <c r="E21" s="19">
        <f t="shared" ref="E21:F21" si="6">213.43*23</f>
        <v>4908.8900000000003</v>
      </c>
      <c r="F21" s="19">
        <f t="shared" si="6"/>
        <v>4908.8900000000003</v>
      </c>
    </row>
    <row r="22" spans="1:6" x14ac:dyDescent="0.2">
      <c r="A22" s="27" t="s">
        <v>23</v>
      </c>
      <c r="B22" s="65" t="s">
        <v>24</v>
      </c>
      <c r="C22" s="66"/>
      <c r="D22" s="28">
        <f>SUM(D23:D32)</f>
        <v>545634.49199999997</v>
      </c>
      <c r="E22" s="28">
        <f t="shared" ref="E22:F22" si="7">SUM(E23:E32)</f>
        <v>545634.49199999997</v>
      </c>
      <c r="F22" s="28">
        <f t="shared" si="7"/>
        <v>545634.49199999997</v>
      </c>
    </row>
    <row r="23" spans="1:6" x14ac:dyDescent="0.2">
      <c r="A23" s="29" t="s">
        <v>25</v>
      </c>
      <c r="B23" s="29" t="s">
        <v>50</v>
      </c>
      <c r="C23" s="33" t="s">
        <v>67</v>
      </c>
      <c r="D23" s="34">
        <f>26*23*12</f>
        <v>7176</v>
      </c>
      <c r="E23" s="34">
        <f t="shared" ref="E23:F23" si="8">26*23*12</f>
        <v>7176</v>
      </c>
      <c r="F23" s="34">
        <f t="shared" si="8"/>
        <v>7176</v>
      </c>
    </row>
    <row r="24" spans="1:6" x14ac:dyDescent="0.2">
      <c r="A24" s="30" t="s">
        <v>26</v>
      </c>
      <c r="B24" s="35" t="s">
        <v>69</v>
      </c>
      <c r="C24" s="36" t="s">
        <v>68</v>
      </c>
      <c r="D24" s="37">
        <f>5.05*14.78*23*12</f>
        <v>20600.363999999998</v>
      </c>
      <c r="E24" s="37">
        <f t="shared" ref="E24:F24" si="9">5.05*14.78*23*12</f>
        <v>20600.363999999998</v>
      </c>
      <c r="F24" s="37">
        <f t="shared" si="9"/>
        <v>20600.363999999998</v>
      </c>
    </row>
    <row r="25" spans="1:6" x14ac:dyDescent="0.2">
      <c r="A25" s="30" t="s">
        <v>27</v>
      </c>
      <c r="B25" s="35" t="s">
        <v>51</v>
      </c>
      <c r="C25" s="31" t="s">
        <v>75</v>
      </c>
      <c r="D25" s="38">
        <f>22.17*23*12</f>
        <v>6118.92</v>
      </c>
      <c r="E25" s="38">
        <f t="shared" ref="E25:F25" si="10">22.17*23*12</f>
        <v>6118.92</v>
      </c>
      <c r="F25" s="38">
        <f t="shared" si="10"/>
        <v>6118.92</v>
      </c>
    </row>
    <row r="26" spans="1:6" x14ac:dyDescent="0.2">
      <c r="A26" s="29" t="s">
        <v>28</v>
      </c>
      <c r="B26" s="39" t="s">
        <v>52</v>
      </c>
      <c r="C26" s="40" t="s">
        <v>70</v>
      </c>
      <c r="D26" s="41">
        <f>7*23*12</f>
        <v>1932</v>
      </c>
      <c r="E26" s="41">
        <f t="shared" ref="E26:F26" si="11">7*23*12</f>
        <v>1932</v>
      </c>
      <c r="F26" s="41">
        <f t="shared" si="11"/>
        <v>1932</v>
      </c>
    </row>
    <row r="27" spans="1:6" x14ac:dyDescent="0.2">
      <c r="A27" s="29" t="s">
        <v>28</v>
      </c>
      <c r="B27" s="29" t="s">
        <v>29</v>
      </c>
      <c r="C27" s="40" t="s">
        <v>71</v>
      </c>
      <c r="D27" s="41">
        <f>1.1*14.78*23*12</f>
        <v>4487.2079999999996</v>
      </c>
      <c r="E27" s="41">
        <f t="shared" ref="E27:F27" si="12">1.1*14.78*23*12</f>
        <v>4487.2079999999996</v>
      </c>
      <c r="F27" s="41">
        <f t="shared" si="12"/>
        <v>4487.2079999999996</v>
      </c>
    </row>
    <row r="28" spans="1:6" x14ac:dyDescent="0.2">
      <c r="A28" s="30" t="s">
        <v>30</v>
      </c>
      <c r="B28" s="35" t="s">
        <v>38</v>
      </c>
      <c r="C28" s="42" t="s">
        <v>72</v>
      </c>
      <c r="D28" s="32">
        <f>19420*12</f>
        <v>233040</v>
      </c>
      <c r="E28" s="32">
        <f t="shared" ref="E28:F28" si="13">19420*12</f>
        <v>233040</v>
      </c>
      <c r="F28" s="32">
        <f t="shared" si="13"/>
        <v>233040</v>
      </c>
    </row>
    <row r="29" spans="1:6" x14ac:dyDescent="0.2">
      <c r="A29" s="30" t="s">
        <v>30</v>
      </c>
      <c r="B29" s="20" t="s">
        <v>56</v>
      </c>
      <c r="C29" s="42" t="s">
        <v>39</v>
      </c>
      <c r="D29" s="32">
        <f>12000*12</f>
        <v>144000</v>
      </c>
      <c r="E29" s="32">
        <f t="shared" ref="E29:F29" si="14">12000*12</f>
        <v>144000</v>
      </c>
      <c r="F29" s="32">
        <f t="shared" si="14"/>
        <v>144000</v>
      </c>
    </row>
    <row r="30" spans="1:6" x14ac:dyDescent="0.2">
      <c r="A30" s="30" t="s">
        <v>30</v>
      </c>
      <c r="B30" s="35" t="s">
        <v>55</v>
      </c>
      <c r="C30" s="42" t="s">
        <v>40</v>
      </c>
      <c r="D30" s="32">
        <f>10000*12</f>
        <v>120000</v>
      </c>
      <c r="E30" s="32">
        <f t="shared" ref="E30:F30" si="15">10000*12</f>
        <v>120000</v>
      </c>
      <c r="F30" s="32">
        <f t="shared" si="15"/>
        <v>120000</v>
      </c>
    </row>
    <row r="31" spans="1:6" x14ac:dyDescent="0.2">
      <c r="A31" s="30" t="s">
        <v>31</v>
      </c>
      <c r="B31" s="30" t="s">
        <v>53</v>
      </c>
      <c r="C31" s="42" t="s">
        <v>73</v>
      </c>
      <c r="D31" s="32">
        <f>20*23*12</f>
        <v>5520</v>
      </c>
      <c r="E31" s="32">
        <f t="shared" ref="E31:F31" si="16">20*23*12</f>
        <v>5520</v>
      </c>
      <c r="F31" s="32">
        <f t="shared" si="16"/>
        <v>5520</v>
      </c>
    </row>
    <row r="32" spans="1:6" x14ac:dyDescent="0.2">
      <c r="A32" s="30" t="s">
        <v>32</v>
      </c>
      <c r="B32" s="35" t="s">
        <v>54</v>
      </c>
      <c r="C32" s="42" t="s">
        <v>74</v>
      </c>
      <c r="D32" s="32">
        <f>10*23*12</f>
        <v>2760</v>
      </c>
      <c r="E32" s="32">
        <f t="shared" ref="E32:F32" si="17">10*23*12</f>
        <v>2760</v>
      </c>
      <c r="F32" s="32">
        <f t="shared" si="17"/>
        <v>2760</v>
      </c>
    </row>
    <row r="33" spans="1:6" x14ac:dyDescent="0.2">
      <c r="A33" s="27" t="s">
        <v>33</v>
      </c>
      <c r="B33" s="65" t="s">
        <v>41</v>
      </c>
      <c r="C33" s="66"/>
      <c r="D33" s="28">
        <f>SUM(D34:D34)</f>
        <v>48000</v>
      </c>
      <c r="E33" s="28">
        <f>SUM(E34:E34)</f>
        <v>48000</v>
      </c>
      <c r="F33" s="28">
        <f>SUM(F34:F34)</f>
        <v>48000</v>
      </c>
    </row>
    <row r="34" spans="1:6" x14ac:dyDescent="0.2">
      <c r="A34" s="43" t="s">
        <v>42</v>
      </c>
      <c r="B34" s="44" t="s">
        <v>43</v>
      </c>
      <c r="C34" s="42" t="s">
        <v>44</v>
      </c>
      <c r="D34" s="32">
        <f>4000*12</f>
        <v>48000</v>
      </c>
      <c r="E34" s="32">
        <f t="shared" ref="E34:F34" si="18">4000*12</f>
        <v>48000</v>
      </c>
      <c r="F34" s="32">
        <f t="shared" si="18"/>
        <v>48000</v>
      </c>
    </row>
    <row r="35" spans="1:6" x14ac:dyDescent="0.2">
      <c r="A35" s="45"/>
      <c r="B35" s="39"/>
      <c r="C35" s="46"/>
      <c r="D35" s="47"/>
      <c r="E35" s="47"/>
      <c r="F35" s="47"/>
    </row>
    <row r="36" spans="1:6" ht="13.5" x14ac:dyDescent="0.2">
      <c r="A36" s="48"/>
      <c r="B36" s="67" t="s">
        <v>76</v>
      </c>
      <c r="C36" s="49"/>
      <c r="D36" s="68">
        <v>0</v>
      </c>
      <c r="E36" s="68">
        <v>0</v>
      </c>
      <c r="F36" s="68">
        <v>0</v>
      </c>
    </row>
    <row r="37" spans="1:6" ht="13.5" x14ac:dyDescent="0.25">
      <c r="A37" s="50" t="s">
        <v>3</v>
      </c>
      <c r="B37" s="69" t="s">
        <v>4</v>
      </c>
      <c r="C37" s="51"/>
      <c r="D37" s="52">
        <f>D8</f>
        <v>606367.89</v>
      </c>
      <c r="E37" s="52">
        <f t="shared" ref="E37:F37" si="19">E8</f>
        <v>606367.89</v>
      </c>
      <c r="F37" s="52">
        <f t="shared" si="19"/>
        <v>606367.89</v>
      </c>
    </row>
    <row r="38" spans="1:6" ht="13.5" x14ac:dyDescent="0.25">
      <c r="A38" s="50" t="s">
        <v>5</v>
      </c>
      <c r="B38" s="69" t="s">
        <v>6</v>
      </c>
      <c r="C38" s="53"/>
      <c r="D38" s="52">
        <f>D9</f>
        <v>465308</v>
      </c>
      <c r="E38" s="52">
        <f t="shared" ref="E38:F38" si="20">E9</f>
        <v>465308</v>
      </c>
      <c r="F38" s="52">
        <f t="shared" si="20"/>
        <v>465308</v>
      </c>
    </row>
    <row r="39" spans="1:6" ht="13.5" x14ac:dyDescent="0.25">
      <c r="A39" s="50" t="s">
        <v>23</v>
      </c>
      <c r="B39" s="69" t="s">
        <v>2</v>
      </c>
      <c r="C39" s="51"/>
      <c r="D39" s="52">
        <f>D22</f>
        <v>545634.49199999997</v>
      </c>
      <c r="E39" s="52">
        <f>E22</f>
        <v>545634.49199999997</v>
      </c>
      <c r="F39" s="52">
        <f>F22</f>
        <v>545634.49199999997</v>
      </c>
    </row>
    <row r="40" spans="1:6" ht="13.5" x14ac:dyDescent="0.25">
      <c r="A40" s="50" t="s">
        <v>33</v>
      </c>
      <c r="B40" s="70" t="s">
        <v>34</v>
      </c>
      <c r="C40" s="51"/>
      <c r="D40" s="52">
        <f>D33</f>
        <v>48000</v>
      </c>
      <c r="E40" s="52">
        <f>E33</f>
        <v>48000</v>
      </c>
      <c r="F40" s="52">
        <f>F33</f>
        <v>48000</v>
      </c>
    </row>
    <row r="41" spans="1:6" ht="13.5" x14ac:dyDescent="0.25">
      <c r="A41" s="54"/>
      <c r="B41" s="71" t="s">
        <v>35</v>
      </c>
      <c r="C41" s="51"/>
      <c r="D41" s="72">
        <f>D37+D39+D40</f>
        <v>1200002.382</v>
      </c>
      <c r="E41" s="72">
        <f>E37+E39+E40</f>
        <v>1200002.382</v>
      </c>
      <c r="F41" s="72">
        <f>F37+F39+F40</f>
        <v>1200002.382</v>
      </c>
    </row>
    <row r="42" spans="1:6" x14ac:dyDescent="0.2">
      <c r="A42" s="73"/>
      <c r="B42" s="73"/>
      <c r="C42" s="73"/>
      <c r="D42" s="74">
        <f>D41-D6</f>
        <v>0</v>
      </c>
      <c r="E42" s="74">
        <f>E41-E6</f>
        <v>0</v>
      </c>
      <c r="F42" s="74">
        <f>F41-F6</f>
        <v>0</v>
      </c>
    </row>
    <row r="44" spans="1:6" ht="18.75" x14ac:dyDescent="0.3">
      <c r="B44" s="77" t="s">
        <v>77</v>
      </c>
      <c r="D44" s="75"/>
      <c r="F44" s="77" t="s">
        <v>78</v>
      </c>
    </row>
    <row r="54" spans="2:2" x14ac:dyDescent="0.2">
      <c r="B54" s="76" t="s">
        <v>79</v>
      </c>
    </row>
    <row r="55" spans="2:2" ht="15" x14ac:dyDescent="0.2">
      <c r="B55" s="78" t="s">
        <v>80</v>
      </c>
    </row>
  </sheetData>
  <mergeCells count="7">
    <mergeCell ref="E4:E5"/>
    <mergeCell ref="F4:F5"/>
    <mergeCell ref="A2:C2"/>
    <mergeCell ref="A4:A5"/>
    <mergeCell ref="B4:B5"/>
    <mergeCell ref="C4:C5"/>
    <mergeCell ref="D4:D5"/>
  </mergeCells>
  <hyperlinks>
    <hyperlink ref="B55" r:id="rId1" xr:uid="{40B2C13D-1A2C-4438-9B8E-79FB6893C649}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4,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Mastjaņica</dc:creator>
  <cp:lastModifiedBy>Dzintra Švarca</cp:lastModifiedBy>
  <cp:lastPrinted>2019-02-19T10:47:30Z</cp:lastPrinted>
  <dcterms:created xsi:type="dcterms:W3CDTF">2018-09-17T06:41:51Z</dcterms:created>
  <dcterms:modified xsi:type="dcterms:W3CDTF">2019-09-23T13:14:04Z</dcterms:modified>
</cp:coreProperties>
</file>