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20" tabRatio="882" activeTab="2"/>
  </bookViews>
  <sheets>
    <sheet name="LMAnot_MK780_pielikums" sheetId="1" r:id="rId1"/>
    <sheet name="Pielikums_Supervīzijas" sheetId="2" r:id="rId2"/>
    <sheet name="_Darba kārtība_piem." sheetId="3" r:id="rId3"/>
  </sheets>
  <definedNames>
    <definedName name="_xlfn.AGGREGATE" hidden="1">#NAME?</definedName>
    <definedName name="_xlnm.Print_Titles" localSheetId="0">'LMAnot_MK780_pielikums'!$4:$5</definedName>
  </definedNames>
  <calcPr fullCalcOnLoad="1"/>
</workbook>
</file>

<file path=xl/sharedStrings.xml><?xml version="1.0" encoding="utf-8"?>
<sst xmlns="http://schemas.openxmlformats.org/spreadsheetml/2006/main" count="479" uniqueCount="179">
  <si>
    <t>stundas</t>
  </si>
  <si>
    <t>Izdevumu posteņa nosaukums</t>
  </si>
  <si>
    <t>vienības</t>
  </si>
  <si>
    <t>grupu nodarbības</t>
  </si>
  <si>
    <t xml:space="preserve">Darba devēja apmaksātie veselības apdrošināšanas un darbinieku kvalifikācijas celšanas izdevumi </t>
  </si>
  <si>
    <t>Ar pakalpojuma organizēšanu un normatīvajos aktos noteikto prasību nodrošināšanu saistītās izmaksas</t>
  </si>
  <si>
    <t>vienas vienības cena EURO</t>
  </si>
  <si>
    <t xml:space="preserve">dienā </t>
  </si>
  <si>
    <t>Izdevumi konkrētam laika periodam</t>
  </si>
  <si>
    <t>x</t>
  </si>
  <si>
    <t>Fizioterapeits</t>
  </si>
  <si>
    <t>Sociālais darbinieks</t>
  </si>
  <si>
    <t>Sertificētas ārstniecības personas individuālās konsultācijas</t>
  </si>
  <si>
    <t>Grupā komplektējot līdz 24 dalībniekiem, tiek nodrošināts vismaz viena pusotru stundu gara  kustību nodarbība instruktora vadībā.</t>
  </si>
  <si>
    <t>1 stunda (gatavošanās nodarbībai, atskaišu un izdales materiālu sagatavošana), kopā 2 h gatavošanās grupu nodarbībām.</t>
  </si>
  <si>
    <t>1 stunda (gatavošanās nodarbībai, atskaišu un izdales materiālu sagatavošana), kopā 7 h gatavošanās grupu nodarbībām.</t>
  </si>
  <si>
    <t>1.gr.</t>
  </si>
  <si>
    <t>2.gr.</t>
  </si>
  <si>
    <t>Brokastis</t>
  </si>
  <si>
    <t>Kafija Tēja</t>
  </si>
  <si>
    <t>Pusdienas</t>
  </si>
  <si>
    <t>Vakariņas</t>
  </si>
  <si>
    <t>Individuālās konsultācijas</t>
  </si>
  <si>
    <t>Rīta vingrošana</t>
  </si>
  <si>
    <t>Pirm- diena</t>
  </si>
  <si>
    <t>Speciālistu noslodze</t>
  </si>
  <si>
    <t>Otr- diena</t>
  </si>
  <si>
    <t>Treš- diena</t>
  </si>
  <si>
    <t>Ceturt- diena</t>
  </si>
  <si>
    <t>Piekt- diena</t>
  </si>
  <si>
    <t>KONCERTS</t>
  </si>
  <si>
    <t>Sest- diena</t>
  </si>
  <si>
    <t>NOSLĒGUMS</t>
  </si>
  <si>
    <t>Došanās mājās</t>
  </si>
  <si>
    <t>Svēt- diena</t>
  </si>
  <si>
    <t>Ierašanās, iekārtošanās</t>
  </si>
  <si>
    <t>launags</t>
  </si>
  <si>
    <t>KOPĀ UZ 1 PERS.</t>
  </si>
  <si>
    <t>kopā NODARBĪBAS:</t>
  </si>
  <si>
    <t xml:space="preserve">KOPĀ </t>
  </si>
  <si>
    <t>Vidēji uz 1 pers. kosultācijas ilgums, h</t>
  </si>
  <si>
    <t>spec.</t>
  </si>
  <si>
    <t>h</t>
  </si>
  <si>
    <t>8:00-8:30</t>
  </si>
  <si>
    <t>19:00-19:30</t>
  </si>
  <si>
    <t>2. Ar pakalpojuma organizēšanu un  normatīvajos aktos noteikto prasību nodrošināšanu saistītās aktivitātes un izmaksas KOPĀ</t>
  </si>
  <si>
    <t>1.Tiešās pakalpojuma aktivitātes un izmaksas KOPĀ:</t>
  </si>
  <si>
    <t xml:space="preserve">3.Administrēšanas izmaksas </t>
  </si>
  <si>
    <t>Pakalpojuma "Psihosociālo rehabilitācija onkoloģiskajiem slimniekiem  un viņu ģimenes locekļiem”                                                                                                   groza aprēķina kopsavilkums</t>
  </si>
  <si>
    <t>8:50-10:20</t>
  </si>
  <si>
    <t>10:20-10:50</t>
  </si>
  <si>
    <t>10:50-12:20</t>
  </si>
  <si>
    <t>12:40-13:40</t>
  </si>
  <si>
    <t>14:10-15:40</t>
  </si>
  <si>
    <t>15:40-16:10</t>
  </si>
  <si>
    <t>16:10-17:40</t>
  </si>
  <si>
    <t>17:40-18:40</t>
  </si>
  <si>
    <t>Darbinieku kvalifikācijas celšanas, supervīziju un veselības apdrošināšanas izmaksu aprēķins                                                                                                                                                                                           pakalpojumam "Psihosociālā rehabilitācija paliatīvajā aprūpē esošajiem bērniem un to ģimenes locekļiem"</t>
  </si>
  <si>
    <t>Pakalpojumi/speciālisti</t>
  </si>
  <si>
    <t>Speciālistu (slodžu) noapaļotais skaits, lai nodrošinātu kopējo stundu skaitu mēnesī*</t>
  </si>
  <si>
    <t>Kvalifikācijas celšanas izmaksas uz speciālistu gadā, euro**</t>
  </si>
  <si>
    <t>Supervīziju izmaksas uz speciālistu gadā, euro   ****</t>
  </si>
  <si>
    <t>4=2*3</t>
  </si>
  <si>
    <t>5</t>
  </si>
  <si>
    <t>6</t>
  </si>
  <si>
    <t>7=2*6</t>
  </si>
  <si>
    <t>=(4+5+7)/12</t>
  </si>
  <si>
    <t>=4+5+7</t>
  </si>
  <si>
    <t>Kopējās izmaksas</t>
  </si>
  <si>
    <t>X</t>
  </si>
  <si>
    <t>*Aprēķinot darbinieku skaitu, kas nodrošina pakalpojumu ieviešanu tiek apaļots uz augšu, jo visiem darbiniekiem neatkarīgi no slodzes apmēra ir jānodrošina kvalifikācijas celšana un veselības apdrošināšana.</t>
  </si>
  <si>
    <t>**Veicot pakalpojumu sniedzēju, kas organizē kvalifikācijas celšanas kursus, kursu cenu aptauju  tika konstatēts, ka viena 8 stundas gara semināra vidējā cena ir 39 euro. Kvalifikācijas celšana tiek nodrošināta personālam, kas tieši strādā ar klientu. Darbinieku kvalifikācijas celšanas apjomi (sociālais darbinieks, psihologs 24 h/gadā) noteikti saskaņā ar izstrādāto MK noteikumu projektu "Prasības sociālo pakalpojumu sniedzējiem" 10.1. apakšpunktu. Soc.darbinieks 24h gadā = 3 x 39 euro = 117 euro gadā.</t>
  </si>
  <si>
    <t>*** Likuma par iedzīvotāju ienākuma nodokli 8.panta 5 daļa nosaka, ka " No maksātāja ienākumiem, par kuriem maksā algas nodokli .....veselības vai nelaimes gadījumu apdrošināšanas prēmiju summas, kas nepārsniedz 10 procentus no maksātājam aprēķinātās bruto darba samaksas taksācijas gadā, bet ne vairāk kā 426,86 euro gadā....." un savukārt  Valsts un pašvaldību institūciju amatpersonu un darbinieku atlīdzības likumā paredzētās normas (37.pants 1.;2.daļa) nosaka, ka Veselības apdrošināšanas polises (polises cena nedrīkst pārsniegt normatīvajos aktos par iedzīvotāju ienākuma nodokli noteikto apmēru. Šā panta trešajā, ceturtajā, piektajā vai sestajā daļā neminētas amatpersonas (darbinieka) veselības apdrošināšanas polises cena nedrīkst pārsniegt pusi no normatīvajos aktos par iedzīvotāju ienākuma nodokli noteiktā apmēra. Ja apdrošināšanas polises cena pārsniedz minēto apmēru, amatpersona (darbinieks) sedz cenu starpību) - puse 213.43 euro.</t>
  </si>
  <si>
    <t>19:45-20:45</t>
  </si>
  <si>
    <t>Personu sk. Grupā</t>
  </si>
  <si>
    <t>nodarbība</t>
  </si>
  <si>
    <t>nodabība</t>
  </si>
  <si>
    <t>kopējās nodarbības līdz 24 personas grupā</t>
  </si>
  <si>
    <t>dalītās nodarbības līdz 12 personas grupā</t>
  </si>
  <si>
    <t>speciālistu sk.</t>
  </si>
  <si>
    <t xml:space="preserve">Grupā komplektējot līdz 24 dalībniekiem, tiek nodrošināts ne vairāk kā 7 pusotru stundu garas (7*1.5 = 10.5h) informatīvi konsultatīvās nodarbības sertificētas ārstniecības personas (piemēram, onkologa - ķīmijterapeita, imunologa, fizioterapeita) vadībā. </t>
  </si>
  <si>
    <t>Nodarbību vadītāja atlīdzība par sagatavošanos grupu nodarbību vadīšanai</t>
  </si>
  <si>
    <t>1 stunda (gatavošanās nodarbībai, atskaišu un izdales materiālu sagatavošana).</t>
  </si>
  <si>
    <t>Psihoterapeits, klīniskais psihologs, mākslu terapeits vai sociālais darbinieks</t>
  </si>
  <si>
    <t>Uztura speciālists</t>
  </si>
  <si>
    <t>Grupā komplektējot līdz 12 dalībniekiem, tiek nodrošināts ne mazāk kā vienu pusotru stundu garu nodarbību uztura speciālista vadībā.</t>
  </si>
  <si>
    <t>Grupā komplektējot līdz 12 dalībniekiem, tiek nodrošināts ne mazāk kā vienu pusotru stundu garu nodarbību fizioterapeita vadībā.</t>
  </si>
  <si>
    <t xml:space="preserve">Individuāli piesakoties, personai tiek nodrošināta iespēja saņemt ne vairāk kā 2 individuālas sertificētu ārstniecības personu konsultācijas. </t>
  </si>
  <si>
    <t>1 stunda (gatavošanās nodarbībai, atskaišu un izdales materiālu sagatavošana), kopā 8 h gatavošanās grupu nodarbībām.</t>
  </si>
  <si>
    <t>Plānotie pakalpojuma izdevumi gadā (vidēji 40 kursi, 960 personas), euro</t>
  </si>
  <si>
    <t>Nodarbību organizēšanas izmaksas (izdales materiālu kopēšana, kancelejas preču izdevumi u.c. nodarbību nodrošināšanai nepieciešamie materiāli, piem., māls, pārtika (uztura spec.nodarbībām), krāsas u.c.)</t>
  </si>
  <si>
    <r>
      <t xml:space="preserve">Kopējās </t>
    </r>
    <r>
      <rPr>
        <u val="single"/>
        <sz val="12"/>
        <rFont val="Times New Roman"/>
        <family val="1"/>
      </rPr>
      <t>kvalifikācijas celšanas izmaksa</t>
    </r>
    <r>
      <rPr>
        <sz val="12"/>
        <rFont val="Times New Roman"/>
        <family val="1"/>
      </rPr>
      <t>s  gadā, euro</t>
    </r>
  </si>
  <si>
    <r>
      <t xml:space="preserve">Kopējās </t>
    </r>
    <r>
      <rPr>
        <u val="single"/>
        <sz val="12"/>
        <rFont val="Times New Roman"/>
        <family val="1"/>
      </rPr>
      <t>veselības apdrošināšanas izmaksas</t>
    </r>
    <r>
      <rPr>
        <sz val="12"/>
        <rFont val="Times New Roman"/>
        <family val="1"/>
      </rPr>
      <t xml:space="preserve"> gadā, euro***</t>
    </r>
  </si>
  <si>
    <r>
      <rPr>
        <u val="single"/>
        <sz val="12"/>
        <rFont val="Times New Roman"/>
        <family val="1"/>
      </rPr>
      <t xml:space="preserve">Supervīziju izmaksas </t>
    </r>
    <r>
      <rPr>
        <sz val="12"/>
        <rFont val="Times New Roman"/>
        <family val="1"/>
      </rPr>
      <t xml:space="preserve"> gadā, euro</t>
    </r>
  </si>
  <si>
    <r>
      <rPr>
        <sz val="12"/>
        <rFont val="Times New Roman"/>
        <family val="1"/>
      </rPr>
      <t xml:space="preserve">Kvalifikācijas celšanas, supervīziju un veselības apdrošināšanas izmaksas </t>
    </r>
    <r>
      <rPr>
        <b/>
        <sz val="12"/>
        <rFont val="Times New Roman"/>
        <family val="1"/>
      </rPr>
      <t>mēnesī</t>
    </r>
  </si>
  <si>
    <r>
      <rPr>
        <sz val="12"/>
        <rFont val="Times New Roman"/>
        <family val="1"/>
      </rPr>
      <t>Kvalifikācijas celšanas, supervīziju un veselības apdrošināšanas izmaksas</t>
    </r>
    <r>
      <rPr>
        <b/>
        <sz val="12"/>
        <rFont val="Times New Roman"/>
        <family val="1"/>
      </rPr>
      <t xml:space="preserve"> gadā</t>
    </r>
  </si>
  <si>
    <t>Grupā komplektējot līdz 12 dalībniekiem, tiek nodrošināts pusotru stundu garas grupu terapijas nodarbības, attiecīgi psihoterapeita, klīniskā psihologa, mākslu terapeita vai sociālā darbinieka vadībā - kopā ne vairāk kā deviņas nodarbības (ne vairāk kā 8 nodarbības nodrošina pieaicinātie speciālisti, ne mazāk kā 1 nodarbību nodrošina centra vadītājs -veselības aprūpes speciālists vai sociālais darbinieks ).</t>
  </si>
  <si>
    <t>Pakalpojumu grozā ar izmitināšanu šīs izmaksas 1 klientam dienā ir 20.34 euro .</t>
  </si>
  <si>
    <t>Transporta izdevumi klientiem</t>
  </si>
  <si>
    <t>Transporta izdevumi speciālistiem</t>
  </si>
  <si>
    <t>Aprēķina paskaidrojums</t>
  </si>
  <si>
    <t xml:space="preserve">Speciālistu grupas saskaņā ar MK noteikumu projekta 9.2.apakšpunktu </t>
  </si>
  <si>
    <t>Supervīziju stundu skaits gadā līdz 31.12.2017.</t>
  </si>
  <si>
    <t>Supervīziju sesiju skaits grupu supervīziju gadījumā*</t>
  </si>
  <si>
    <t>Supervīzijas cena**</t>
  </si>
  <si>
    <t>Aprēķinātais finansējums vienam darbiniekam gadā</t>
  </si>
  <si>
    <t>Supervīzijas cena gadā vienam darbiniekam***</t>
  </si>
  <si>
    <t xml:space="preserve">individuālās </t>
  </si>
  <si>
    <t>grupu</t>
  </si>
  <si>
    <t xml:space="preserve">individuālās supervīzijas </t>
  </si>
  <si>
    <t xml:space="preserve">grupu                            supervīzijas </t>
  </si>
  <si>
    <t>kopā (izmaksas 18 h)</t>
  </si>
  <si>
    <t>kopā (izmaksas 21 h)</t>
  </si>
  <si>
    <t>3=2/3h</t>
  </si>
  <si>
    <t>6=2*4</t>
  </si>
  <si>
    <t>7=3*5</t>
  </si>
  <si>
    <t>8=6*5%</t>
  </si>
  <si>
    <t>9=7*95%</t>
  </si>
  <si>
    <t>10=8+9</t>
  </si>
  <si>
    <t>sociālā darba speciālistam</t>
  </si>
  <si>
    <t>institūcijas vadītājam un struktūrvienības vadītājam</t>
  </si>
  <si>
    <t>pārējiem darbiniekiem, t.sk., psihologam, sociālajam pedagogam</t>
  </si>
  <si>
    <r>
      <t>*S</t>
    </r>
    <r>
      <rPr>
        <b/>
        <u val="single"/>
        <sz val="12"/>
        <color indexed="8"/>
        <rFont val="Times New Roman"/>
        <family val="1"/>
      </rPr>
      <t>upervīziju sesiju skaits grupu supervīziju gadījumā</t>
    </r>
    <r>
      <rPr>
        <sz val="12"/>
        <color indexed="8"/>
        <rFont val="Times New Roman"/>
        <family val="1"/>
      </rPr>
      <t xml:space="preserve">  tiek aprēķināts pieņemot, ka vienas sesijas ilgums ir 3 stundas</t>
    </r>
  </si>
  <si>
    <r>
      <t>**S</t>
    </r>
    <r>
      <rPr>
        <b/>
        <u val="single"/>
        <sz val="12"/>
        <color indexed="8"/>
        <rFont val="Times New Roman"/>
        <family val="1"/>
      </rPr>
      <t>upervīzijas cena</t>
    </r>
    <r>
      <rPr>
        <sz val="12"/>
        <color indexed="8"/>
        <rFont val="Times New Roman"/>
        <family val="1"/>
      </rPr>
      <t xml:space="preserve">  - pašvaldību darbinieki 2014.gadā ir piedalījušies supervīzijas sesijās, kur:
1) vidējā cena vienam darbiniekam individuālās supervīzijas sesijā, 1 stundas apjoms ir 30 euro,
2) vidējā cena vienam darbiniekma grupas supervīzijas sesijā, 3 stundu apjoms ir 23 euro.          </t>
    </r>
  </si>
  <si>
    <r>
      <t>***</t>
    </r>
    <r>
      <rPr>
        <b/>
        <u val="single"/>
        <sz val="12"/>
        <color indexed="8"/>
        <rFont val="Times New Roman"/>
        <family val="1"/>
      </rPr>
      <t>Aprēķinātais finansējums vienam darbiniekam</t>
    </r>
    <r>
      <rPr>
        <sz val="12"/>
        <color indexed="8"/>
        <rFont val="Times New Roman"/>
        <family val="1"/>
      </rPr>
      <t xml:space="preserve"> - dati no ikgadējo Pārskatu par sociālajiem pakalpojumiem un sociālo palīdzību (novada/republikas pilsētas) pašvaldībā kopsavilkuma par 2014. gadu rāda, ka 95% darbinieku piedalījās grupas supervīzijā un 5% darbinieku – individuālā supervīzijā. Izmantojot minēto proporciju un attiecinot to uz izmaksām par supervīziju arī turpmākajiem gadiem, tiek pieņemts, ka dalība supervīzijā vienam darbiniekam gada laikā izmaksā vidēji 158.10 euro (95% no 138,00 euro + 5% no 540,00 euro)</t>
    </r>
  </si>
  <si>
    <t>Supervīzijas cenas aprēķins vienam darbiniekam****</t>
  </si>
  <si>
    <t>grupu nodarbību vadītāji</t>
  </si>
  <si>
    <t>1 konsultācijas cena 23.40 euro veidojas no 18.86 euro (bruto alga) + 4.54 euro (24.09% darba devēja sociālais nodoklis). Viena speciālista vienas vienības cena 23.40 x 3h (1.5h x2) = 70.20 euro</t>
  </si>
  <si>
    <t>1 konsultācijas cena 23.40 euro veidojas no 18.86 euro (bruto alga) + 4.54 euro (24.09% darba devēja sociālais nodoklis). Viena speciālista vienas vienības cena 23.40 x 10.5h (1.5h x7) = 245.70 euro</t>
  </si>
  <si>
    <t>1 konsultācijas cena 23.40 euro veidojas no 18.86 euro (bruto alga) + 4.54 euro (24.09% darba devēja sociālais nodoklis). Viena speciālista vienas vienības cena 23.40 x 1.5h = 35.10 euro</t>
  </si>
  <si>
    <t>1 konsultācijas cena 23.40 euro veidojas no 18.86 euro (bruto alga) + 4.54 euro (24.09% darba devēja sociālais nodoklis). Viena speciālista vienas vienības cena 23.40 x 13.5h (1.5h x8) = 280.80euro</t>
  </si>
  <si>
    <t>1 konsultācijas cena 23.40 euro veidojas no 18.86 euro (bruto alga) + 4.54 euro (24.09% darba devēja sociālais nodoklis). Viena speciālista vienas vienības cena 23.40 x 1.5h  = 35.10 euro</t>
  </si>
  <si>
    <t>Vidēji uz 1 pers. kosultācijas ilgums, min</t>
  </si>
  <si>
    <t xml:space="preserve">Mākslu terapeits </t>
  </si>
  <si>
    <t>Grupā komplektējot līdz 24 dalībniekiem, tiek nodrošināts ne vairāk kā divas pusotru stundu garas (kopā 3 h) mākslu terapijas nodarbības mākslas terapeita vadībā.</t>
  </si>
  <si>
    <t>Kustību nodarbību vadītājs</t>
  </si>
  <si>
    <t>Sertificēta ārstniecības persona (onkologs ķīmijterapeits,  ergoterapeits u.c.)</t>
  </si>
  <si>
    <t>1 euro * vidēji 19 nodarbības = vidēji 19 euro personai kursā. Kursā izdevumi 19 * 24 = 456.00 euro.</t>
  </si>
  <si>
    <t>Programmas/kursa vadītājs - ārstniecības persona vai sociālais darbinieks, Rehabilitācijas programmas komunikācijas vadītājs</t>
  </si>
  <si>
    <t>2 slodzes</t>
  </si>
  <si>
    <t>Programmas/ kursa vadītājs vada ne mazāk kā vienu grupu nodarbību. Nodrošina regulāru personai pakalpojuma saņemšanai pieejamo tēmu pilnveidi un papildināšanu. Nodrošina rehabilitācijas programmas komunikācijas vadību.</t>
  </si>
  <si>
    <t xml:space="preserve">Citos valsts apmaksātajos sociālās rehabilitācijas pakalpojumiem plānotajos izdevumos, katram pakalpojuma saņēmējam transporta izdevumi nepārsniedz 7 euro. Ņemot vērā pakalpojuma sniegšanas atrašanās vietu (sabiedriskā transporta nepieejamību, attālums no Rīgas),  katram pakalpojuma ""Psihosociālo rehabilitācija onkoloģiskajiem slimniekiem  un viņu ģimenes locekļiem”" saņēmējam transporta izdevumi vidēji 10 euro. </t>
  </si>
  <si>
    <t>Vidēji vienā kursā plānots, ka piedalīsies 11 speciālisti, 10 speciālisti brauks no citiem reģioniem. KOPĀ 10 personas x 10 euro x 40 kursi = 4 000.00 Pakalpojuma sniedzējs var organizēt transportu, lai nodrošinātu personu transportēšanu no Rīgas līdz pakalpojuma sniegšanas vietai, vidēji izdevumi 1 personai 10 euro.</t>
  </si>
  <si>
    <t xml:space="preserve">Citos valsts apmaksātajos sociālās rehabilitācijas pakalpojumiem plānotajos izdevumos, katram speciālistam (pakalpojuma sniedzējam) transporta izdevumi nepārsniedz 7 euro. Ņemot vērā pakalpojuma sniegšanas atrašanās vietu (sabiedriskā transporta nepieejamību, attālums no Rīgas),  katram pakalpojuma ""Psihosociālo rehabilitācija onkoloģiskajiem slimniekiem  un viņu ģimenes locekļiem”" saņēmējam transporta izdevumi vidēji 10 euro. </t>
  </si>
  <si>
    <t>Vidēji vienā kursā plānotas 24 personas. 40 kursi. KOPĀ 960 personas x 10 euro = 9 600.00 Pakalpojuma sniedzējs var organizēt transportu, lai nodrošinātu personu transportēšanu no Rīgas līdz pakalpojuma sniegšanas vietai, vidēji izdevumi 1 personai 10 euro.</t>
  </si>
  <si>
    <t>Saskaņā ar MK 29.01.2013. noteikumiem Nr.66  atbilstoši 12. un 10.mēnešalgu grupai. Aprēķins: mēnešalga (1640.36 + VSAOI 24.09%)+(1224.92+VSAOI 24.09%) = 3 555.53 euro mēn/2 slodzes = vidēji 1 slodze ar dd VSAOI 24.09% 1 777.77 euro.</t>
  </si>
  <si>
    <t>Plānotais kursu skaits gadā</t>
  </si>
  <si>
    <t xml:space="preserve">Fiksētās izmaksas kursu nodrošināšanai </t>
  </si>
  <si>
    <t>Plānotais klientu dienu skaits (40 kursi x 24personas x 6 dienas)</t>
  </si>
  <si>
    <t>ne vairāk kā 10% no pakalpojuma faktiskajiem izdevumiem</t>
  </si>
  <si>
    <r>
      <t>DARBA KĀRTĪBA</t>
    </r>
    <r>
      <rPr>
        <b/>
        <i/>
        <sz val="16"/>
        <rFont val="Arial"/>
        <family val="2"/>
      </rPr>
      <t xml:space="preserve"> </t>
    </r>
    <r>
      <rPr>
        <b/>
        <sz val="16"/>
        <rFont val="Arial"/>
        <family val="2"/>
      </rPr>
      <t>(piemērs)</t>
    </r>
  </si>
  <si>
    <t>pielikums "Darba kārtība (piemērs)"</t>
  </si>
  <si>
    <t>Pielikums "Darbinieku kvalifikācijas celšanas, supervīziju un veselības apdrošināšanas izmaksu aprēķins                                                                                                                                                                                           "Psihosociālo rehabilitācija onkoloģiskajiem slimniekiem  un viņu ģimenes locekļiem"</t>
  </si>
  <si>
    <r>
      <t xml:space="preserve">Fiksētās izmaksas par 1 kursu/ cena, </t>
    </r>
    <r>
      <rPr>
        <b/>
        <i/>
        <u val="single"/>
        <sz val="14"/>
        <rFont val="Times New Roman"/>
        <family val="1"/>
      </rPr>
      <t>euro</t>
    </r>
  </si>
  <si>
    <r>
      <t xml:space="preserve">izmaksas par 1 klienta dienu/ cena par 1 klienta dienu, </t>
    </r>
    <r>
      <rPr>
        <b/>
        <i/>
        <u val="single"/>
        <sz val="14"/>
        <rFont val="Times New Roman"/>
        <family val="1"/>
      </rPr>
      <t>euro</t>
    </r>
  </si>
  <si>
    <t>Sandra Strēle
LM Sociālo pakalpojumu departamenta 
vecākā eksperte
Tālr. 64331831 
Sandra.Strele@lm.gov.lv</t>
  </si>
  <si>
    <t>Pielikums</t>
  </si>
  <si>
    <r>
      <t xml:space="preserve">konsultāciju / nodarbību skaits uz </t>
    </r>
    <r>
      <rPr>
        <b/>
        <sz val="10"/>
        <rFont val="Times New Roman"/>
        <family val="1"/>
      </rPr>
      <t>24</t>
    </r>
    <r>
      <rPr>
        <sz val="10"/>
        <rFont val="Times New Roman"/>
        <family val="1"/>
      </rPr>
      <t xml:space="preserve"> klientu grupu, </t>
    </r>
    <r>
      <rPr>
        <b/>
        <sz val="10"/>
        <rFont val="Times New Roman"/>
        <family val="1"/>
      </rPr>
      <t>h</t>
    </r>
  </si>
  <si>
    <r>
      <t xml:space="preserve">izdevumi uz </t>
    </r>
    <r>
      <rPr>
        <b/>
        <sz val="10"/>
        <rFont val="Times New Roman"/>
        <family val="1"/>
      </rPr>
      <t xml:space="preserve">24 </t>
    </r>
    <r>
      <rPr>
        <sz val="10"/>
        <rFont val="Times New Roman"/>
        <family val="1"/>
      </rPr>
      <t xml:space="preserve">klientu grupu, </t>
    </r>
    <r>
      <rPr>
        <b/>
        <sz val="10"/>
        <rFont val="Times New Roman"/>
        <family val="1"/>
      </rPr>
      <t>euro</t>
    </r>
  </si>
  <si>
    <r>
      <t xml:space="preserve">izdevumi uz </t>
    </r>
    <r>
      <rPr>
        <b/>
        <sz val="10"/>
        <rFont val="Times New Roman"/>
        <family val="1"/>
      </rPr>
      <t>12</t>
    </r>
    <r>
      <rPr>
        <sz val="10"/>
        <rFont val="Times New Roman"/>
        <family val="1"/>
      </rPr>
      <t xml:space="preserve"> klientu grupu, </t>
    </r>
    <r>
      <rPr>
        <b/>
        <sz val="10"/>
        <rFont val="Times New Roman"/>
        <family val="1"/>
      </rPr>
      <t>euro</t>
    </r>
  </si>
  <si>
    <r>
      <t xml:space="preserve">konsultāciju / nodarbību skaits uz 1 klientu, </t>
    </r>
    <r>
      <rPr>
        <b/>
        <sz val="10"/>
        <rFont val="Times New Roman"/>
        <family val="1"/>
      </rPr>
      <t>h</t>
    </r>
  </si>
  <si>
    <r>
      <t xml:space="preserve">izdevumi uz 1 klientu, </t>
    </r>
    <r>
      <rPr>
        <b/>
        <sz val="10"/>
        <rFont val="Times New Roman"/>
        <family val="1"/>
      </rPr>
      <t>euro</t>
    </r>
  </si>
  <si>
    <r>
      <t xml:space="preserve">izdevumi uz </t>
    </r>
    <r>
      <rPr>
        <b/>
        <sz val="10"/>
        <rFont val="Times New Roman"/>
        <family val="1"/>
      </rPr>
      <t xml:space="preserve">24 klientiem </t>
    </r>
    <r>
      <rPr>
        <sz val="10"/>
        <rFont val="Times New Roman"/>
        <family val="1"/>
      </rPr>
      <t xml:space="preserve">KOPĀ, </t>
    </r>
    <r>
      <rPr>
        <b/>
        <sz val="10"/>
        <rFont val="Times New Roman"/>
        <family val="1"/>
      </rPr>
      <t>euro</t>
    </r>
  </si>
  <si>
    <r>
      <rPr>
        <b/>
        <sz val="10"/>
        <rFont val="Times New Roman"/>
        <family val="1"/>
      </rPr>
      <t xml:space="preserve"> dienā                                    </t>
    </r>
    <r>
      <rPr>
        <sz val="10"/>
        <rFont val="Times New Roman"/>
        <family val="1"/>
      </rPr>
      <t>(vidēji 1 dienā)</t>
    </r>
  </si>
  <si>
    <r>
      <rPr>
        <b/>
        <sz val="10"/>
        <rFont val="Times New Roman"/>
        <family val="1"/>
      </rPr>
      <t xml:space="preserve"> kursā  </t>
    </r>
    <r>
      <rPr>
        <sz val="10"/>
        <rFont val="Times New Roman"/>
        <family val="1"/>
      </rPr>
      <t xml:space="preserve">                          (6 dienās)</t>
    </r>
  </si>
  <si>
    <r>
      <rPr>
        <b/>
        <sz val="10"/>
        <rFont val="Times New Roman"/>
        <family val="1"/>
      </rPr>
      <t>kursā</t>
    </r>
    <r>
      <rPr>
        <sz val="10"/>
        <rFont val="Times New Roman"/>
        <family val="1"/>
      </rPr>
      <t xml:space="preserve"> (6 dienas) vienam klientam</t>
    </r>
  </si>
  <si>
    <r>
      <t xml:space="preserve">Pakalpojuma "Psihosociālo rehabilitācija onkoloģiskajiem slimniekiem  un viņu ģimenes locekļiem” groza aprēķins    </t>
    </r>
    <r>
      <rPr>
        <i/>
        <sz val="16"/>
        <rFont val="Times New Roman"/>
        <family val="1"/>
      </rPr>
      <t>(40 kursi 960 personas)</t>
    </r>
    <r>
      <rPr>
        <i/>
        <sz val="16"/>
        <color indexed="10"/>
        <rFont val="Times New Roman"/>
        <family val="1"/>
      </rPr>
      <t xml:space="preserve">         </t>
    </r>
    <r>
      <rPr>
        <i/>
        <sz val="16"/>
        <rFont val="Times New Roman"/>
        <family val="1"/>
      </rPr>
      <t xml:space="preserve">   </t>
    </r>
    <r>
      <rPr>
        <b/>
        <i/>
        <sz val="16"/>
        <rFont val="Times New Roman"/>
        <family val="1"/>
      </rPr>
      <t xml:space="preserve">         </t>
    </r>
    <r>
      <rPr>
        <b/>
        <sz val="16"/>
        <rFont val="Times New Roman"/>
        <family val="1"/>
      </rPr>
      <t xml:space="preserve">                                                                                                                                                                                                                                       </t>
    </r>
  </si>
  <si>
    <t>Ministru kabineta noteikumu projekta „Grozījumi Ministru kabineta 2017.gada 19.decembra noteikumos Nr. 780 “Noteikumi par psihosociālās rehabilitācijas pakalpojumu personām ar onkoloģisku slimību un viņu ģimenes locekļiem”” sākotnējās ietekmes novērtējuma ziņojums  (anotācija)</t>
  </si>
  <si>
    <r>
      <t xml:space="preserve">konsultāciju / nodarbību skaits uz </t>
    </r>
    <r>
      <rPr>
        <b/>
        <sz val="10"/>
        <rFont val="Times New Roman"/>
        <family val="1"/>
      </rPr>
      <t>12</t>
    </r>
    <r>
      <rPr>
        <sz val="10"/>
        <rFont val="Times New Roman"/>
        <family val="1"/>
      </rPr>
      <t xml:space="preserve"> klientu grupu, </t>
    </r>
    <r>
      <rPr>
        <b/>
        <sz val="10"/>
        <rFont val="Times New Roman"/>
        <family val="1"/>
      </rPr>
      <t>h</t>
    </r>
  </si>
  <si>
    <t>1 speciālista 1 h izmaksas x 2 h (gatavošanās uz katru nodarbību, kopā 2 nodarbības). 23.40 x 2h = 46.80 euro.</t>
  </si>
  <si>
    <t>1 speciālista 1 h izmaksas x 7 h (gatavošanās uz katru nodarbību, kopā 7 nodarbības). 23.40 x 7h = 163.80 euro.</t>
  </si>
  <si>
    <t>1 speciālista 1 h izmaksas x 1 h (gatavošanās uz katru nodarbību, kopā 1 nodarbība). 23.40 x 1h = 23.40 euro.</t>
  </si>
  <si>
    <t>1 speciālista 1 h izmaksas x 8 h (gatavošanās uz katru nodarbību, kopā 8 nodarbības). 23.40 x 8h = 187.20 euro.</t>
  </si>
  <si>
    <t>Sniegto konsultāciju  samaksa par 1h (45 minūtes konsultācija un 15 minūtes dokumentu kārtošana) ir 23.40 euro veidojas no 18.86 euro (bruto alga) + 4.54 euro (24.09% darba devēja sociālais nodoklis). Atbilstoši darba kārtībai kopējais konsultāciju laiks vidēji kursā ir 18 h (katru dienu vidēji 2 speciālisti x 2 h x  4 dienas = 16h + piektdienā 2 h konsultāciju laiks = 18h kursā )</t>
  </si>
  <si>
    <r>
      <rPr>
        <u val="single"/>
        <sz val="12"/>
        <rFont val="Times New Roman"/>
        <family val="1"/>
      </rPr>
      <t>Ar pakalpojuma organizēšanu saistītās izmaksas</t>
    </r>
    <r>
      <rPr>
        <sz val="12"/>
        <rFont val="Times New Roman"/>
        <family val="1"/>
      </rPr>
      <t xml:space="preserve"> - telpu īre, ēdināšana, komunālie maksājumi, sakaru pakalpojumi, saimniecības preces u.c. ar iestāžu uzturēšanu saistīti preču un pakalpojumu izdevumi.</t>
    </r>
  </si>
  <si>
    <t xml:space="preserve">Vidēji vienā kursā plānotas 21 nodarbība (vidēji 10 nodarbības 24 personu grupā un 11 nodarbības 12 personu grupā). Nodarbību skaits uz vienu personu, kuras plānoti organizēšanas izdevumi vidēji 19 nodarbības uz 1 personu. Pieņemot, ka 2 nodarbības ir saistītas ar fiziskām aktivitātēm, t.i. deju, kustību, fizioterapijas nodarbības. </t>
  </si>
  <si>
    <t>Pakalpojuma nodrošināšanas  izmaksas kopā</t>
  </si>
  <si>
    <t>Pielikums pakalpojuma "Psihosociālā rehabilitācija onkoloģiskajiem slimniekiem  un viņu ģimenes locekļiem” groza aprēķinam</t>
  </si>
  <si>
    <t xml:space="preserve">Pielikums pakalpojuma "Psihosociālā rehabilitācija onkoloģiskajiem slimniekiem  un viņu ģimenes locekļiem” groza aprēķinam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</si>
</sst>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00"/>
    <numFmt numFmtId="176" formatCode="0.000"/>
    <numFmt numFmtId="177" formatCode="0.00000"/>
    <numFmt numFmtId="178" formatCode="#,##0.0"/>
    <numFmt numFmtId="179" formatCode="#,##0.000"/>
    <numFmt numFmtId="180" formatCode="0.000000"/>
    <numFmt numFmtId="181" formatCode="0.0000000"/>
    <numFmt numFmtId="182" formatCode="0.00000000"/>
    <numFmt numFmtId="183" formatCode="0.000000000"/>
    <numFmt numFmtId="184" formatCode="[$-426]dddd\,\ yyyy&quot;. gada &quot;d\.\ mmmm"/>
    <numFmt numFmtId="185" formatCode="0.0%"/>
    <numFmt numFmtId="186" formatCode="#,##0.0000000000000"/>
  </numFmts>
  <fonts count="89">
    <font>
      <sz val="10"/>
      <name val="Arial"/>
      <family val="0"/>
    </font>
    <font>
      <b/>
      <sz val="14"/>
      <name val="Times New Roman"/>
      <family val="1"/>
    </font>
    <font>
      <sz val="12"/>
      <name val="Times New Roman"/>
      <family val="1"/>
    </font>
    <font>
      <b/>
      <sz val="12"/>
      <name val="Times New Roman"/>
      <family val="1"/>
    </font>
    <font>
      <sz val="10"/>
      <name val="Times New Roman"/>
      <family val="1"/>
    </font>
    <font>
      <u val="single"/>
      <sz val="12"/>
      <name val="Times New Roman"/>
      <family val="1"/>
    </font>
    <font>
      <b/>
      <sz val="16"/>
      <name val="Times New Roman"/>
      <family val="1"/>
    </font>
    <font>
      <sz val="8"/>
      <name val="Arial"/>
      <family val="2"/>
    </font>
    <font>
      <b/>
      <sz val="8"/>
      <name val="Arial"/>
      <family val="2"/>
    </font>
    <font>
      <b/>
      <sz val="10"/>
      <name val="Arial"/>
      <family val="2"/>
    </font>
    <font>
      <b/>
      <u val="single"/>
      <sz val="10"/>
      <name val="Arial"/>
      <family val="2"/>
    </font>
    <font>
      <sz val="11"/>
      <name val="Arial"/>
      <family val="2"/>
    </font>
    <font>
      <sz val="10"/>
      <name val="Times New Roman Baltic"/>
      <family val="0"/>
    </font>
    <font>
      <b/>
      <sz val="16"/>
      <name val="Arial"/>
      <family val="2"/>
    </font>
    <font>
      <b/>
      <i/>
      <sz val="16"/>
      <name val="Arial"/>
      <family val="2"/>
    </font>
    <font>
      <sz val="12"/>
      <name val="Arial"/>
      <family val="2"/>
    </font>
    <font>
      <sz val="14"/>
      <name val="Times New Roman"/>
      <family val="1"/>
    </font>
    <font>
      <sz val="11"/>
      <name val="Times New Roman"/>
      <family val="1"/>
    </font>
    <font>
      <b/>
      <sz val="11"/>
      <name val="Times New Roman"/>
      <family val="1"/>
    </font>
    <font>
      <sz val="16"/>
      <name val="Times New Roman"/>
      <family val="1"/>
    </font>
    <font>
      <b/>
      <u val="single"/>
      <sz val="12"/>
      <color indexed="8"/>
      <name val="Times New Roman"/>
      <family val="1"/>
    </font>
    <font>
      <sz val="12"/>
      <color indexed="8"/>
      <name val="Times New Roman"/>
      <family val="1"/>
    </font>
    <font>
      <sz val="20"/>
      <name val="Times New Roman"/>
      <family val="1"/>
    </font>
    <font>
      <u val="single"/>
      <sz val="14"/>
      <name val="Times New Roman"/>
      <family val="1"/>
    </font>
    <font>
      <u val="single"/>
      <sz val="10"/>
      <name val="Times New Roman"/>
      <family val="1"/>
    </font>
    <font>
      <b/>
      <i/>
      <sz val="16"/>
      <name val="Times New Roman"/>
      <family val="1"/>
    </font>
    <font>
      <i/>
      <sz val="16"/>
      <name val="Times New Roman"/>
      <family val="1"/>
    </font>
    <font>
      <i/>
      <sz val="16"/>
      <color indexed="10"/>
      <name val="Times New Roman"/>
      <family val="1"/>
    </font>
    <font>
      <b/>
      <u val="single"/>
      <sz val="14"/>
      <name val="Times New Roman"/>
      <family val="1"/>
    </font>
    <font>
      <b/>
      <i/>
      <u val="single"/>
      <sz val="14"/>
      <name val="Times New Roman"/>
      <family val="1"/>
    </font>
    <font>
      <b/>
      <u val="single"/>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b/>
      <sz val="10"/>
      <color indexed="10"/>
      <name val="Times New Roman"/>
      <family val="1"/>
    </font>
    <font>
      <sz val="12"/>
      <color indexed="10"/>
      <name val="Times New Roman"/>
      <family val="1"/>
    </font>
    <font>
      <sz val="20"/>
      <color indexed="10"/>
      <name val="Times New Roman"/>
      <family val="1"/>
    </font>
    <font>
      <sz val="10"/>
      <color indexed="8"/>
      <name val="Times New Roman"/>
      <family val="1"/>
    </font>
    <font>
      <b/>
      <sz val="10"/>
      <color indexed="8"/>
      <name val="Times New Roman"/>
      <family val="1"/>
    </font>
    <font>
      <b/>
      <sz val="12"/>
      <color indexed="8"/>
      <name val="Times New Roman"/>
      <family val="1"/>
    </font>
    <font>
      <sz val="11"/>
      <color indexed="10"/>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
      <b/>
      <sz val="10"/>
      <color rgb="FFFF0000"/>
      <name val="Times New Roman"/>
      <family val="1"/>
    </font>
    <font>
      <sz val="12"/>
      <color rgb="FFFF0000"/>
      <name val="Times New Roman"/>
      <family val="1"/>
    </font>
    <font>
      <sz val="20"/>
      <color rgb="FFFF0000"/>
      <name val="Times New Roman"/>
      <family val="1"/>
    </font>
    <font>
      <sz val="12"/>
      <color theme="1"/>
      <name val="Times New Roman"/>
      <family val="1"/>
    </font>
    <font>
      <sz val="10"/>
      <color theme="1"/>
      <name val="Times New Roman"/>
      <family val="1"/>
    </font>
    <font>
      <b/>
      <sz val="10"/>
      <color theme="1"/>
      <name val="Times New Roman"/>
      <family val="1"/>
    </font>
    <font>
      <b/>
      <sz val="12"/>
      <color theme="1"/>
      <name val="Times New Roman"/>
      <family val="1"/>
    </font>
    <font>
      <sz val="11"/>
      <color rgb="FFFF0000"/>
      <name val="Times New Roman"/>
      <family val="1"/>
    </font>
    <font>
      <b/>
      <sz val="14"/>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799979984760284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0" tint="-0.4999699890613556"/>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color indexed="63"/>
      </left>
      <right style="thin"/>
      <top style="medium"/>
      <bottom style="dotted"/>
    </border>
    <border>
      <left>
        <color indexed="63"/>
      </left>
      <right>
        <color indexed="63"/>
      </right>
      <top style="medium"/>
      <bottom style="dotted"/>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style="medium"/>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color indexed="63"/>
      </bottom>
    </border>
    <border>
      <left style="thin"/>
      <right>
        <color indexed="63"/>
      </right>
      <top style="medium"/>
      <bottom style="medium"/>
    </border>
    <border>
      <left style="thin"/>
      <right>
        <color indexed="63"/>
      </right>
      <top style="medium"/>
      <bottom style="dotted"/>
    </border>
    <border>
      <left style="thin"/>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style="thin"/>
      <right style="thin"/>
      <top style="thin"/>
      <bottom style="medium"/>
    </border>
    <border>
      <left style="thin"/>
      <right>
        <color indexed="63"/>
      </right>
      <top style="thin"/>
      <bottom style="medium"/>
    </border>
    <border>
      <left style="medium"/>
      <right style="thin"/>
      <top>
        <color indexed="63"/>
      </top>
      <bottom style="thin"/>
    </border>
    <border>
      <left style="thin"/>
      <right style="thin"/>
      <top/>
      <bottom style="thin"/>
    </border>
    <border>
      <left style="thin"/>
      <right>
        <color indexed="63"/>
      </right>
      <top>
        <color indexed="63"/>
      </top>
      <bottom style="thin"/>
    </border>
    <border>
      <left style="medium"/>
      <right style="medium"/>
      <top>
        <color indexed="63"/>
      </top>
      <bottom style="thin"/>
    </border>
    <border>
      <left style="medium"/>
      <right style="thin"/>
      <top style="thin"/>
      <bottom style="thin"/>
    </border>
    <border>
      <left style="thin"/>
      <right/>
      <top style="thin"/>
      <bottom style="thin"/>
    </border>
    <border>
      <left style="medium"/>
      <right style="medium"/>
      <top style="thin"/>
      <bottom style="thin"/>
    </border>
    <border>
      <left style="medium"/>
      <right style="thin"/>
      <top style="thin"/>
      <bottom style="medium"/>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medium"/>
      <top>
        <color indexed="63"/>
      </top>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medium"/>
      <bottom>
        <color indexed="63"/>
      </bottom>
    </border>
    <border>
      <left style="medium"/>
      <right style="medium"/>
      <top>
        <color indexed="63"/>
      </top>
      <bottom style="medium"/>
    </border>
    <border>
      <left style="thin"/>
      <right>
        <color indexed="63"/>
      </right>
      <top style="medium"/>
      <bottom>
        <color indexed="63"/>
      </bottom>
    </border>
    <border>
      <left/>
      <right/>
      <top/>
      <bottom style="thin"/>
    </border>
    <border>
      <left style="medium"/>
      <right style="thin"/>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1" fillId="0" borderId="0">
      <alignment/>
      <protection/>
    </xf>
    <xf numFmtId="0" fontId="11" fillId="0" borderId="0">
      <alignment/>
      <protection/>
    </xf>
    <xf numFmtId="0" fontId="12" fillId="0" borderId="0">
      <alignment/>
      <protection/>
    </xf>
    <xf numFmtId="0" fontId="11" fillId="0" borderId="0">
      <alignment/>
      <protection/>
    </xf>
    <xf numFmtId="0" fontId="11" fillId="0" borderId="0">
      <alignment/>
      <protection/>
    </xf>
    <xf numFmtId="0" fontId="0" fillId="32" borderId="7" applyNumberFormat="0" applyFont="0" applyAlignment="0" applyProtection="0"/>
    <xf numFmtId="0" fontId="75" fillId="27" borderId="8" applyNumberFormat="0" applyAlignment="0" applyProtection="0"/>
    <xf numFmtId="0" fontId="0" fillId="0" borderId="0">
      <alignment/>
      <protection/>
    </xf>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331">
    <xf numFmtId="0" fontId="0" fillId="0" borderId="0" xfId="0" applyAlignment="1">
      <alignment/>
    </xf>
    <xf numFmtId="4" fontId="3" fillId="33" borderId="10" xfId="0" applyNumberFormat="1" applyFont="1" applyFill="1" applyBorder="1" applyAlignment="1">
      <alignment/>
    </xf>
    <xf numFmtId="0" fontId="79" fillId="0" borderId="0" xfId="0" applyFont="1" applyAlignment="1">
      <alignment/>
    </xf>
    <xf numFmtId="0" fontId="0" fillId="0" borderId="0" xfId="0" applyFont="1" applyAlignment="1">
      <alignment/>
    </xf>
    <xf numFmtId="0" fontId="4" fillId="0" borderId="0" xfId="0" applyFont="1" applyAlignment="1">
      <alignment/>
    </xf>
    <xf numFmtId="0" fontId="80" fillId="0" borderId="0" xfId="0" applyFont="1" applyAlignment="1">
      <alignment/>
    </xf>
    <xf numFmtId="2" fontId="79" fillId="0" borderId="0" xfId="0" applyNumberFormat="1" applyFont="1" applyAlignment="1">
      <alignment/>
    </xf>
    <xf numFmtId="2" fontId="4" fillId="0" borderId="0" xfId="0" applyNumberFormat="1" applyFont="1" applyAlignment="1">
      <alignment/>
    </xf>
    <xf numFmtId="0" fontId="2" fillId="0" borderId="11" xfId="0" applyFont="1" applyFill="1" applyBorder="1" applyAlignment="1">
      <alignment vertical="center" wrapText="1"/>
    </xf>
    <xf numFmtId="0" fontId="2" fillId="0" borderId="12" xfId="0" applyFont="1" applyFill="1" applyBorder="1" applyAlignment="1">
      <alignment horizontal="left" vertical="center"/>
    </xf>
    <xf numFmtId="4" fontId="3" fillId="0" borderId="13" xfId="0" applyNumberFormat="1" applyFont="1" applyFill="1" applyBorder="1" applyAlignment="1">
      <alignment horizontal="right" vertical="center"/>
    </xf>
    <xf numFmtId="174" fontId="2" fillId="0" borderId="14" xfId="0" applyNumberFormat="1" applyFont="1" applyFill="1" applyBorder="1" applyAlignment="1">
      <alignment horizontal="center" vertical="center"/>
    </xf>
    <xf numFmtId="2" fontId="3" fillId="0" borderId="12"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0" fontId="2" fillId="0" borderId="15" xfId="0" applyFont="1" applyBorder="1" applyAlignment="1">
      <alignment horizontal="left" vertical="center" wrapText="1"/>
    </xf>
    <xf numFmtId="0" fontId="2" fillId="0" borderId="13" xfId="0" applyFont="1" applyBorder="1" applyAlignment="1">
      <alignment horizontal="left" vertical="center" wrapText="1"/>
    </xf>
    <xf numFmtId="0" fontId="2" fillId="0" borderId="16" xfId="0" applyFont="1" applyFill="1" applyBorder="1" applyAlignment="1">
      <alignment horizontal="left" vertical="center"/>
    </xf>
    <xf numFmtId="4" fontId="3" fillId="0" borderId="17" xfId="0" applyNumberFormat="1" applyFont="1" applyFill="1" applyBorder="1" applyAlignment="1">
      <alignment horizontal="right" vertical="center"/>
    </xf>
    <xf numFmtId="174" fontId="2" fillId="0" borderId="18" xfId="0" applyNumberFormat="1" applyFont="1" applyFill="1" applyBorder="1" applyAlignment="1">
      <alignment horizontal="center" vertical="center"/>
    </xf>
    <xf numFmtId="2" fontId="3" fillId="0" borderId="16" xfId="0" applyNumberFormat="1" applyFont="1" applyFill="1" applyBorder="1" applyAlignment="1">
      <alignment horizontal="right" vertical="center"/>
    </xf>
    <xf numFmtId="2" fontId="3" fillId="0" borderId="17" xfId="0" applyNumberFormat="1" applyFont="1" applyFill="1" applyBorder="1" applyAlignment="1">
      <alignment horizontal="right" vertical="center"/>
    </xf>
    <xf numFmtId="0" fontId="2" fillId="0" borderId="19" xfId="0" applyFont="1" applyBorder="1" applyAlignment="1">
      <alignment horizontal="left" vertical="center" wrapText="1"/>
    </xf>
    <xf numFmtId="0" fontId="2" fillId="0" borderId="17" xfId="0" applyFont="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0" xfId="0" applyFont="1" applyFill="1" applyBorder="1" applyAlignment="1">
      <alignment horizontal="left" vertical="center"/>
    </xf>
    <xf numFmtId="4" fontId="3" fillId="0" borderId="22" xfId="0" applyNumberFormat="1" applyFont="1" applyFill="1" applyBorder="1" applyAlignment="1">
      <alignment horizontal="right" vertical="center"/>
    </xf>
    <xf numFmtId="174" fontId="2" fillId="0" borderId="23" xfId="0" applyNumberFormat="1" applyFont="1" applyFill="1" applyBorder="1" applyAlignment="1">
      <alignment horizontal="center" vertical="center"/>
    </xf>
    <xf numFmtId="2" fontId="3" fillId="0" borderId="10" xfId="0" applyNumberFormat="1" applyFont="1" applyFill="1" applyBorder="1" applyAlignment="1">
      <alignment horizontal="right" vertical="center"/>
    </xf>
    <xf numFmtId="2" fontId="3" fillId="0" borderId="22" xfId="0" applyNumberFormat="1" applyFont="1" applyFill="1" applyBorder="1" applyAlignment="1">
      <alignment horizontal="right"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21" xfId="0" applyFont="1" applyFill="1" applyBorder="1" applyAlignment="1">
      <alignment vertical="center" wrapText="1"/>
    </xf>
    <xf numFmtId="4" fontId="3" fillId="33" borderId="24" xfId="0" applyNumberFormat="1" applyFont="1" applyFill="1" applyBorder="1" applyAlignment="1">
      <alignment horizontal="center"/>
    </xf>
    <xf numFmtId="0" fontId="2" fillId="0" borderId="10" xfId="0" applyFont="1" applyBorder="1" applyAlignment="1">
      <alignment horizontal="left" vertical="center" wrapText="1"/>
    </xf>
    <xf numFmtId="174" fontId="2" fillId="0" borderId="21" xfId="0" applyNumberFormat="1" applyFont="1" applyFill="1" applyBorder="1" applyAlignment="1">
      <alignment horizontal="center" vertical="center"/>
    </xf>
    <xf numFmtId="0" fontId="2" fillId="0" borderId="25" xfId="0" applyFont="1" applyBorder="1" applyAlignment="1">
      <alignment horizontal="left" vertical="center" wrapText="1"/>
    </xf>
    <xf numFmtId="0" fontId="2" fillId="34" borderId="21" xfId="0" applyFont="1" applyFill="1" applyBorder="1" applyAlignment="1">
      <alignment horizontal="left" vertical="center" wrapText="1"/>
    </xf>
    <xf numFmtId="4" fontId="3" fillId="0" borderId="25" xfId="0" applyNumberFormat="1" applyFont="1" applyBorder="1" applyAlignment="1">
      <alignment horizontal="right" vertical="center"/>
    </xf>
    <xf numFmtId="174" fontId="3" fillId="35" borderId="26" xfId="0" applyNumberFormat="1" applyFont="1" applyFill="1" applyBorder="1" applyAlignment="1">
      <alignment horizontal="center" vertical="center"/>
    </xf>
    <xf numFmtId="174" fontId="3" fillId="35" borderId="25" xfId="0" applyNumberFormat="1" applyFont="1" applyFill="1" applyBorder="1" applyAlignment="1">
      <alignment horizontal="center" vertical="center"/>
    </xf>
    <xf numFmtId="174" fontId="3" fillId="35" borderId="27" xfId="0" applyNumberFormat="1" applyFont="1" applyFill="1" applyBorder="1" applyAlignment="1">
      <alignment horizontal="center" vertical="center"/>
    </xf>
    <xf numFmtId="174" fontId="3" fillId="0" borderId="26" xfId="0" applyNumberFormat="1" applyFont="1" applyFill="1" applyBorder="1" applyAlignment="1">
      <alignment horizontal="center" vertical="center"/>
    </xf>
    <xf numFmtId="174" fontId="3" fillId="0" borderId="27" xfId="0" applyNumberFormat="1" applyFont="1" applyFill="1" applyBorder="1" applyAlignment="1">
      <alignment horizontal="center" vertical="center"/>
    </xf>
    <xf numFmtId="174" fontId="2" fillId="0" borderId="25" xfId="0" applyNumberFormat="1" applyFont="1" applyFill="1" applyBorder="1" applyAlignment="1">
      <alignment horizontal="center" vertical="center"/>
    </xf>
    <xf numFmtId="4" fontId="3" fillId="0" borderId="10" xfId="0" applyNumberFormat="1" applyFont="1" applyFill="1" applyBorder="1" applyAlignment="1">
      <alignment horizontal="right" vertical="center"/>
    </xf>
    <xf numFmtId="174" fontId="2" fillId="0" borderId="26" xfId="0" applyNumberFormat="1" applyFont="1" applyFill="1" applyBorder="1" applyAlignment="1">
      <alignment horizontal="center" vertical="center"/>
    </xf>
    <xf numFmtId="174" fontId="2" fillId="0" borderId="27" xfId="0" applyNumberFormat="1" applyFont="1" applyFill="1" applyBorder="1" applyAlignment="1">
      <alignment horizontal="center" vertical="center"/>
    </xf>
    <xf numFmtId="4" fontId="3" fillId="33" borderId="28" xfId="0" applyNumberFormat="1" applyFont="1" applyFill="1" applyBorder="1" applyAlignment="1">
      <alignment/>
    </xf>
    <xf numFmtId="4" fontId="3" fillId="33" borderId="29" xfId="0" applyNumberFormat="1" applyFont="1" applyFill="1" applyBorder="1" applyAlignment="1">
      <alignment/>
    </xf>
    <xf numFmtId="4" fontId="2" fillId="0" borderId="10" xfId="0" applyNumberFormat="1" applyFont="1" applyBorder="1" applyAlignment="1">
      <alignment horizontal="right" vertical="center"/>
    </xf>
    <xf numFmtId="0" fontId="0" fillId="0" borderId="0" xfId="0" applyAlignment="1">
      <alignment horizontal="center"/>
    </xf>
    <xf numFmtId="0" fontId="0" fillId="0" borderId="0" xfId="0" applyAlignment="1">
      <alignment vertical="center"/>
    </xf>
    <xf numFmtId="0" fontId="0" fillId="16" borderId="30" xfId="0" applyFont="1" applyFill="1" applyBorder="1" applyAlignment="1">
      <alignment horizontal="center" vertical="center"/>
    </xf>
    <xf numFmtId="0" fontId="0" fillId="16" borderId="31" xfId="0" applyFont="1" applyFill="1" applyBorder="1" applyAlignment="1">
      <alignment horizontal="center" vertical="center" wrapText="1"/>
    </xf>
    <xf numFmtId="0" fontId="0" fillId="16" borderId="32" xfId="0" applyFill="1" applyBorder="1" applyAlignment="1">
      <alignment horizontal="center" vertical="center"/>
    </xf>
    <xf numFmtId="0" fontId="0" fillId="16" borderId="33" xfId="0" applyFont="1" applyFill="1" applyBorder="1" applyAlignment="1">
      <alignment horizontal="center" vertical="center"/>
    </xf>
    <xf numFmtId="0" fontId="0" fillId="16" borderId="19" xfId="0" applyFont="1" applyFill="1" applyBorder="1" applyAlignment="1">
      <alignment horizontal="center" vertical="center" wrapText="1"/>
    </xf>
    <xf numFmtId="0" fontId="0" fillId="16" borderId="34" xfId="0" applyFill="1" applyBorder="1" applyAlignment="1">
      <alignment horizontal="center" vertical="center"/>
    </xf>
    <xf numFmtId="2" fontId="0" fillId="36" borderId="35" xfId="0" applyNumberFormat="1" applyFill="1" applyBorder="1" applyAlignment="1">
      <alignment horizontal="center"/>
    </xf>
    <xf numFmtId="0" fontId="0" fillId="36" borderId="31" xfId="0" applyFont="1" applyFill="1" applyBorder="1" applyAlignment="1">
      <alignment horizontal="center" vertical="center" wrapText="1" shrinkToFit="1"/>
    </xf>
    <xf numFmtId="0" fontId="0" fillId="36" borderId="36" xfId="0" applyFill="1" applyBorder="1" applyAlignment="1">
      <alignment horizontal="center"/>
    </xf>
    <xf numFmtId="0" fontId="0" fillId="36" borderId="32" xfId="0" applyFill="1" applyBorder="1" applyAlignment="1">
      <alignment horizontal="center" vertical="center"/>
    </xf>
    <xf numFmtId="0" fontId="0" fillId="36" borderId="19" xfId="0" applyFont="1" applyFill="1" applyBorder="1" applyAlignment="1">
      <alignment horizontal="center" vertical="center" wrapText="1" shrinkToFit="1"/>
    </xf>
    <xf numFmtId="0" fontId="0" fillId="36" borderId="34" xfId="0" applyFill="1" applyBorder="1" applyAlignment="1">
      <alignment horizontal="center" vertical="center"/>
    </xf>
    <xf numFmtId="0" fontId="7" fillId="36" borderId="37" xfId="0" applyFont="1" applyFill="1" applyBorder="1" applyAlignment="1">
      <alignment horizontal="center"/>
    </xf>
    <xf numFmtId="0" fontId="9" fillId="10" borderId="36" xfId="0" applyFont="1" applyFill="1" applyBorder="1" applyAlignment="1">
      <alignment horizontal="center"/>
    </xf>
    <xf numFmtId="2" fontId="9" fillId="10" borderId="35" xfId="0" applyNumberFormat="1" applyFont="1" applyFill="1" applyBorder="1" applyAlignment="1">
      <alignment horizontal="center"/>
    </xf>
    <xf numFmtId="0" fontId="9" fillId="37" borderId="36" xfId="0" applyFont="1" applyFill="1" applyBorder="1" applyAlignment="1">
      <alignment horizontal="center"/>
    </xf>
    <xf numFmtId="2" fontId="9" fillId="37" borderId="35" xfId="0" applyNumberFormat="1" applyFont="1" applyFill="1" applyBorder="1" applyAlignment="1">
      <alignment horizontal="center"/>
    </xf>
    <xf numFmtId="0" fontId="8" fillId="36" borderId="37" xfId="0" applyFont="1" applyFill="1" applyBorder="1" applyAlignment="1">
      <alignment horizontal="center"/>
    </xf>
    <xf numFmtId="0" fontId="9" fillId="36" borderId="36" xfId="0" applyFont="1" applyFill="1" applyBorder="1" applyAlignment="1">
      <alignment horizontal="center"/>
    </xf>
    <xf numFmtId="2" fontId="9" fillId="36" borderId="35" xfId="0" applyNumberFormat="1" applyFont="1" applyFill="1" applyBorder="1" applyAlignment="1">
      <alignment horizontal="center"/>
    </xf>
    <xf numFmtId="0" fontId="9" fillId="0" borderId="0" xfId="0" applyFont="1" applyAlignment="1">
      <alignment/>
    </xf>
    <xf numFmtId="0" fontId="9" fillId="0" borderId="0" xfId="0" applyFont="1" applyAlignment="1">
      <alignment horizontal="center"/>
    </xf>
    <xf numFmtId="174" fontId="9" fillId="10" borderId="35" xfId="0" applyNumberFormat="1" applyFont="1" applyFill="1" applyBorder="1" applyAlignment="1">
      <alignment horizontal="center"/>
    </xf>
    <xf numFmtId="0" fontId="8" fillId="34" borderId="36" xfId="0" applyFont="1" applyFill="1" applyBorder="1" applyAlignment="1">
      <alignment horizontal="right"/>
    </xf>
    <xf numFmtId="0" fontId="8" fillId="34" borderId="37" xfId="0" applyFont="1" applyFill="1" applyBorder="1" applyAlignment="1">
      <alignment horizontal="right"/>
    </xf>
    <xf numFmtId="0" fontId="0" fillId="0" borderId="0" xfId="0" applyAlignment="1">
      <alignment wrapText="1"/>
    </xf>
    <xf numFmtId="0" fontId="4" fillId="0" borderId="22" xfId="0" applyFont="1" applyBorder="1" applyAlignment="1">
      <alignment horizontal="left" vertical="center" wrapText="1"/>
    </xf>
    <xf numFmtId="4" fontId="3" fillId="33" borderId="22" xfId="0" applyNumberFormat="1" applyFont="1" applyFill="1" applyBorder="1" applyAlignment="1">
      <alignment/>
    </xf>
    <xf numFmtId="1" fontId="2" fillId="0" borderId="25" xfId="0" applyNumberFormat="1" applyFont="1" applyFill="1" applyBorder="1" applyAlignment="1">
      <alignment horizontal="center" vertical="center"/>
    </xf>
    <xf numFmtId="4" fontId="3" fillId="33" borderId="21" xfId="0" applyNumberFormat="1" applyFont="1" applyFill="1" applyBorder="1" applyAlignment="1">
      <alignment horizontal="right" vertical="center"/>
    </xf>
    <xf numFmtId="3" fontId="2" fillId="33" borderId="25" xfId="0" applyNumberFormat="1" applyFont="1" applyFill="1" applyBorder="1" applyAlignment="1">
      <alignment horizontal="center" vertical="center"/>
    </xf>
    <xf numFmtId="4" fontId="3" fillId="33" borderId="10" xfId="0" applyNumberFormat="1" applyFont="1" applyFill="1" applyBorder="1" applyAlignment="1">
      <alignment horizontal="right" vertical="center"/>
    </xf>
    <xf numFmtId="0" fontId="3" fillId="33" borderId="21" xfId="0" applyFont="1" applyFill="1" applyBorder="1" applyAlignment="1">
      <alignment horizontal="center" wrapText="1"/>
    </xf>
    <xf numFmtId="0" fontId="3" fillId="33" borderId="25" xfId="0" applyFont="1" applyFill="1" applyBorder="1" applyAlignment="1">
      <alignment horizontal="center" wrapText="1"/>
    </xf>
    <xf numFmtId="4" fontId="1" fillId="38" borderId="10" xfId="0" applyNumberFormat="1" applyFont="1" applyFill="1" applyBorder="1" applyAlignment="1">
      <alignment horizontal="right" vertical="center"/>
    </xf>
    <xf numFmtId="0" fontId="0" fillId="0" borderId="0" xfId="0" applyFill="1" applyBorder="1" applyAlignment="1">
      <alignment/>
    </xf>
    <xf numFmtId="0" fontId="7" fillId="0" borderId="0" xfId="0" applyFont="1" applyFill="1" applyBorder="1" applyAlignment="1">
      <alignment horizontal="center"/>
    </xf>
    <xf numFmtId="0" fontId="0" fillId="0" borderId="0" xfId="0" applyFill="1" applyBorder="1" applyAlignment="1">
      <alignment horizontal="center"/>
    </xf>
    <xf numFmtId="4" fontId="3" fillId="0" borderId="25" xfId="0" applyNumberFormat="1" applyFont="1" applyFill="1" applyBorder="1" applyAlignment="1">
      <alignment horizontal="right" vertical="center"/>
    </xf>
    <xf numFmtId="2" fontId="3" fillId="39" borderId="11" xfId="0" applyNumberFormat="1" applyFont="1" applyFill="1" applyBorder="1" applyAlignment="1">
      <alignment horizontal="right" vertical="center"/>
    </xf>
    <xf numFmtId="2" fontId="3" fillId="39" borderId="13" xfId="0" applyNumberFormat="1" applyFont="1" applyFill="1" applyBorder="1" applyAlignment="1">
      <alignment horizontal="right" vertical="center"/>
    </xf>
    <xf numFmtId="4" fontId="3" fillId="39" borderId="13" xfId="0" applyNumberFormat="1" applyFont="1" applyFill="1" applyBorder="1" applyAlignment="1">
      <alignment horizontal="right" vertical="center"/>
    </xf>
    <xf numFmtId="2" fontId="3" fillId="39" borderId="20" xfId="0" applyNumberFormat="1" applyFont="1" applyFill="1" applyBorder="1" applyAlignment="1">
      <alignment horizontal="right" vertical="center"/>
    </xf>
    <xf numFmtId="2" fontId="3" fillId="39" borderId="17" xfId="0" applyNumberFormat="1" applyFont="1" applyFill="1" applyBorder="1" applyAlignment="1">
      <alignment horizontal="right" vertical="center"/>
    </xf>
    <xf numFmtId="4" fontId="3" fillId="39" borderId="17" xfId="0" applyNumberFormat="1" applyFont="1" applyFill="1" applyBorder="1" applyAlignment="1">
      <alignment horizontal="right" vertical="center"/>
    </xf>
    <xf numFmtId="2" fontId="3" fillId="39" borderId="21" xfId="0" applyNumberFormat="1" applyFont="1" applyFill="1" applyBorder="1" applyAlignment="1">
      <alignment horizontal="right" vertical="center"/>
    </xf>
    <xf numFmtId="2" fontId="3" fillId="39" borderId="22" xfId="0" applyNumberFormat="1" applyFont="1" applyFill="1" applyBorder="1" applyAlignment="1">
      <alignment horizontal="right" vertical="center"/>
    </xf>
    <xf numFmtId="4" fontId="3" fillId="39" borderId="22" xfId="0" applyNumberFormat="1" applyFont="1" applyFill="1" applyBorder="1" applyAlignment="1">
      <alignment horizontal="right" vertical="center"/>
    </xf>
    <xf numFmtId="4" fontId="3" fillId="33" borderId="25" xfId="0" applyNumberFormat="1" applyFont="1" applyFill="1" applyBorder="1" applyAlignment="1">
      <alignment horizontal="right" vertical="center"/>
    </xf>
    <xf numFmtId="4" fontId="1" fillId="38" borderId="25" xfId="0" applyNumberFormat="1" applyFont="1" applyFill="1" applyBorder="1" applyAlignment="1">
      <alignment horizontal="right" vertical="center"/>
    </xf>
    <xf numFmtId="0" fontId="13" fillId="0" borderId="19" xfId="0" applyFont="1" applyBorder="1" applyAlignment="1">
      <alignment horizontal="center"/>
    </xf>
    <xf numFmtId="0" fontId="9" fillId="0" borderId="20" xfId="0" applyFont="1" applyBorder="1" applyAlignment="1">
      <alignment horizontal="center" wrapText="1"/>
    </xf>
    <xf numFmtId="0" fontId="7" fillId="0" borderId="16" xfId="0" applyFont="1" applyBorder="1" applyAlignment="1">
      <alignment horizontal="center" wrapText="1"/>
    </xf>
    <xf numFmtId="0" fontId="0" fillId="0" borderId="17" xfId="0" applyFont="1" applyBorder="1" applyAlignment="1">
      <alignment horizontal="center" wrapText="1"/>
    </xf>
    <xf numFmtId="0" fontId="7" fillId="0" borderId="0" xfId="0" applyFont="1" applyAlignment="1">
      <alignment horizontal="center"/>
    </xf>
    <xf numFmtId="174" fontId="9" fillId="37" borderId="35" xfId="0" applyNumberFormat="1" applyFont="1" applyFill="1" applyBorder="1" applyAlignment="1">
      <alignment horizontal="center"/>
    </xf>
    <xf numFmtId="174" fontId="9" fillId="34" borderId="35" xfId="0" applyNumberFormat="1" applyFont="1" applyFill="1" applyBorder="1" applyAlignment="1">
      <alignment horizontal="center"/>
    </xf>
    <xf numFmtId="174" fontId="10" fillId="0" borderId="35" xfId="0" applyNumberFormat="1" applyFont="1" applyBorder="1" applyAlignment="1">
      <alignment horizontal="center"/>
    </xf>
    <xf numFmtId="2" fontId="0" fillId="0" borderId="0" xfId="0" applyNumberFormat="1" applyAlignment="1">
      <alignment/>
    </xf>
    <xf numFmtId="0" fontId="13" fillId="0" borderId="0" xfId="0" applyFont="1" applyBorder="1" applyAlignment="1">
      <alignment horizontal="center"/>
    </xf>
    <xf numFmtId="0" fontId="15" fillId="0" borderId="0" xfId="0" applyFont="1" applyBorder="1" applyAlignment="1">
      <alignment vertical="center"/>
    </xf>
    <xf numFmtId="0" fontId="7" fillId="0" borderId="17" xfId="0" applyFont="1" applyBorder="1" applyAlignment="1">
      <alignment horizontal="center" wrapText="1"/>
    </xf>
    <xf numFmtId="174" fontId="0" fillId="0" borderId="0" xfId="0" applyNumberFormat="1" applyAlignment="1">
      <alignment/>
    </xf>
    <xf numFmtId="4" fontId="3" fillId="33" borderId="38" xfId="0" applyNumberFormat="1" applyFont="1" applyFill="1" applyBorder="1" applyAlignment="1">
      <alignment horizontal="center"/>
    </xf>
    <xf numFmtId="1" fontId="3" fillId="35" borderId="27" xfId="0" applyNumberFormat="1" applyFont="1" applyFill="1" applyBorder="1" applyAlignment="1">
      <alignment horizontal="center" vertical="center"/>
    </xf>
    <xf numFmtId="2" fontId="3" fillId="35" borderId="25" xfId="0" applyNumberFormat="1" applyFont="1" applyFill="1" applyBorder="1" applyAlignment="1">
      <alignment horizontal="center" vertical="center"/>
    </xf>
    <xf numFmtId="2" fontId="81" fillId="0" borderId="0" xfId="0" applyNumberFormat="1" applyFont="1" applyAlignment="1">
      <alignment/>
    </xf>
    <xf numFmtId="0" fontId="2" fillId="0" borderId="2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9" xfId="0" applyFont="1" applyFill="1" applyBorder="1" applyAlignment="1">
      <alignment horizontal="center"/>
    </xf>
    <xf numFmtId="0" fontId="2" fillId="0" borderId="39" xfId="0" applyFont="1" applyFill="1" applyBorder="1" applyAlignment="1">
      <alignment horizontal="center" wrapText="1"/>
    </xf>
    <xf numFmtId="0" fontId="3" fillId="0" borderId="39" xfId="0" applyFont="1" applyFill="1" applyBorder="1" applyAlignment="1">
      <alignment horizontal="center" wrapText="1"/>
    </xf>
    <xf numFmtId="49" fontId="4" fillId="0" borderId="39" xfId="0" applyNumberFormat="1" applyFont="1" applyFill="1" applyBorder="1" applyAlignment="1">
      <alignment horizontal="center"/>
    </xf>
    <xf numFmtId="49" fontId="4" fillId="0" borderId="39" xfId="0" applyNumberFormat="1" applyFont="1" applyFill="1" applyBorder="1" applyAlignment="1">
      <alignment horizontal="center" wrapText="1"/>
    </xf>
    <xf numFmtId="0" fontId="2" fillId="0" borderId="39" xfId="0" applyFont="1" applyFill="1" applyBorder="1" applyAlignment="1">
      <alignment horizontal="right" vertical="center" wrapText="1"/>
    </xf>
    <xf numFmtId="1" fontId="2" fillId="0" borderId="39" xfId="0" applyNumberFormat="1" applyFont="1" applyFill="1" applyBorder="1" applyAlignment="1">
      <alignment horizontal="right"/>
    </xf>
    <xf numFmtId="4" fontId="2" fillId="0" borderId="39" xfId="0" applyNumberFormat="1" applyFont="1" applyFill="1" applyBorder="1" applyAlignment="1">
      <alignment horizontal="right"/>
    </xf>
    <xf numFmtId="0" fontId="3" fillId="0" borderId="39" xfId="0" applyFont="1" applyFill="1" applyBorder="1" applyAlignment="1">
      <alignment horizontal="right" vertical="center" wrapText="1"/>
    </xf>
    <xf numFmtId="1" fontId="3" fillId="0" borderId="39" xfId="0" applyNumberFormat="1" applyFont="1" applyFill="1" applyBorder="1" applyAlignment="1">
      <alignment horizontal="center"/>
    </xf>
    <xf numFmtId="2" fontId="3" fillId="0" borderId="39" xfId="0" applyNumberFormat="1" applyFont="1" applyFill="1" applyBorder="1" applyAlignment="1">
      <alignment horizontal="center"/>
    </xf>
    <xf numFmtId="4" fontId="3" fillId="0" borderId="39" xfId="0" applyNumberFormat="1" applyFont="1" applyFill="1" applyBorder="1" applyAlignment="1">
      <alignment horizontal="center"/>
    </xf>
    <xf numFmtId="0" fontId="2" fillId="0" borderId="25" xfId="0" applyFont="1" applyFill="1" applyBorder="1" applyAlignment="1">
      <alignment horizontal="left" vertical="center" wrapText="1"/>
    </xf>
    <xf numFmtId="0" fontId="82" fillId="0" borderId="0" xfId="0" applyFont="1" applyAlignment="1">
      <alignment horizontal="left" vertical="center"/>
    </xf>
    <xf numFmtId="4" fontId="18" fillId="0" borderId="22" xfId="0" applyNumberFormat="1" applyFont="1" applyFill="1" applyBorder="1" applyAlignment="1">
      <alignment horizontal="right" vertical="center"/>
    </xf>
    <xf numFmtId="4" fontId="3" fillId="40" borderId="40" xfId="0" applyNumberFormat="1" applyFont="1" applyFill="1" applyBorder="1" applyAlignment="1">
      <alignment horizontal="right" vertical="center"/>
    </xf>
    <xf numFmtId="0" fontId="83" fillId="0" borderId="0" xfId="0" applyFont="1" applyAlignment="1">
      <alignment/>
    </xf>
    <xf numFmtId="0" fontId="83" fillId="0" borderId="41" xfId="0" applyFont="1" applyBorder="1" applyAlignment="1">
      <alignment horizontal="center"/>
    </xf>
    <xf numFmtId="0" fontId="83" fillId="0" borderId="41" xfId="0" applyFont="1" applyBorder="1" applyAlignment="1">
      <alignment horizontal="center" wrapText="1"/>
    </xf>
    <xf numFmtId="0" fontId="83" fillId="0" borderId="42" xfId="0" applyFont="1" applyBorder="1" applyAlignment="1">
      <alignment horizontal="center" wrapText="1"/>
    </xf>
    <xf numFmtId="0" fontId="83" fillId="0" borderId="40" xfId="0" applyFont="1" applyFill="1" applyBorder="1" applyAlignment="1">
      <alignment horizontal="center" wrapText="1"/>
    </xf>
    <xf numFmtId="0" fontId="84" fillId="0" borderId="43" xfId="0" applyFont="1" applyBorder="1" applyAlignment="1">
      <alignment horizontal="center" wrapText="1"/>
    </xf>
    <xf numFmtId="0" fontId="84" fillId="0" borderId="44" xfId="0" applyFont="1" applyBorder="1" applyAlignment="1">
      <alignment horizontal="center" wrapText="1"/>
    </xf>
    <xf numFmtId="0" fontId="84" fillId="0" borderId="44" xfId="0" applyFont="1" applyBorder="1" applyAlignment="1">
      <alignment horizontal="center"/>
    </xf>
    <xf numFmtId="0" fontId="84" fillId="0" borderId="45" xfId="0" applyFont="1" applyBorder="1" applyAlignment="1">
      <alignment horizontal="center" wrapText="1"/>
    </xf>
    <xf numFmtId="0" fontId="84" fillId="0" borderId="46" xfId="0" applyFont="1" applyFill="1" applyBorder="1" applyAlignment="1">
      <alignment horizontal="center" wrapText="1"/>
    </xf>
    <xf numFmtId="0" fontId="85" fillId="0" borderId="46" xfId="0" applyFont="1" applyFill="1" applyBorder="1" applyAlignment="1">
      <alignment horizontal="center" wrapText="1"/>
    </xf>
    <xf numFmtId="0" fontId="83" fillId="0" borderId="47" xfId="0" applyFont="1" applyBorder="1" applyAlignment="1">
      <alignment wrapText="1"/>
    </xf>
    <xf numFmtId="0" fontId="83" fillId="0" borderId="39" xfId="0" applyFont="1" applyBorder="1" applyAlignment="1">
      <alignment horizontal="center" wrapText="1"/>
    </xf>
    <xf numFmtId="2" fontId="83" fillId="0" borderId="39" xfId="0" applyNumberFormat="1" applyFont="1" applyBorder="1" applyAlignment="1">
      <alignment horizontal="right" wrapText="1"/>
    </xf>
    <xf numFmtId="2" fontId="83" fillId="0" borderId="39" xfId="0" applyNumberFormat="1" applyFont="1" applyBorder="1" applyAlignment="1">
      <alignment horizontal="right"/>
    </xf>
    <xf numFmtId="2" fontId="83" fillId="0" borderId="48" xfId="0" applyNumberFormat="1" applyFont="1" applyBorder="1" applyAlignment="1">
      <alignment horizontal="right"/>
    </xf>
    <xf numFmtId="2" fontId="83" fillId="0" borderId="49" xfId="0" applyNumberFormat="1" applyFont="1" applyBorder="1" applyAlignment="1">
      <alignment horizontal="right"/>
    </xf>
    <xf numFmtId="2" fontId="86" fillId="0" borderId="49" xfId="0" applyNumberFormat="1" applyFont="1" applyBorder="1" applyAlignment="1">
      <alignment horizontal="right"/>
    </xf>
    <xf numFmtId="0" fontId="83" fillId="0" borderId="50" xfId="0" applyFont="1" applyBorder="1" applyAlignment="1">
      <alignment wrapText="1"/>
    </xf>
    <xf numFmtId="2" fontId="83" fillId="0" borderId="41" xfId="0" applyNumberFormat="1" applyFont="1" applyBorder="1" applyAlignment="1">
      <alignment horizontal="right" wrapText="1"/>
    </xf>
    <xf numFmtId="2" fontId="83" fillId="0" borderId="41" xfId="0" applyNumberFormat="1" applyFont="1" applyBorder="1" applyAlignment="1">
      <alignment horizontal="right"/>
    </xf>
    <xf numFmtId="2" fontId="83" fillId="0" borderId="42" xfId="0" applyNumberFormat="1" applyFont="1" applyBorder="1" applyAlignment="1">
      <alignment horizontal="right"/>
    </xf>
    <xf numFmtId="2" fontId="83" fillId="0" borderId="51" xfId="0" applyNumberFormat="1" applyFont="1" applyBorder="1" applyAlignment="1">
      <alignment horizontal="right"/>
    </xf>
    <xf numFmtId="2" fontId="86" fillId="0" borderId="51" xfId="0" applyNumberFormat="1" applyFont="1" applyBorder="1" applyAlignment="1">
      <alignment horizontal="right"/>
    </xf>
    <xf numFmtId="0" fontId="87" fillId="0" borderId="0" xfId="0" applyFont="1" applyAlignment="1">
      <alignment/>
    </xf>
    <xf numFmtId="0" fontId="17" fillId="0" borderId="0" xfId="0" applyFont="1" applyAlignment="1">
      <alignment/>
    </xf>
    <xf numFmtId="49" fontId="87" fillId="0" borderId="0" xfId="0" applyNumberFormat="1" applyFont="1" applyAlignment="1">
      <alignment/>
    </xf>
    <xf numFmtId="0" fontId="22" fillId="0" borderId="0" xfId="0" applyFont="1" applyAlignment="1">
      <alignment horizontal="left" vertical="center"/>
    </xf>
    <xf numFmtId="2" fontId="2" fillId="0" borderId="0" xfId="0" applyNumberFormat="1" applyFont="1" applyAlignment="1">
      <alignment/>
    </xf>
    <xf numFmtId="4" fontId="16" fillId="0" borderId="0" xfId="0" applyNumberFormat="1" applyFont="1" applyAlignment="1">
      <alignment/>
    </xf>
    <xf numFmtId="4" fontId="1" fillId="0" borderId="0" xfId="0" applyNumberFormat="1" applyFont="1" applyAlignment="1">
      <alignment/>
    </xf>
    <xf numFmtId="0" fontId="23" fillId="0" borderId="0" xfId="0" applyFont="1" applyAlignment="1">
      <alignment vertical="center"/>
    </xf>
    <xf numFmtId="0" fontId="16" fillId="0" borderId="0" xfId="0" applyFont="1" applyAlignment="1">
      <alignment vertical="center"/>
    </xf>
    <xf numFmtId="0" fontId="24" fillId="0" borderId="39" xfId="0" applyFont="1" applyBorder="1" applyAlignment="1">
      <alignment horizontal="center" vertical="center"/>
    </xf>
    <xf numFmtId="4" fontId="4" fillId="0" borderId="39" xfId="0" applyNumberFormat="1" applyFont="1" applyBorder="1" applyAlignment="1">
      <alignment horizontal="right" vertical="center"/>
    </xf>
    <xf numFmtId="3" fontId="24" fillId="0" borderId="39" xfId="0" applyNumberFormat="1" applyFont="1" applyBorder="1" applyAlignment="1">
      <alignment horizontal="center" vertical="center"/>
    </xf>
    <xf numFmtId="0" fontId="79" fillId="0" borderId="0" xfId="0" applyFont="1" applyAlignment="1">
      <alignment horizontal="right"/>
    </xf>
    <xf numFmtId="3" fontId="1" fillId="41" borderId="40" xfId="0" applyNumberFormat="1" applyFont="1" applyFill="1" applyBorder="1" applyAlignment="1">
      <alignment horizontal="right" vertical="center"/>
    </xf>
    <xf numFmtId="4" fontId="30" fillId="39" borderId="39" xfId="0" applyNumberFormat="1" applyFont="1" applyFill="1" applyBorder="1" applyAlignment="1">
      <alignment horizontal="right" vertical="center"/>
    </xf>
    <xf numFmtId="0" fontId="4" fillId="0" borderId="52" xfId="0" applyFont="1" applyFill="1" applyBorder="1" applyAlignment="1">
      <alignment horizontal="center" wrapText="1"/>
    </xf>
    <xf numFmtId="0" fontId="4" fillId="0" borderId="41" xfId="0" applyFont="1" applyFill="1" applyBorder="1" applyAlignment="1">
      <alignment horizontal="center" wrapText="1"/>
    </xf>
    <xf numFmtId="0" fontId="31" fillId="0" borderId="41" xfId="0" applyFont="1" applyFill="1" applyBorder="1" applyAlignment="1">
      <alignment horizontal="center" wrapText="1"/>
    </xf>
    <xf numFmtId="0" fontId="4" fillId="0" borderId="53" xfId="0" applyFont="1" applyFill="1" applyBorder="1" applyAlignment="1">
      <alignment horizontal="center" wrapText="1"/>
    </xf>
    <xf numFmtId="0" fontId="4" fillId="0" borderId="42" xfId="0" applyFont="1" applyFill="1" applyBorder="1" applyAlignment="1">
      <alignment horizontal="center" wrapText="1"/>
    </xf>
    <xf numFmtId="0" fontId="31" fillId="39" borderId="41" xfId="0" applyFont="1" applyFill="1" applyBorder="1" applyAlignment="1">
      <alignment horizontal="center" wrapText="1"/>
    </xf>
    <xf numFmtId="0" fontId="4" fillId="39" borderId="53" xfId="0" applyFont="1" applyFill="1" applyBorder="1" applyAlignment="1">
      <alignment horizontal="center" wrapText="1"/>
    </xf>
    <xf numFmtId="0" fontId="2" fillId="38" borderId="36" xfId="0" applyFont="1" applyFill="1" applyBorder="1" applyAlignment="1">
      <alignment horizontal="center" vertical="center"/>
    </xf>
    <xf numFmtId="0" fontId="2" fillId="38" borderId="35" xfId="0" applyFont="1" applyFill="1" applyBorder="1" applyAlignment="1">
      <alignment horizontal="center" vertical="center"/>
    </xf>
    <xf numFmtId="0" fontId="2" fillId="33" borderId="10" xfId="0" applyFont="1" applyFill="1" applyBorder="1" applyAlignment="1">
      <alignment horizontal="center"/>
    </xf>
    <xf numFmtId="0" fontId="2" fillId="33" borderId="22" xfId="0" applyFont="1" applyFill="1" applyBorder="1" applyAlignment="1">
      <alignment horizontal="center"/>
    </xf>
    <xf numFmtId="0" fontId="2" fillId="33" borderId="36"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0" borderId="37" xfId="0" applyFont="1" applyBorder="1" applyAlignment="1">
      <alignment horizontal="left" vertical="center" wrapText="1"/>
    </xf>
    <xf numFmtId="0" fontId="2" fillId="0" borderId="35" xfId="0" applyFont="1" applyBorder="1" applyAlignment="1">
      <alignment horizontal="left" vertical="center" wrapText="1"/>
    </xf>
    <xf numFmtId="0" fontId="2" fillId="33" borderId="24" xfId="0" applyFont="1" applyFill="1" applyBorder="1" applyAlignment="1">
      <alignment horizontal="left"/>
    </xf>
    <xf numFmtId="0" fontId="2" fillId="33" borderId="54" xfId="0" applyFont="1" applyFill="1" applyBorder="1" applyAlignment="1">
      <alignment horizontal="left"/>
    </xf>
    <xf numFmtId="0" fontId="6" fillId="0" borderId="0" xfId="0" applyFont="1" applyAlignment="1">
      <alignment horizontal="center" vertical="center" wrapText="1"/>
    </xf>
    <xf numFmtId="0" fontId="4" fillId="0" borderId="55" xfId="0" applyFont="1" applyFill="1" applyBorder="1" applyAlignment="1">
      <alignment horizontal="center" wrapText="1"/>
    </xf>
    <xf numFmtId="0" fontId="4" fillId="0" borderId="56" xfId="0" applyFont="1" applyFill="1" applyBorder="1" applyAlignment="1">
      <alignment horizontal="center" wrapText="1"/>
    </xf>
    <xf numFmtId="0" fontId="4" fillId="0" borderId="30" xfId="0" applyFont="1" applyBorder="1" applyAlignment="1">
      <alignment horizontal="center" wrapText="1"/>
    </xf>
    <xf numFmtId="0" fontId="4" fillId="0" borderId="32" xfId="0" applyFont="1" applyBorder="1" applyAlignment="1">
      <alignment horizontal="center"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57" xfId="0" applyFont="1" applyFill="1" applyBorder="1" applyAlignment="1">
      <alignment horizontal="center" wrapText="1"/>
    </xf>
    <xf numFmtId="0" fontId="31" fillId="0" borderId="57" xfId="0" applyFont="1" applyFill="1" applyBorder="1" applyAlignment="1">
      <alignment horizontal="center" wrapText="1"/>
    </xf>
    <xf numFmtId="0" fontId="31" fillId="0" borderId="53" xfId="0" applyFont="1" applyFill="1" applyBorder="1" applyAlignment="1">
      <alignment horizontal="center" wrapText="1"/>
    </xf>
    <xf numFmtId="0" fontId="4" fillId="0" borderId="58" xfId="0" applyFont="1" applyBorder="1" applyAlignment="1">
      <alignment horizontal="center" vertical="center" wrapText="1"/>
    </xf>
    <xf numFmtId="0" fontId="4" fillId="0" borderId="50" xfId="0" applyFont="1" applyBorder="1" applyAlignment="1">
      <alignment horizontal="center" vertical="center" wrapText="1"/>
    </xf>
    <xf numFmtId="0" fontId="4" fillId="39" borderId="56" xfId="0" applyFont="1" applyFill="1" applyBorder="1" applyAlignment="1">
      <alignment horizontal="center" wrapText="1"/>
    </xf>
    <xf numFmtId="0" fontId="4" fillId="39" borderId="57" xfId="0" applyFont="1" applyFill="1" applyBorder="1" applyAlignment="1">
      <alignment horizontal="center" wrapText="1"/>
    </xf>
    <xf numFmtId="0" fontId="1" fillId="38" borderId="37" xfId="0" applyFont="1" applyFill="1" applyBorder="1" applyAlignment="1">
      <alignment horizontal="right" vertical="center" wrapText="1"/>
    </xf>
    <xf numFmtId="0" fontId="1" fillId="38" borderId="36" xfId="0" applyFont="1" applyFill="1" applyBorder="1" applyAlignment="1">
      <alignment horizontal="right" vertical="center" wrapText="1"/>
    </xf>
    <xf numFmtId="0" fontId="1" fillId="33" borderId="37" xfId="0" applyFont="1" applyFill="1" applyBorder="1" applyAlignment="1">
      <alignment horizontal="left" wrapText="1"/>
    </xf>
    <xf numFmtId="0" fontId="1" fillId="33" borderId="36" xfId="0" applyFont="1" applyFill="1" applyBorder="1" applyAlignment="1">
      <alignment horizontal="left" wrapText="1"/>
    </xf>
    <xf numFmtId="0" fontId="1" fillId="33" borderId="35" xfId="0" applyFont="1" applyFill="1" applyBorder="1" applyAlignment="1">
      <alignment horizontal="left" wrapText="1"/>
    </xf>
    <xf numFmtId="0" fontId="1" fillId="33" borderId="37" xfId="0" applyFont="1" applyFill="1" applyBorder="1" applyAlignment="1">
      <alignment horizontal="left" vertical="center" wrapText="1"/>
    </xf>
    <xf numFmtId="0" fontId="1" fillId="33" borderId="36" xfId="0" applyFont="1" applyFill="1" applyBorder="1" applyAlignment="1">
      <alignment horizontal="left" vertical="center" wrapText="1"/>
    </xf>
    <xf numFmtId="0" fontId="1" fillId="33" borderId="35" xfId="0" applyFont="1" applyFill="1" applyBorder="1" applyAlignment="1">
      <alignment horizontal="left" vertical="center" wrapText="1"/>
    </xf>
    <xf numFmtId="0" fontId="19" fillId="0" borderId="0" xfId="0" applyFont="1" applyAlignment="1">
      <alignment horizontal="right" vertical="center"/>
    </xf>
    <xf numFmtId="0" fontId="4" fillId="0" borderId="0" xfId="0" applyFont="1" applyAlignment="1">
      <alignment horizontal="left" wrapText="1"/>
    </xf>
    <xf numFmtId="0" fontId="23" fillId="0" borderId="39" xfId="0" applyFont="1" applyBorder="1" applyAlignment="1">
      <alignment horizontal="right" vertical="center"/>
    </xf>
    <xf numFmtId="0" fontId="28" fillId="39" borderId="39" xfId="0" applyFont="1" applyFill="1" applyBorder="1" applyAlignment="1">
      <alignment horizontal="right" vertical="center"/>
    </xf>
    <xf numFmtId="0" fontId="19" fillId="0" borderId="0" xfId="0" applyFont="1" applyAlignment="1">
      <alignment horizontal="right" vertical="center" wrapText="1"/>
    </xf>
    <xf numFmtId="0" fontId="31" fillId="39" borderId="59" xfId="0" applyFont="1" applyFill="1" applyBorder="1" applyAlignment="1">
      <alignment horizontal="center" wrapText="1"/>
    </xf>
    <xf numFmtId="0" fontId="4" fillId="39" borderId="60" xfId="0" applyFont="1" applyFill="1" applyBorder="1" applyAlignment="1">
      <alignment horizontal="center" wrapText="1"/>
    </xf>
    <xf numFmtId="0" fontId="4" fillId="0" borderId="56" xfId="0" applyFont="1" applyBorder="1" applyAlignment="1">
      <alignment horizontal="center"/>
    </xf>
    <xf numFmtId="0" fontId="4" fillId="0" borderId="41" xfId="0" applyFont="1" applyBorder="1" applyAlignment="1">
      <alignment horizontal="center"/>
    </xf>
    <xf numFmtId="0" fontId="83" fillId="0" borderId="61" xfId="0" applyFont="1" applyBorder="1" applyAlignment="1">
      <alignment horizontal="center" wrapText="1"/>
    </xf>
    <xf numFmtId="0" fontId="83" fillId="0" borderId="31" xfId="0" applyFont="1" applyBorder="1" applyAlignment="1">
      <alignment horizontal="center" wrapText="1"/>
    </xf>
    <xf numFmtId="0" fontId="83" fillId="0" borderId="32" xfId="0" applyFont="1" applyBorder="1" applyAlignment="1">
      <alignment horizontal="center" wrapText="1"/>
    </xf>
    <xf numFmtId="0" fontId="2" fillId="0" borderId="38" xfId="0" applyFont="1" applyBorder="1" applyAlignment="1">
      <alignment horizontal="left" vertical="top" wrapText="1"/>
    </xf>
    <xf numFmtId="0" fontId="2" fillId="0" borderId="0" xfId="0" applyFont="1" applyBorder="1" applyAlignment="1">
      <alignment horizontal="left" vertical="top" wrapText="1"/>
    </xf>
    <xf numFmtId="0" fontId="1" fillId="34" borderId="62" xfId="0" applyFont="1" applyFill="1" applyBorder="1" applyAlignment="1">
      <alignment horizontal="center" wrapText="1"/>
    </xf>
    <xf numFmtId="0" fontId="83" fillId="0" borderId="0" xfId="0" applyFont="1" applyAlignment="1">
      <alignment horizontal="left"/>
    </xf>
    <xf numFmtId="0" fontId="83" fillId="0" borderId="0" xfId="0" applyFont="1" applyAlignment="1">
      <alignment horizontal="left" wrapText="1"/>
    </xf>
    <xf numFmtId="0" fontId="83" fillId="0" borderId="0" xfId="0" applyFont="1" applyFill="1" applyBorder="1" applyAlignment="1">
      <alignment horizontal="left" wrapText="1"/>
    </xf>
    <xf numFmtId="0" fontId="17" fillId="0" borderId="0" xfId="0" applyFont="1" applyAlignment="1">
      <alignment horizontal="right"/>
    </xf>
    <xf numFmtId="0" fontId="88" fillId="0" borderId="0" xfId="0" applyFont="1" applyAlignment="1">
      <alignment horizontal="center"/>
    </xf>
    <xf numFmtId="0" fontId="83" fillId="0" borderId="63" xfId="0" applyFont="1" applyBorder="1" applyAlignment="1">
      <alignment horizontal="center" wrapText="1"/>
    </xf>
    <xf numFmtId="0" fontId="83" fillId="0" borderId="20" xfId="0" applyFont="1" applyBorder="1" applyAlignment="1">
      <alignment horizontal="center" wrapText="1"/>
    </xf>
    <xf numFmtId="0" fontId="83" fillId="0" borderId="56" xfId="0" applyFont="1" applyBorder="1" applyAlignment="1">
      <alignment horizontal="center" wrapText="1"/>
    </xf>
    <xf numFmtId="0" fontId="83" fillId="0" borderId="41" xfId="0" applyFont="1" applyBorder="1" applyAlignment="1">
      <alignment horizontal="center" wrapText="1"/>
    </xf>
    <xf numFmtId="0" fontId="83" fillId="0" borderId="28" xfId="0" applyFont="1" applyBorder="1" applyAlignment="1">
      <alignment horizontal="center" wrapText="1"/>
    </xf>
    <xf numFmtId="0" fontId="83" fillId="0" borderId="16" xfId="0" applyFont="1" applyBorder="1" applyAlignment="1">
      <alignment horizontal="center" wrapText="1"/>
    </xf>
    <xf numFmtId="0" fontId="9" fillId="0" borderId="0" xfId="0" applyFont="1" applyBorder="1" applyAlignment="1">
      <alignment horizontal="right"/>
    </xf>
    <xf numFmtId="0" fontId="0" fillId="37" borderId="32" xfId="0" applyFont="1" applyFill="1" applyBorder="1" applyAlignment="1">
      <alignment horizontal="center" vertical="center"/>
    </xf>
    <xf numFmtId="0" fontId="0" fillId="37" borderId="34" xfId="0" applyFont="1" applyFill="1" applyBorder="1" applyAlignment="1">
      <alignment horizontal="center" vertical="center"/>
    </xf>
    <xf numFmtId="0" fontId="9" fillId="0" borderId="0" xfId="0" applyFont="1" applyAlignment="1">
      <alignment horizontal="right"/>
    </xf>
    <xf numFmtId="0" fontId="0" fillId="37" borderId="31" xfId="0" applyFont="1" applyFill="1" applyBorder="1" applyAlignment="1">
      <alignment horizontal="center" vertical="center"/>
    </xf>
    <xf numFmtId="0" fontId="0" fillId="37" borderId="19" xfId="0" applyFont="1" applyFill="1" applyBorder="1" applyAlignment="1">
      <alignment horizontal="center" vertical="center"/>
    </xf>
    <xf numFmtId="0" fontId="0" fillId="37" borderId="30" xfId="0" applyFont="1" applyFill="1" applyBorder="1" applyAlignment="1">
      <alignment horizontal="center" vertical="center" wrapText="1"/>
    </xf>
    <xf numFmtId="0" fontId="0" fillId="37" borderId="31" xfId="0" applyFont="1" applyFill="1" applyBorder="1" applyAlignment="1">
      <alignment horizontal="center" vertical="center" wrapText="1"/>
    </xf>
    <xf numFmtId="0" fontId="0" fillId="37" borderId="33" xfId="0" applyFont="1" applyFill="1" applyBorder="1" applyAlignment="1">
      <alignment horizontal="center" vertical="center" wrapText="1"/>
    </xf>
    <xf numFmtId="0" fontId="0" fillId="37" borderId="19"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0" xfId="0" applyFont="1" applyBorder="1" applyAlignment="1">
      <alignment horizontal="center" vertical="center" wrapText="1"/>
    </xf>
    <xf numFmtId="0" fontId="7" fillId="36" borderId="30" xfId="0" applyFont="1" applyFill="1" applyBorder="1" applyAlignment="1">
      <alignment horizontal="center" vertical="center" wrapText="1" shrinkToFit="1"/>
    </xf>
    <xf numFmtId="0" fontId="7" fillId="36" borderId="33" xfId="0" applyFont="1" applyFill="1" applyBorder="1" applyAlignment="1">
      <alignment horizontal="center" vertical="center" wrapText="1" shrinkToFit="1"/>
    </xf>
    <xf numFmtId="0" fontId="0" fillId="0" borderId="59" xfId="0" applyFont="1" applyBorder="1" applyAlignment="1">
      <alignment horizontal="center" vertical="center" textRotation="90" wrapText="1"/>
    </xf>
    <xf numFmtId="0" fontId="0" fillId="0" borderId="64" xfId="0" applyFont="1" applyBorder="1" applyAlignment="1">
      <alignment horizontal="center" vertical="center" textRotation="90" wrapText="1"/>
    </xf>
    <xf numFmtId="0" fontId="0" fillId="0" borderId="60" xfId="0" applyFont="1" applyBorder="1" applyAlignment="1">
      <alignment horizontal="center" vertical="center" textRotation="90" wrapText="1"/>
    </xf>
    <xf numFmtId="0" fontId="8" fillId="37" borderId="37" xfId="0" applyFont="1" applyFill="1" applyBorder="1" applyAlignment="1">
      <alignment horizontal="center"/>
    </xf>
    <xf numFmtId="0" fontId="8" fillId="37" borderId="36" xfId="0" applyFont="1" applyFill="1" applyBorder="1" applyAlignment="1">
      <alignment horizontal="center"/>
    </xf>
    <xf numFmtId="0" fontId="8" fillId="10" borderId="37" xfId="0" applyFont="1" applyFill="1" applyBorder="1" applyAlignment="1">
      <alignment horizontal="center"/>
    </xf>
    <xf numFmtId="0" fontId="8" fillId="10" borderId="36" xfId="0" applyFont="1" applyFill="1" applyBorder="1" applyAlignment="1">
      <alignment horizontal="center"/>
    </xf>
    <xf numFmtId="0" fontId="0" fillId="37" borderId="32" xfId="0" applyFill="1" applyBorder="1" applyAlignment="1">
      <alignment horizontal="center" vertical="center"/>
    </xf>
    <xf numFmtId="0" fontId="0" fillId="37" borderId="34" xfId="0" applyFill="1" applyBorder="1" applyAlignment="1">
      <alignment horizontal="center" vertical="center"/>
    </xf>
    <xf numFmtId="0" fontId="0" fillId="12" borderId="59" xfId="0" applyFont="1" applyFill="1" applyBorder="1" applyAlignment="1">
      <alignment horizontal="center" vertical="center" textRotation="90" wrapText="1"/>
    </xf>
    <xf numFmtId="0" fontId="0" fillId="12" borderId="64" xfId="0" applyFont="1" applyFill="1" applyBorder="1" applyAlignment="1">
      <alignment horizontal="center" vertical="center" textRotation="90" wrapText="1"/>
    </xf>
    <xf numFmtId="0" fontId="0" fillId="12" borderId="60" xfId="0" applyFont="1" applyFill="1" applyBorder="1" applyAlignment="1">
      <alignment horizontal="center" vertical="center" textRotation="90" wrapText="1"/>
    </xf>
    <xf numFmtId="0" fontId="9" fillId="0" borderId="37" xfId="0" applyFont="1" applyBorder="1" applyAlignment="1">
      <alignment horizontal="center" wrapText="1"/>
    </xf>
    <xf numFmtId="0" fontId="9" fillId="0" borderId="23" xfId="0" applyFont="1" applyBorder="1" applyAlignment="1">
      <alignment horizontal="center" wrapText="1"/>
    </xf>
    <xf numFmtId="0" fontId="0" fillId="34" borderId="30" xfId="0" applyFont="1" applyFill="1" applyBorder="1" applyAlignment="1">
      <alignment horizontal="center"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34" xfId="0" applyFont="1" applyFill="1" applyBorder="1" applyAlignment="1">
      <alignment horizontal="center" vertical="center"/>
    </xf>
    <xf numFmtId="0" fontId="10" fillId="0" borderId="37" xfId="0" applyFont="1" applyBorder="1" applyAlignment="1">
      <alignment horizontal="center"/>
    </xf>
    <xf numFmtId="0" fontId="10" fillId="0" borderId="36" xfId="0" applyFont="1" applyBorder="1" applyAlignment="1">
      <alignment horizontal="center"/>
    </xf>
    <xf numFmtId="0" fontId="0" fillId="34" borderId="30" xfId="0" applyFont="1" applyFill="1" applyBorder="1" applyAlignment="1">
      <alignment horizontal="center" vertical="center" wrapText="1" shrinkToFit="1"/>
    </xf>
    <xf numFmtId="0" fontId="0" fillId="34" borderId="31" xfId="0" applyFont="1" applyFill="1" applyBorder="1" applyAlignment="1">
      <alignment horizontal="center" vertical="center" wrapText="1" shrinkToFit="1"/>
    </xf>
    <xf numFmtId="0" fontId="0" fillId="34" borderId="32" xfId="0" applyFont="1" applyFill="1" applyBorder="1" applyAlignment="1">
      <alignment horizontal="center" vertical="center" wrapText="1" shrinkToFit="1"/>
    </xf>
    <xf numFmtId="0" fontId="0" fillId="34" borderId="65" xfId="0" applyFont="1" applyFill="1" applyBorder="1" applyAlignment="1">
      <alignment horizontal="center" vertical="center" wrapText="1" shrinkToFit="1"/>
    </xf>
    <xf numFmtId="0" fontId="0" fillId="34" borderId="0" xfId="0" applyFont="1" applyFill="1" applyBorder="1" applyAlignment="1">
      <alignment horizontal="center" vertical="center" wrapText="1" shrinkToFit="1"/>
    </xf>
    <xf numFmtId="0" fontId="0" fillId="34" borderId="66" xfId="0" applyFont="1" applyFill="1" applyBorder="1" applyAlignment="1">
      <alignment horizontal="center" vertical="center" wrapText="1" shrinkToFit="1"/>
    </xf>
    <xf numFmtId="0" fontId="0" fillId="34" borderId="33" xfId="0" applyFont="1" applyFill="1" applyBorder="1" applyAlignment="1">
      <alignment horizontal="center" vertical="center" wrapText="1" shrinkToFit="1"/>
    </xf>
    <xf numFmtId="0" fontId="0" fillId="34" borderId="19" xfId="0" applyFont="1" applyFill="1" applyBorder="1" applyAlignment="1">
      <alignment horizontal="center" vertical="center" wrapText="1" shrinkToFit="1"/>
    </xf>
    <xf numFmtId="0" fontId="0" fillId="34" borderId="34" xfId="0" applyFont="1" applyFill="1" applyBorder="1" applyAlignment="1">
      <alignment horizontal="center" vertical="center" wrapText="1" shrinkToFit="1"/>
    </xf>
    <xf numFmtId="0" fontId="8" fillId="37" borderId="0" xfId="0" applyFont="1" applyFill="1" applyBorder="1" applyAlignment="1">
      <alignment horizontal="center"/>
    </xf>
    <xf numFmtId="0" fontId="9" fillId="0" borderId="63" xfId="0" applyFont="1" applyBorder="1" applyAlignment="1">
      <alignment horizontal="center" wrapText="1"/>
    </xf>
    <xf numFmtId="0" fontId="9" fillId="0" borderId="20" xfId="0" applyFont="1" applyBorder="1" applyAlignment="1">
      <alignment horizontal="center" wrapText="1"/>
    </xf>
    <xf numFmtId="0" fontId="9" fillId="0" borderId="21" xfId="0" applyFont="1" applyBorder="1" applyAlignment="1">
      <alignment horizontal="center" wrapText="1"/>
    </xf>
    <xf numFmtId="0" fontId="9" fillId="0" borderId="10" xfId="0" applyFont="1" applyBorder="1" applyAlignment="1">
      <alignment horizontal="center" wrapText="1"/>
    </xf>
    <xf numFmtId="0" fontId="9" fillId="0" borderId="22" xfId="0" applyFont="1" applyBorder="1" applyAlignment="1">
      <alignment horizontal="center" wrapText="1"/>
    </xf>
    <xf numFmtId="0" fontId="13" fillId="0" borderId="0" xfId="0" applyFont="1" applyBorder="1" applyAlignment="1">
      <alignment horizontal="center"/>
    </xf>
    <xf numFmtId="0" fontId="0" fillId="16" borderId="0" xfId="0" applyFont="1" applyFill="1" applyBorder="1" applyAlignment="1">
      <alignment horizontal="center" vertical="center" wrapText="1"/>
    </xf>
    <xf numFmtId="20" fontId="9" fillId="0" borderId="28" xfId="0" applyNumberFormat="1" applyFont="1" applyBorder="1" applyAlignment="1">
      <alignment horizontal="center" wrapText="1"/>
    </xf>
    <xf numFmtId="20" fontId="9" fillId="0" borderId="16" xfId="0" applyNumberFormat="1" applyFont="1" applyBorder="1" applyAlignment="1">
      <alignment horizontal="center" wrapText="1"/>
    </xf>
    <xf numFmtId="0" fontId="9" fillId="0" borderId="31" xfId="0" applyFont="1" applyBorder="1" applyAlignment="1">
      <alignment horizontal="center" wrapText="1"/>
    </xf>
    <xf numFmtId="0" fontId="9" fillId="0" borderId="19" xfId="0" applyFont="1" applyBorder="1" applyAlignment="1">
      <alignment horizontal="center" wrapText="1"/>
    </xf>
    <xf numFmtId="0" fontId="9" fillId="0" borderId="32" xfId="0" applyFont="1" applyBorder="1" applyAlignment="1">
      <alignment horizontal="center" wrapText="1"/>
    </xf>
    <xf numFmtId="0" fontId="9" fillId="0" borderId="34" xfId="0" applyFont="1" applyBorder="1" applyAlignment="1">
      <alignment horizontal="center" wrapText="1"/>
    </xf>
    <xf numFmtId="0" fontId="9" fillId="0" borderId="30" xfId="0" applyFont="1" applyBorder="1" applyAlignment="1">
      <alignment horizontal="center" wrapText="1"/>
    </xf>
    <xf numFmtId="0" fontId="9" fillId="0" borderId="33" xfId="0" applyFont="1" applyBorder="1" applyAlignment="1">
      <alignment horizontal="center" wrapText="1"/>
    </xf>
    <xf numFmtId="2" fontId="0" fillId="0" borderId="0" xfId="0" applyNumberFormat="1" applyAlignment="1">
      <alignment horizontal="center"/>
    </xf>
    <xf numFmtId="0" fontId="8" fillId="10" borderId="37" xfId="0" applyFont="1" applyFill="1" applyBorder="1" applyAlignment="1">
      <alignment horizontal="right"/>
    </xf>
    <xf numFmtId="0" fontId="8" fillId="10" borderId="36" xfId="0" applyFont="1" applyFill="1" applyBorder="1" applyAlignment="1">
      <alignment horizontal="right"/>
    </xf>
    <xf numFmtId="0" fontId="8" fillId="37" borderId="37" xfId="0" applyFont="1" applyFill="1" applyBorder="1" applyAlignment="1">
      <alignment horizontal="right"/>
    </xf>
    <xf numFmtId="0" fontId="8" fillId="37" borderId="36" xfId="0" applyFont="1" applyFill="1" applyBorder="1" applyAlignment="1">
      <alignment horizontal="right"/>
    </xf>
    <xf numFmtId="0" fontId="9" fillId="0" borderId="61" xfId="0" applyFont="1" applyBorder="1" applyAlignment="1">
      <alignment horizontal="center" wrapText="1"/>
    </xf>
    <xf numFmtId="0" fontId="9" fillId="0" borderId="27" xfId="0" applyFont="1" applyBorder="1" applyAlignment="1">
      <alignment horizontal="center" wrapText="1"/>
    </xf>
    <xf numFmtId="0" fontId="7" fillId="36" borderId="37" xfId="0" applyFont="1" applyFill="1" applyBorder="1" applyAlignment="1">
      <alignment horizontal="center"/>
    </xf>
    <xf numFmtId="0" fontId="7" fillId="36" borderId="36" xfId="0" applyFont="1" applyFill="1" applyBorder="1" applyAlignment="1">
      <alignment horizontal="center"/>
    </xf>
    <xf numFmtId="0" fontId="7" fillId="36" borderId="35" xfId="0" applyFont="1" applyFill="1" applyBorder="1" applyAlignment="1">
      <alignment horizontal="center"/>
    </xf>
    <xf numFmtId="0" fontId="9" fillId="10" borderId="36" xfId="0" applyFont="1" applyFill="1" applyBorder="1" applyAlignment="1">
      <alignment horizontal="center"/>
    </xf>
    <xf numFmtId="0" fontId="9" fillId="37" borderId="36" xfId="0" applyFont="1" applyFill="1" applyBorder="1" applyAlignment="1">
      <alignment horizontal="center"/>
    </xf>
    <xf numFmtId="0" fontId="9" fillId="34" borderId="36" xfId="0" applyFont="1" applyFill="1" applyBorder="1" applyAlignment="1">
      <alignment horizontal="center"/>
    </xf>
    <xf numFmtId="0" fontId="7" fillId="0" borderId="19" xfId="0" applyFont="1" applyBorder="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3" xfId="58"/>
    <cellStyle name="Normal 3" xfId="59"/>
    <cellStyle name="Normal 34" xfId="60"/>
    <cellStyle name="Normal 9" xfId="61"/>
    <cellStyle name="Note" xfId="62"/>
    <cellStyle name="Output" xfId="63"/>
    <cellStyle name="Parasts 2"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X36"/>
  <sheetViews>
    <sheetView zoomScale="70" zoomScaleNormal="70" zoomScalePageLayoutView="0" workbookViewId="0" topLeftCell="A1">
      <pane xSplit="3" ySplit="5" topLeftCell="D6" activePane="bottomRight" state="frozen"/>
      <selection pane="topLeft" activeCell="A1" sqref="A1"/>
      <selection pane="topRight" activeCell="D1" sqref="D1"/>
      <selection pane="bottomLeft" activeCell="A7" sqref="A7"/>
      <selection pane="bottomRight" activeCell="X9" sqref="X9"/>
    </sheetView>
  </sheetViews>
  <sheetFormatPr defaultColWidth="9.140625" defaultRowHeight="12.75"/>
  <cols>
    <col min="1" max="1" width="20.00390625" style="2" customWidth="1"/>
    <col min="2" max="2" width="8.00390625" style="2" customWidth="1"/>
    <col min="3" max="3" width="9.140625" style="5" customWidth="1"/>
    <col min="4" max="4" width="8.7109375" style="5" customWidth="1"/>
    <col min="5" max="5" width="8.7109375" style="2" customWidth="1"/>
    <col min="6" max="6" width="8.57421875" style="2" customWidth="1"/>
    <col min="7" max="7" width="11.57421875" style="2" customWidth="1"/>
    <col min="8" max="8" width="8.7109375" style="5" customWidth="1"/>
    <col min="9" max="9" width="8.7109375" style="2" customWidth="1"/>
    <col min="10" max="10" width="8.57421875" style="2" customWidth="1"/>
    <col min="11" max="11" width="11.57421875" style="2" customWidth="1"/>
    <col min="12" max="12" width="8.7109375" style="5" customWidth="1"/>
    <col min="13" max="13" width="8.7109375" style="2" customWidth="1"/>
    <col min="14" max="14" width="8.57421875" style="2" customWidth="1"/>
    <col min="15" max="15" width="11.57421875" style="2" customWidth="1"/>
    <col min="16" max="17" width="11.28125" style="2" customWidth="1"/>
    <col min="18" max="18" width="14.8515625" style="2" customWidth="1"/>
    <col min="19" max="19" width="33.8515625" style="2" customWidth="1"/>
    <col min="20" max="20" width="38.8515625" style="2" customWidth="1"/>
    <col min="21" max="21" width="9.140625" style="136" customWidth="1"/>
    <col min="22" max="22" width="11.421875" style="2" customWidth="1"/>
    <col min="23" max="16384" width="9.140625" style="2" customWidth="1"/>
  </cols>
  <sheetData>
    <row r="1" spans="1:20" ht="19.5" customHeight="1">
      <c r="A1" s="217" t="s">
        <v>156</v>
      </c>
      <c r="B1" s="217"/>
      <c r="C1" s="217"/>
      <c r="D1" s="217"/>
      <c r="E1" s="217"/>
      <c r="F1" s="217"/>
      <c r="G1" s="217"/>
      <c r="H1" s="217"/>
      <c r="I1" s="217"/>
      <c r="J1" s="217"/>
      <c r="K1" s="217"/>
      <c r="L1" s="217"/>
      <c r="M1" s="217"/>
      <c r="N1" s="217"/>
      <c r="O1" s="217"/>
      <c r="P1" s="217"/>
      <c r="Q1" s="217"/>
      <c r="R1" s="217"/>
      <c r="S1" s="217"/>
      <c r="T1" s="217"/>
    </row>
    <row r="2" spans="1:20" ht="42.75" customHeight="1">
      <c r="A2" s="221" t="s">
        <v>167</v>
      </c>
      <c r="B2" s="221"/>
      <c r="C2" s="221"/>
      <c r="D2" s="221"/>
      <c r="E2" s="221"/>
      <c r="F2" s="221"/>
      <c r="G2" s="221"/>
      <c r="H2" s="221"/>
      <c r="I2" s="221"/>
      <c r="J2" s="221"/>
      <c r="K2" s="221"/>
      <c r="L2" s="221"/>
      <c r="M2" s="221"/>
      <c r="N2" s="221"/>
      <c r="O2" s="221"/>
      <c r="P2" s="221"/>
      <c r="Q2" s="221"/>
      <c r="R2" s="221"/>
      <c r="S2" s="221"/>
      <c r="T2" s="221"/>
    </row>
    <row r="3" spans="1:21" s="4" customFormat="1" ht="18.75" customHeight="1" thickBot="1">
      <c r="A3" s="195" t="s">
        <v>166</v>
      </c>
      <c r="B3" s="195"/>
      <c r="C3" s="195"/>
      <c r="D3" s="195"/>
      <c r="E3" s="195"/>
      <c r="F3" s="195"/>
      <c r="G3" s="195"/>
      <c r="H3" s="195"/>
      <c r="I3" s="195"/>
      <c r="J3" s="195"/>
      <c r="K3" s="195"/>
      <c r="L3" s="195"/>
      <c r="M3" s="195"/>
      <c r="N3" s="195"/>
      <c r="O3" s="195"/>
      <c r="P3" s="195"/>
      <c r="Q3" s="195"/>
      <c r="R3" s="195"/>
      <c r="S3" s="195"/>
      <c r="T3" s="195"/>
      <c r="U3" s="136"/>
    </row>
    <row r="4" spans="1:21" s="4" customFormat="1" ht="44.25" customHeight="1">
      <c r="A4" s="205" t="s">
        <v>1</v>
      </c>
      <c r="B4" s="224" t="s">
        <v>2</v>
      </c>
      <c r="C4" s="203" t="s">
        <v>6</v>
      </c>
      <c r="D4" s="196" t="s">
        <v>157</v>
      </c>
      <c r="E4" s="197"/>
      <c r="F4" s="197" t="s">
        <v>158</v>
      </c>
      <c r="G4" s="202"/>
      <c r="H4" s="196" t="s">
        <v>168</v>
      </c>
      <c r="I4" s="197"/>
      <c r="J4" s="197" t="s">
        <v>159</v>
      </c>
      <c r="K4" s="202"/>
      <c r="L4" s="196" t="s">
        <v>160</v>
      </c>
      <c r="M4" s="197"/>
      <c r="N4" s="197" t="s">
        <v>161</v>
      </c>
      <c r="O4" s="202"/>
      <c r="P4" s="207" t="s">
        <v>162</v>
      </c>
      <c r="Q4" s="208"/>
      <c r="R4" s="222" t="s">
        <v>89</v>
      </c>
      <c r="S4" s="198" t="s">
        <v>100</v>
      </c>
      <c r="T4" s="199"/>
      <c r="U4" s="136"/>
    </row>
    <row r="5" spans="1:21" s="4" customFormat="1" ht="54" customHeight="1" thickBot="1">
      <c r="A5" s="206"/>
      <c r="B5" s="225"/>
      <c r="C5" s="204"/>
      <c r="D5" s="178" t="s">
        <v>163</v>
      </c>
      <c r="E5" s="179" t="s">
        <v>164</v>
      </c>
      <c r="F5" s="180" t="s">
        <v>7</v>
      </c>
      <c r="G5" s="181" t="s">
        <v>165</v>
      </c>
      <c r="H5" s="178" t="s">
        <v>163</v>
      </c>
      <c r="I5" s="182" t="s">
        <v>164</v>
      </c>
      <c r="J5" s="180" t="s">
        <v>7</v>
      </c>
      <c r="K5" s="181" t="s">
        <v>165</v>
      </c>
      <c r="L5" s="178" t="s">
        <v>163</v>
      </c>
      <c r="M5" s="179" t="s">
        <v>164</v>
      </c>
      <c r="N5" s="180" t="s">
        <v>7</v>
      </c>
      <c r="O5" s="181" t="s">
        <v>165</v>
      </c>
      <c r="P5" s="183" t="s">
        <v>7</v>
      </c>
      <c r="Q5" s="184" t="s">
        <v>165</v>
      </c>
      <c r="R5" s="223"/>
      <c r="S5" s="200"/>
      <c r="T5" s="201"/>
      <c r="U5" s="136"/>
    </row>
    <row r="6" spans="1:21" s="4" customFormat="1" ht="20.25" customHeight="1" thickBot="1">
      <c r="A6" s="211" t="s">
        <v>46</v>
      </c>
      <c r="B6" s="212"/>
      <c r="C6" s="212"/>
      <c r="D6" s="212"/>
      <c r="E6" s="212"/>
      <c r="F6" s="212"/>
      <c r="G6" s="212"/>
      <c r="H6" s="212"/>
      <c r="I6" s="212"/>
      <c r="J6" s="212"/>
      <c r="K6" s="213"/>
      <c r="L6" s="34">
        <f>L7+L9+L17+L11+L13+L15+L20</f>
        <v>5.125</v>
      </c>
      <c r="M6" s="117">
        <f>M7+M9+M17+M11+M13+M15+M20+M19</f>
        <v>32.25</v>
      </c>
      <c r="N6" s="49">
        <f>ROUND(SUM(N7:N20),2)</f>
        <v>22.52</v>
      </c>
      <c r="O6" s="50">
        <f>SUM(O7:O20)</f>
        <v>135.119125</v>
      </c>
      <c r="P6" s="49">
        <f>ROUND(SUM(P7:P20),2)</f>
        <v>540.48</v>
      </c>
      <c r="Q6" s="50">
        <f>SUM(Q7:Q20)</f>
        <v>3242.859</v>
      </c>
      <c r="R6" s="50">
        <f>SUM(R7:R20)</f>
        <v>129714.36</v>
      </c>
      <c r="S6" s="193" t="s">
        <v>151</v>
      </c>
      <c r="T6" s="194"/>
      <c r="U6" s="136"/>
    </row>
    <row r="7" spans="1:23" ht="97.5" customHeight="1">
      <c r="A7" s="8" t="s">
        <v>133</v>
      </c>
      <c r="B7" s="9" t="s">
        <v>0</v>
      </c>
      <c r="C7" s="10">
        <v>23.4</v>
      </c>
      <c r="D7" s="11">
        <f aca="true" t="shared" si="0" ref="D7:D12">E7/6</f>
        <v>0.5</v>
      </c>
      <c r="E7" s="40">
        <f>1.5*2</f>
        <v>3</v>
      </c>
      <c r="F7" s="12">
        <f aca="true" t="shared" si="1" ref="F7:F12">C7*D7</f>
        <v>11.7</v>
      </c>
      <c r="G7" s="13">
        <f aca="true" t="shared" si="2" ref="G7:G12">C7*E7</f>
        <v>70.19999999999999</v>
      </c>
      <c r="H7" s="11" t="s">
        <v>9</v>
      </c>
      <c r="I7" s="47" t="s">
        <v>9</v>
      </c>
      <c r="J7" s="12" t="s">
        <v>9</v>
      </c>
      <c r="K7" s="13" t="s">
        <v>9</v>
      </c>
      <c r="L7" s="11">
        <f>M7/6</f>
        <v>0.5</v>
      </c>
      <c r="M7" s="40">
        <f>E7</f>
        <v>3</v>
      </c>
      <c r="N7" s="12">
        <f aca="true" t="shared" si="3" ref="N7:O12">F7/24</f>
        <v>0.4875</v>
      </c>
      <c r="O7" s="13">
        <f t="shared" si="3"/>
        <v>2.9249999999999994</v>
      </c>
      <c r="P7" s="93">
        <f>N7*24</f>
        <v>11.7</v>
      </c>
      <c r="Q7" s="94">
        <f>P7*6</f>
        <v>70.19999999999999</v>
      </c>
      <c r="R7" s="95">
        <f aca="true" t="shared" si="4" ref="R7:R18">Q7*40</f>
        <v>2807.9999999999995</v>
      </c>
      <c r="S7" s="14" t="s">
        <v>127</v>
      </c>
      <c r="T7" s="15" t="s">
        <v>134</v>
      </c>
      <c r="V7" s="6"/>
      <c r="W7" s="6"/>
    </row>
    <row r="8" spans="1:23" ht="65.25" customHeight="1" thickBot="1">
      <c r="A8" s="23" t="s">
        <v>81</v>
      </c>
      <c r="B8" s="16" t="s">
        <v>0</v>
      </c>
      <c r="C8" s="17">
        <v>23.4</v>
      </c>
      <c r="D8" s="18">
        <f t="shared" si="0"/>
        <v>0.3333333333333333</v>
      </c>
      <c r="E8" s="118">
        <v>2</v>
      </c>
      <c r="F8" s="19">
        <f t="shared" si="1"/>
        <v>7.799999999999999</v>
      </c>
      <c r="G8" s="20">
        <f t="shared" si="2"/>
        <v>46.8</v>
      </c>
      <c r="H8" s="18" t="s">
        <v>9</v>
      </c>
      <c r="I8" s="48" t="s">
        <v>9</v>
      </c>
      <c r="J8" s="19" t="s">
        <v>9</v>
      </c>
      <c r="K8" s="20" t="s">
        <v>9</v>
      </c>
      <c r="L8" s="18" t="s">
        <v>9</v>
      </c>
      <c r="M8" s="48" t="s">
        <v>9</v>
      </c>
      <c r="N8" s="19">
        <f t="shared" si="3"/>
        <v>0.32499999999999996</v>
      </c>
      <c r="O8" s="20">
        <f t="shared" si="3"/>
        <v>1.95</v>
      </c>
      <c r="P8" s="96">
        <f aca="true" t="shared" si="5" ref="P8:P20">N8*24</f>
        <v>7.799999999999999</v>
      </c>
      <c r="Q8" s="97">
        <f aca="true" t="shared" si="6" ref="Q8:Q25">P8*6</f>
        <v>46.8</v>
      </c>
      <c r="R8" s="98">
        <f t="shared" si="4"/>
        <v>1872</v>
      </c>
      <c r="S8" s="21" t="s">
        <v>169</v>
      </c>
      <c r="T8" s="22" t="s">
        <v>14</v>
      </c>
      <c r="V8" s="6"/>
      <c r="W8" s="6"/>
    </row>
    <row r="9" spans="1:23" ht="126.75" customHeight="1">
      <c r="A9" s="8" t="s">
        <v>136</v>
      </c>
      <c r="B9" s="9" t="s">
        <v>0</v>
      </c>
      <c r="C9" s="10">
        <v>23.4</v>
      </c>
      <c r="D9" s="11">
        <f t="shared" si="0"/>
        <v>1.75</v>
      </c>
      <c r="E9" s="40">
        <f>7*1.5</f>
        <v>10.5</v>
      </c>
      <c r="F9" s="12">
        <f t="shared" si="1"/>
        <v>40.949999999999996</v>
      </c>
      <c r="G9" s="13">
        <f t="shared" si="2"/>
        <v>245.7</v>
      </c>
      <c r="H9" s="11" t="s">
        <v>9</v>
      </c>
      <c r="I9" s="47" t="s">
        <v>9</v>
      </c>
      <c r="J9" s="12" t="s">
        <v>9</v>
      </c>
      <c r="K9" s="13" t="s">
        <v>9</v>
      </c>
      <c r="L9" s="11">
        <f>M9/6</f>
        <v>1.75</v>
      </c>
      <c r="M9" s="40">
        <f>E9</f>
        <v>10.5</v>
      </c>
      <c r="N9" s="12">
        <f t="shared" si="3"/>
        <v>1.7062499999999998</v>
      </c>
      <c r="O9" s="13">
        <f t="shared" si="3"/>
        <v>10.237499999999999</v>
      </c>
      <c r="P9" s="93">
        <f t="shared" si="5"/>
        <v>40.949999999999996</v>
      </c>
      <c r="Q9" s="94">
        <f t="shared" si="6"/>
        <v>245.7</v>
      </c>
      <c r="R9" s="95">
        <f t="shared" si="4"/>
        <v>9828</v>
      </c>
      <c r="S9" s="14" t="s">
        <v>128</v>
      </c>
      <c r="T9" s="15" t="s">
        <v>80</v>
      </c>
      <c r="V9" s="6"/>
      <c r="W9" s="6"/>
    </row>
    <row r="10" spans="1:23" ht="72" customHeight="1" thickBot="1">
      <c r="A10" s="23" t="s">
        <v>81</v>
      </c>
      <c r="B10" s="16" t="s">
        <v>0</v>
      </c>
      <c r="C10" s="17">
        <v>23.4</v>
      </c>
      <c r="D10" s="18">
        <f t="shared" si="0"/>
        <v>1.1666666666666667</v>
      </c>
      <c r="E10" s="118">
        <v>7</v>
      </c>
      <c r="F10" s="19">
        <f t="shared" si="1"/>
        <v>27.3</v>
      </c>
      <c r="G10" s="20">
        <f t="shared" si="2"/>
        <v>163.79999999999998</v>
      </c>
      <c r="H10" s="18" t="s">
        <v>9</v>
      </c>
      <c r="I10" s="48" t="s">
        <v>9</v>
      </c>
      <c r="J10" s="19" t="s">
        <v>9</v>
      </c>
      <c r="K10" s="20" t="s">
        <v>9</v>
      </c>
      <c r="L10" s="18" t="s">
        <v>9</v>
      </c>
      <c r="M10" s="48" t="s">
        <v>9</v>
      </c>
      <c r="N10" s="19">
        <f t="shared" si="3"/>
        <v>1.1375</v>
      </c>
      <c r="O10" s="20">
        <f t="shared" si="3"/>
        <v>6.824999999999999</v>
      </c>
      <c r="P10" s="96">
        <f t="shared" si="5"/>
        <v>27.299999999999997</v>
      </c>
      <c r="Q10" s="97">
        <f t="shared" si="6"/>
        <v>163.79999999999998</v>
      </c>
      <c r="R10" s="98">
        <f t="shared" si="4"/>
        <v>6551.999999999999</v>
      </c>
      <c r="S10" s="21" t="s">
        <v>170</v>
      </c>
      <c r="T10" s="22" t="s">
        <v>15</v>
      </c>
      <c r="V10" s="6"/>
      <c r="W10" s="6"/>
    </row>
    <row r="11" spans="1:23" ht="98.25" customHeight="1">
      <c r="A11" s="8" t="s">
        <v>135</v>
      </c>
      <c r="B11" s="9" t="s">
        <v>0</v>
      </c>
      <c r="C11" s="10">
        <v>23.4</v>
      </c>
      <c r="D11" s="11">
        <f t="shared" si="0"/>
        <v>0.25</v>
      </c>
      <c r="E11" s="40">
        <v>1.5</v>
      </c>
      <c r="F11" s="12">
        <f t="shared" si="1"/>
        <v>5.85</v>
      </c>
      <c r="G11" s="13">
        <f t="shared" si="2"/>
        <v>35.099999999999994</v>
      </c>
      <c r="H11" s="11" t="s">
        <v>9</v>
      </c>
      <c r="I11" s="47" t="s">
        <v>9</v>
      </c>
      <c r="J11" s="12" t="s">
        <v>9</v>
      </c>
      <c r="K11" s="13" t="s">
        <v>9</v>
      </c>
      <c r="L11" s="11">
        <f>M11/6</f>
        <v>0.25</v>
      </c>
      <c r="M11" s="40">
        <f>E11</f>
        <v>1.5</v>
      </c>
      <c r="N11" s="12">
        <f t="shared" si="3"/>
        <v>0.24375</v>
      </c>
      <c r="O11" s="13">
        <f t="shared" si="3"/>
        <v>1.4624999999999997</v>
      </c>
      <c r="P11" s="93">
        <f>N11*24</f>
        <v>5.85</v>
      </c>
      <c r="Q11" s="94">
        <f>P11*6</f>
        <v>35.099999999999994</v>
      </c>
      <c r="R11" s="95">
        <f t="shared" si="4"/>
        <v>1403.9999999999998</v>
      </c>
      <c r="S11" s="14" t="s">
        <v>129</v>
      </c>
      <c r="T11" s="15" t="s">
        <v>13</v>
      </c>
      <c r="V11" s="6"/>
      <c r="W11" s="6"/>
    </row>
    <row r="12" spans="1:23" ht="65.25" customHeight="1" thickBot="1">
      <c r="A12" s="23" t="s">
        <v>81</v>
      </c>
      <c r="B12" s="16" t="s">
        <v>0</v>
      </c>
      <c r="C12" s="17">
        <v>23.4</v>
      </c>
      <c r="D12" s="18">
        <f t="shared" si="0"/>
        <v>0.16666666666666666</v>
      </c>
      <c r="E12" s="118">
        <v>1</v>
      </c>
      <c r="F12" s="19">
        <f t="shared" si="1"/>
        <v>3.8999999999999995</v>
      </c>
      <c r="G12" s="20">
        <f t="shared" si="2"/>
        <v>23.4</v>
      </c>
      <c r="H12" s="18" t="s">
        <v>9</v>
      </c>
      <c r="I12" s="48" t="s">
        <v>9</v>
      </c>
      <c r="J12" s="19" t="s">
        <v>9</v>
      </c>
      <c r="K12" s="20" t="s">
        <v>9</v>
      </c>
      <c r="L12" s="18" t="s">
        <v>9</v>
      </c>
      <c r="M12" s="48" t="s">
        <v>9</v>
      </c>
      <c r="N12" s="19">
        <f t="shared" si="3"/>
        <v>0.16249999999999998</v>
      </c>
      <c r="O12" s="20">
        <f t="shared" si="3"/>
        <v>0.975</v>
      </c>
      <c r="P12" s="96">
        <f>N12*24</f>
        <v>3.8999999999999995</v>
      </c>
      <c r="Q12" s="97">
        <f>P12*6</f>
        <v>23.4</v>
      </c>
      <c r="R12" s="98">
        <f t="shared" si="4"/>
        <v>936</v>
      </c>
      <c r="S12" s="21" t="s">
        <v>171</v>
      </c>
      <c r="T12" s="22" t="s">
        <v>82</v>
      </c>
      <c r="V12" s="6"/>
      <c r="W12" s="6"/>
    </row>
    <row r="13" spans="1:23" ht="195.75" customHeight="1">
      <c r="A13" s="8" t="s">
        <v>83</v>
      </c>
      <c r="B13" s="9" t="s">
        <v>0</v>
      </c>
      <c r="C13" s="10">
        <v>23.4</v>
      </c>
      <c r="D13" s="11" t="s">
        <v>9</v>
      </c>
      <c r="E13" s="43" t="s">
        <v>9</v>
      </c>
      <c r="F13" s="12" t="s">
        <v>9</v>
      </c>
      <c r="G13" s="13" t="s">
        <v>9</v>
      </c>
      <c r="H13" s="11">
        <f aca="true" t="shared" si="7" ref="H13:H18">I13/6</f>
        <v>2</v>
      </c>
      <c r="I13" s="40">
        <f>8*1.5</f>
        <v>12</v>
      </c>
      <c r="J13" s="12">
        <f aca="true" t="shared" si="8" ref="J13:J18">C13*H13</f>
        <v>46.8</v>
      </c>
      <c r="K13" s="13">
        <f aca="true" t="shared" si="9" ref="K13:K18">C13*I13</f>
        <v>280.79999999999995</v>
      </c>
      <c r="L13" s="11">
        <f>M13/6</f>
        <v>2</v>
      </c>
      <c r="M13" s="40">
        <f>I13</f>
        <v>12</v>
      </c>
      <c r="N13" s="12">
        <f aca="true" t="shared" si="10" ref="N13:O16">J13/12</f>
        <v>3.9</v>
      </c>
      <c r="O13" s="13">
        <f>K13/12</f>
        <v>23.399999999999995</v>
      </c>
      <c r="P13" s="93">
        <f>N13*24</f>
        <v>93.6</v>
      </c>
      <c r="Q13" s="94">
        <f t="shared" si="6"/>
        <v>561.5999999999999</v>
      </c>
      <c r="R13" s="95">
        <f t="shared" si="4"/>
        <v>22463.999999999996</v>
      </c>
      <c r="S13" s="32" t="s">
        <v>130</v>
      </c>
      <c r="T13" s="15" t="s">
        <v>96</v>
      </c>
      <c r="V13" s="6"/>
      <c r="W13" s="6"/>
    </row>
    <row r="14" spans="1:23" ht="72" customHeight="1" thickBot="1">
      <c r="A14" s="23" t="s">
        <v>81</v>
      </c>
      <c r="B14" s="16" t="s">
        <v>0</v>
      </c>
      <c r="C14" s="17">
        <v>23.4</v>
      </c>
      <c r="D14" s="18" t="s">
        <v>9</v>
      </c>
      <c r="E14" s="44" t="s">
        <v>9</v>
      </c>
      <c r="F14" s="19" t="s">
        <v>9</v>
      </c>
      <c r="G14" s="20" t="s">
        <v>9</v>
      </c>
      <c r="H14" s="18">
        <f t="shared" si="7"/>
        <v>1.3333333333333333</v>
      </c>
      <c r="I14" s="118">
        <v>8</v>
      </c>
      <c r="J14" s="19">
        <f t="shared" si="8"/>
        <v>31.199999999999996</v>
      </c>
      <c r="K14" s="20">
        <f t="shared" si="9"/>
        <v>187.2</v>
      </c>
      <c r="L14" s="18" t="s">
        <v>9</v>
      </c>
      <c r="M14" s="48" t="s">
        <v>9</v>
      </c>
      <c r="N14" s="19">
        <f t="shared" si="10"/>
        <v>2.5999999999999996</v>
      </c>
      <c r="O14" s="20">
        <f t="shared" si="10"/>
        <v>15.6</v>
      </c>
      <c r="P14" s="96">
        <f t="shared" si="5"/>
        <v>62.39999999999999</v>
      </c>
      <c r="Q14" s="97">
        <f t="shared" si="6"/>
        <v>374.4</v>
      </c>
      <c r="R14" s="98">
        <f t="shared" si="4"/>
        <v>14976</v>
      </c>
      <c r="S14" s="21" t="s">
        <v>172</v>
      </c>
      <c r="T14" s="22" t="s">
        <v>88</v>
      </c>
      <c r="V14" s="6"/>
      <c r="W14" s="6"/>
    </row>
    <row r="15" spans="1:23" ht="96" customHeight="1">
      <c r="A15" s="8" t="s">
        <v>84</v>
      </c>
      <c r="B15" s="9" t="s">
        <v>0</v>
      </c>
      <c r="C15" s="10">
        <v>23.4</v>
      </c>
      <c r="D15" s="11" t="s">
        <v>9</v>
      </c>
      <c r="E15" s="43" t="s">
        <v>9</v>
      </c>
      <c r="F15" s="12" t="s">
        <v>9</v>
      </c>
      <c r="G15" s="13" t="s">
        <v>9</v>
      </c>
      <c r="H15" s="11">
        <f t="shared" si="7"/>
        <v>0.25</v>
      </c>
      <c r="I15" s="40">
        <f>1*1.5</f>
        <v>1.5</v>
      </c>
      <c r="J15" s="12">
        <f t="shared" si="8"/>
        <v>5.85</v>
      </c>
      <c r="K15" s="13">
        <f t="shared" si="9"/>
        <v>35.099999999999994</v>
      </c>
      <c r="L15" s="11">
        <f>M15/6</f>
        <v>0.25</v>
      </c>
      <c r="M15" s="40">
        <f>I15</f>
        <v>1.5</v>
      </c>
      <c r="N15" s="12">
        <f t="shared" si="10"/>
        <v>0.4875</v>
      </c>
      <c r="O15" s="13">
        <f t="shared" si="10"/>
        <v>2.9249999999999994</v>
      </c>
      <c r="P15" s="93">
        <f t="shared" si="5"/>
        <v>11.7</v>
      </c>
      <c r="Q15" s="94">
        <f t="shared" si="6"/>
        <v>70.19999999999999</v>
      </c>
      <c r="R15" s="95">
        <f t="shared" si="4"/>
        <v>2807.9999999999995</v>
      </c>
      <c r="S15" s="32" t="s">
        <v>131</v>
      </c>
      <c r="T15" s="15" t="s">
        <v>85</v>
      </c>
      <c r="V15" s="6"/>
      <c r="W15" s="6"/>
    </row>
    <row r="16" spans="1:23" ht="72.75" customHeight="1" thickBot="1">
      <c r="A16" s="23" t="s">
        <v>81</v>
      </c>
      <c r="B16" s="16" t="s">
        <v>0</v>
      </c>
      <c r="C16" s="17">
        <v>23.4</v>
      </c>
      <c r="D16" s="18" t="s">
        <v>9</v>
      </c>
      <c r="E16" s="44" t="s">
        <v>9</v>
      </c>
      <c r="F16" s="19" t="s">
        <v>9</v>
      </c>
      <c r="G16" s="20" t="s">
        <v>9</v>
      </c>
      <c r="H16" s="18">
        <f t="shared" si="7"/>
        <v>0.16666666666666666</v>
      </c>
      <c r="I16" s="118">
        <v>1</v>
      </c>
      <c r="J16" s="19">
        <f t="shared" si="8"/>
        <v>3.8999999999999995</v>
      </c>
      <c r="K16" s="20">
        <f t="shared" si="9"/>
        <v>23.4</v>
      </c>
      <c r="L16" s="18" t="s">
        <v>9</v>
      </c>
      <c r="M16" s="48" t="s">
        <v>9</v>
      </c>
      <c r="N16" s="19">
        <f t="shared" si="10"/>
        <v>0.32499999999999996</v>
      </c>
      <c r="O16" s="20">
        <f t="shared" si="10"/>
        <v>1.95</v>
      </c>
      <c r="P16" s="96">
        <f t="shared" si="5"/>
        <v>7.799999999999999</v>
      </c>
      <c r="Q16" s="97">
        <f t="shared" si="6"/>
        <v>46.8</v>
      </c>
      <c r="R16" s="98">
        <f t="shared" si="4"/>
        <v>1872</v>
      </c>
      <c r="S16" s="21" t="s">
        <v>171</v>
      </c>
      <c r="T16" s="22" t="s">
        <v>82</v>
      </c>
      <c r="V16" s="6"/>
      <c r="W16" s="6"/>
    </row>
    <row r="17" spans="1:23" ht="102" customHeight="1">
      <c r="A17" s="8" t="s">
        <v>10</v>
      </c>
      <c r="B17" s="9" t="s">
        <v>0</v>
      </c>
      <c r="C17" s="10">
        <v>23.4</v>
      </c>
      <c r="D17" s="11" t="s">
        <v>9</v>
      </c>
      <c r="E17" s="43" t="s">
        <v>9</v>
      </c>
      <c r="F17" s="12" t="s">
        <v>9</v>
      </c>
      <c r="G17" s="13" t="s">
        <v>9</v>
      </c>
      <c r="H17" s="11">
        <f t="shared" si="7"/>
        <v>0.25</v>
      </c>
      <c r="I17" s="40">
        <f>1*1.5</f>
        <v>1.5</v>
      </c>
      <c r="J17" s="12">
        <f t="shared" si="8"/>
        <v>5.85</v>
      </c>
      <c r="K17" s="13">
        <f t="shared" si="9"/>
        <v>35.099999999999994</v>
      </c>
      <c r="L17" s="11">
        <f>M17/6</f>
        <v>0.25</v>
      </c>
      <c r="M17" s="40">
        <f>I17</f>
        <v>1.5</v>
      </c>
      <c r="N17" s="12">
        <f>J17/12</f>
        <v>0.4875</v>
      </c>
      <c r="O17" s="13">
        <f>K17/12</f>
        <v>2.9249999999999994</v>
      </c>
      <c r="P17" s="93">
        <f>N17*24</f>
        <v>11.7</v>
      </c>
      <c r="Q17" s="94">
        <f>P17*6</f>
        <v>70.19999999999999</v>
      </c>
      <c r="R17" s="95">
        <f t="shared" si="4"/>
        <v>2807.9999999999995</v>
      </c>
      <c r="S17" s="32" t="s">
        <v>131</v>
      </c>
      <c r="T17" s="15" t="s">
        <v>86</v>
      </c>
      <c r="V17" s="6"/>
      <c r="W17" s="120"/>
    </row>
    <row r="18" spans="1:23" ht="77.25" customHeight="1" thickBot="1">
      <c r="A18" s="23" t="s">
        <v>81</v>
      </c>
      <c r="B18" s="16" t="s">
        <v>0</v>
      </c>
      <c r="C18" s="17">
        <v>23.4</v>
      </c>
      <c r="D18" s="18" t="s">
        <v>9</v>
      </c>
      <c r="E18" s="44" t="s">
        <v>9</v>
      </c>
      <c r="F18" s="19" t="s">
        <v>9</v>
      </c>
      <c r="G18" s="20" t="s">
        <v>9</v>
      </c>
      <c r="H18" s="18">
        <f t="shared" si="7"/>
        <v>0.16666666666666666</v>
      </c>
      <c r="I18" s="118">
        <v>1</v>
      </c>
      <c r="J18" s="19">
        <f t="shared" si="8"/>
        <v>3.8999999999999995</v>
      </c>
      <c r="K18" s="20">
        <f t="shared" si="9"/>
        <v>23.4</v>
      </c>
      <c r="L18" s="18" t="s">
        <v>9</v>
      </c>
      <c r="M18" s="48" t="s">
        <v>9</v>
      </c>
      <c r="N18" s="19">
        <f>J18/12</f>
        <v>0.32499999999999996</v>
      </c>
      <c r="O18" s="20">
        <f>K18/12</f>
        <v>1.95</v>
      </c>
      <c r="P18" s="96">
        <f>N18*24</f>
        <v>7.799999999999999</v>
      </c>
      <c r="Q18" s="97">
        <f>P18*6</f>
        <v>46.8</v>
      </c>
      <c r="R18" s="98">
        <f t="shared" si="4"/>
        <v>1872</v>
      </c>
      <c r="S18" s="21" t="s">
        <v>171</v>
      </c>
      <c r="T18" s="22" t="s">
        <v>82</v>
      </c>
      <c r="V18" s="6"/>
      <c r="W18" s="120"/>
    </row>
    <row r="19" spans="1:24" s="4" customFormat="1" ht="150" customHeight="1" thickBot="1">
      <c r="A19" s="33" t="s">
        <v>138</v>
      </c>
      <c r="B19" s="25" t="s">
        <v>139</v>
      </c>
      <c r="C19" s="137">
        <f>(2035.53+1520)/2</f>
        <v>1777.7649999999999</v>
      </c>
      <c r="D19" s="18" t="s">
        <v>9</v>
      </c>
      <c r="E19" s="44" t="s">
        <v>9</v>
      </c>
      <c r="F19" s="19" t="s">
        <v>9</v>
      </c>
      <c r="G19" s="20" t="s">
        <v>9</v>
      </c>
      <c r="H19" s="27" t="s">
        <v>9</v>
      </c>
      <c r="I19" s="42">
        <v>1.5</v>
      </c>
      <c r="J19" s="28" t="s">
        <v>9</v>
      </c>
      <c r="K19" s="29" t="s">
        <v>9</v>
      </c>
      <c r="L19" s="27" t="s">
        <v>9</v>
      </c>
      <c r="M19" s="40">
        <v>1.5</v>
      </c>
      <c r="N19" s="28">
        <f>O19/6</f>
        <v>7.407354166666668</v>
      </c>
      <c r="O19" s="29">
        <f>Q19/24</f>
        <v>44.44412500000001</v>
      </c>
      <c r="P19" s="99">
        <f>Q19/6</f>
        <v>177.77650000000003</v>
      </c>
      <c r="Q19" s="100">
        <f>R19/40</f>
        <v>1066.659</v>
      </c>
      <c r="R19" s="101">
        <f>C19*12*2</f>
        <v>42666.36</v>
      </c>
      <c r="S19" s="121" t="s">
        <v>145</v>
      </c>
      <c r="T19" s="122" t="s">
        <v>140</v>
      </c>
      <c r="U19" s="166"/>
      <c r="V19" s="7"/>
      <c r="W19" s="167"/>
      <c r="X19" s="7"/>
    </row>
    <row r="20" spans="1:23" ht="200.25" customHeight="1" thickBot="1">
      <c r="A20" s="33" t="s">
        <v>12</v>
      </c>
      <c r="B20" s="25" t="s">
        <v>0</v>
      </c>
      <c r="C20" s="26">
        <v>23.4</v>
      </c>
      <c r="D20" s="27">
        <f>L20*24</f>
        <v>3</v>
      </c>
      <c r="E20" s="41">
        <f>M20*24</f>
        <v>18</v>
      </c>
      <c r="F20" s="28">
        <f>C20*D20</f>
        <v>70.19999999999999</v>
      </c>
      <c r="G20" s="29">
        <f>C20*E20</f>
        <v>421.2</v>
      </c>
      <c r="H20" s="27" t="s">
        <v>9</v>
      </c>
      <c r="I20" s="45" t="s">
        <v>9</v>
      </c>
      <c r="J20" s="28" t="s">
        <v>9</v>
      </c>
      <c r="K20" s="29" t="s">
        <v>9</v>
      </c>
      <c r="L20" s="27">
        <f>M20/6</f>
        <v>0.125</v>
      </c>
      <c r="M20" s="119">
        <f>'_Darba kārtība_piem.'!AG31/24</f>
        <v>0.75</v>
      </c>
      <c r="N20" s="28">
        <f>C20*L20</f>
        <v>2.925</v>
      </c>
      <c r="O20" s="29">
        <f>C20*M20</f>
        <v>17.549999999999997</v>
      </c>
      <c r="P20" s="99">
        <f t="shared" si="5"/>
        <v>70.19999999999999</v>
      </c>
      <c r="Q20" s="100">
        <f t="shared" si="6"/>
        <v>421.19999999999993</v>
      </c>
      <c r="R20" s="101">
        <f>Q20*40</f>
        <v>16847.999999999996</v>
      </c>
      <c r="S20" s="30" t="s">
        <v>173</v>
      </c>
      <c r="T20" s="31" t="s">
        <v>87</v>
      </c>
      <c r="V20" s="6"/>
      <c r="W20" s="6"/>
    </row>
    <row r="21" spans="1:23" s="4" customFormat="1" ht="42" customHeight="1" thickBot="1">
      <c r="A21" s="211" t="s">
        <v>45</v>
      </c>
      <c r="B21" s="212"/>
      <c r="C21" s="212"/>
      <c r="D21" s="212"/>
      <c r="E21" s="212"/>
      <c r="F21" s="212"/>
      <c r="G21" s="212"/>
      <c r="H21" s="212"/>
      <c r="I21" s="212"/>
      <c r="J21" s="212"/>
      <c r="K21" s="213"/>
      <c r="L21" s="86" t="s">
        <v>9</v>
      </c>
      <c r="M21" s="87" t="s">
        <v>9</v>
      </c>
      <c r="N21" s="1">
        <f>SUM(N22:N26)</f>
        <v>23.610953703703704</v>
      </c>
      <c r="O21" s="81">
        <f>SUM(O22:O26)</f>
        <v>161.6657222222222</v>
      </c>
      <c r="P21" s="1">
        <f>SUM(P22:P26)</f>
        <v>579.1773333333333</v>
      </c>
      <c r="Q21" s="81">
        <f>SUM(Q22:Q26)</f>
        <v>3815.064</v>
      </c>
      <c r="R21" s="81">
        <f>SUM(R22:R26)</f>
        <v>152602.56</v>
      </c>
      <c r="S21" s="187"/>
      <c r="T21" s="188"/>
      <c r="U21" s="136"/>
      <c r="V21" s="7"/>
      <c r="W21" s="7"/>
    </row>
    <row r="22" spans="1:23" ht="135.75" customHeight="1" thickBot="1">
      <c r="A22" s="24" t="s">
        <v>5</v>
      </c>
      <c r="B22" s="35" t="s">
        <v>8</v>
      </c>
      <c r="C22" s="26">
        <f>15.34+5</f>
        <v>20.34</v>
      </c>
      <c r="D22" s="36" t="s">
        <v>9</v>
      </c>
      <c r="E22" s="45" t="s">
        <v>9</v>
      </c>
      <c r="F22" s="46" t="s">
        <v>9</v>
      </c>
      <c r="G22" s="29" t="s">
        <v>9</v>
      </c>
      <c r="H22" s="36" t="s">
        <v>9</v>
      </c>
      <c r="I22" s="45" t="s">
        <v>9</v>
      </c>
      <c r="J22" s="46" t="s">
        <v>9</v>
      </c>
      <c r="K22" s="29" t="s">
        <v>9</v>
      </c>
      <c r="L22" s="36" t="s">
        <v>9</v>
      </c>
      <c r="M22" s="45" t="s">
        <v>9</v>
      </c>
      <c r="N22" s="46">
        <f>C22</f>
        <v>20.34</v>
      </c>
      <c r="O22" s="29">
        <f>N22*6</f>
        <v>122.03999999999999</v>
      </c>
      <c r="P22" s="99">
        <f>N22*24</f>
        <v>488.15999999999997</v>
      </c>
      <c r="Q22" s="101">
        <f t="shared" si="6"/>
        <v>2928.96</v>
      </c>
      <c r="R22" s="101">
        <f>Q22*40</f>
        <v>117158.4</v>
      </c>
      <c r="S22" s="135" t="s">
        <v>97</v>
      </c>
      <c r="T22" s="31" t="s">
        <v>174</v>
      </c>
      <c r="V22" s="6"/>
      <c r="W22" s="6"/>
    </row>
    <row r="23" spans="1:23" ht="249" customHeight="1" thickBot="1">
      <c r="A23" s="24" t="s">
        <v>98</v>
      </c>
      <c r="B23" s="35" t="s">
        <v>8</v>
      </c>
      <c r="C23" s="92">
        <v>10</v>
      </c>
      <c r="D23" s="36" t="s">
        <v>9</v>
      </c>
      <c r="E23" s="45" t="s">
        <v>9</v>
      </c>
      <c r="F23" s="46" t="s">
        <v>9</v>
      </c>
      <c r="G23" s="29" t="s">
        <v>9</v>
      </c>
      <c r="H23" s="36" t="s">
        <v>9</v>
      </c>
      <c r="I23" s="45" t="s">
        <v>9</v>
      </c>
      <c r="J23" s="46" t="s">
        <v>9</v>
      </c>
      <c r="K23" s="29" t="s">
        <v>9</v>
      </c>
      <c r="L23" s="36" t="s">
        <v>9</v>
      </c>
      <c r="M23" s="45" t="s">
        <v>9</v>
      </c>
      <c r="N23" s="46" t="s">
        <v>9</v>
      </c>
      <c r="O23" s="29">
        <f>C23</f>
        <v>10</v>
      </c>
      <c r="P23" s="99" t="s">
        <v>9</v>
      </c>
      <c r="Q23" s="101">
        <f>C23*24</f>
        <v>240</v>
      </c>
      <c r="R23" s="101">
        <f>Q23*40</f>
        <v>9600</v>
      </c>
      <c r="S23" s="37" t="s">
        <v>141</v>
      </c>
      <c r="T23" s="31" t="s">
        <v>144</v>
      </c>
      <c r="V23" s="6"/>
      <c r="W23" s="6"/>
    </row>
    <row r="24" spans="1:23" ht="251.25" customHeight="1" thickBot="1">
      <c r="A24" s="24" t="s">
        <v>99</v>
      </c>
      <c r="B24" s="35" t="s">
        <v>8</v>
      </c>
      <c r="C24" s="92">
        <v>10</v>
      </c>
      <c r="D24" s="36" t="s">
        <v>9</v>
      </c>
      <c r="E24" s="45" t="s">
        <v>9</v>
      </c>
      <c r="F24" s="46" t="s">
        <v>9</v>
      </c>
      <c r="G24" s="29" t="s">
        <v>9</v>
      </c>
      <c r="H24" s="36" t="s">
        <v>9</v>
      </c>
      <c r="I24" s="45" t="s">
        <v>9</v>
      </c>
      <c r="J24" s="46" t="s">
        <v>9</v>
      </c>
      <c r="K24" s="29" t="s">
        <v>9</v>
      </c>
      <c r="L24" s="36" t="s">
        <v>9</v>
      </c>
      <c r="M24" s="45" t="s">
        <v>9</v>
      </c>
      <c r="N24" s="46" t="s">
        <v>9</v>
      </c>
      <c r="O24" s="29">
        <f>C24</f>
        <v>10</v>
      </c>
      <c r="P24" s="99" t="s">
        <v>9</v>
      </c>
      <c r="Q24" s="101">
        <f>C24*10</f>
        <v>100</v>
      </c>
      <c r="R24" s="101">
        <f>Q24*40</f>
        <v>4000</v>
      </c>
      <c r="S24" s="37" t="s">
        <v>143</v>
      </c>
      <c r="T24" s="31" t="s">
        <v>142</v>
      </c>
      <c r="V24" s="6"/>
      <c r="W24" s="6"/>
    </row>
    <row r="25" spans="1:23" ht="231" customHeight="1" thickBot="1">
      <c r="A25" s="38" t="s">
        <v>90</v>
      </c>
      <c r="B25" s="35" t="s">
        <v>3</v>
      </c>
      <c r="C25" s="39">
        <v>1</v>
      </c>
      <c r="D25" s="36" t="s">
        <v>9</v>
      </c>
      <c r="E25" s="45" t="s">
        <v>9</v>
      </c>
      <c r="F25" s="46" t="s">
        <v>9</v>
      </c>
      <c r="G25" s="29" t="s">
        <v>9</v>
      </c>
      <c r="H25" s="36" t="s">
        <v>9</v>
      </c>
      <c r="I25" s="45" t="s">
        <v>9</v>
      </c>
      <c r="J25" s="46" t="s">
        <v>9</v>
      </c>
      <c r="K25" s="29" t="s">
        <v>9</v>
      </c>
      <c r="L25" s="36">
        <f>M25/6</f>
        <v>3.1666666666666665</v>
      </c>
      <c r="M25" s="82">
        <f>((M7+M9+M11+M13+M15+M17+M19)/1.5)-2</f>
        <v>19</v>
      </c>
      <c r="N25" s="51">
        <f>L25*C25</f>
        <v>3.1666666666666665</v>
      </c>
      <c r="O25" s="29">
        <f>M25*C25</f>
        <v>19</v>
      </c>
      <c r="P25" s="99">
        <f>N25*24</f>
        <v>76</v>
      </c>
      <c r="Q25" s="100">
        <f t="shared" si="6"/>
        <v>456</v>
      </c>
      <c r="R25" s="101">
        <f>Q25*40</f>
        <v>18240</v>
      </c>
      <c r="S25" s="37" t="s">
        <v>137</v>
      </c>
      <c r="T25" s="80" t="s">
        <v>175</v>
      </c>
      <c r="V25" s="6"/>
      <c r="W25" s="6"/>
    </row>
    <row r="26" spans="1:23" s="4" customFormat="1" ht="134.25" customHeight="1" thickBot="1">
      <c r="A26" s="38" t="s">
        <v>4</v>
      </c>
      <c r="B26" s="35" t="s">
        <v>8</v>
      </c>
      <c r="C26" s="39">
        <f>P26/24</f>
        <v>0.6257222222222222</v>
      </c>
      <c r="D26" s="36" t="s">
        <v>9</v>
      </c>
      <c r="E26" s="45" t="s">
        <v>9</v>
      </c>
      <c r="F26" s="46" t="s">
        <v>9</v>
      </c>
      <c r="G26" s="29" t="s">
        <v>9</v>
      </c>
      <c r="H26" s="36" t="s">
        <v>9</v>
      </c>
      <c r="I26" s="45" t="s">
        <v>9</v>
      </c>
      <c r="J26" s="46" t="s">
        <v>9</v>
      </c>
      <c r="K26" s="29" t="s">
        <v>9</v>
      </c>
      <c r="L26" s="36" t="s">
        <v>9</v>
      </c>
      <c r="M26" s="45" t="s">
        <v>9</v>
      </c>
      <c r="N26" s="51">
        <f>O26/6</f>
        <v>0.10428703703703703</v>
      </c>
      <c r="O26" s="29">
        <f>C26</f>
        <v>0.6257222222222222</v>
      </c>
      <c r="P26" s="99">
        <f>Q26/6</f>
        <v>15.017333333333333</v>
      </c>
      <c r="Q26" s="100">
        <f>R26/40</f>
        <v>90.104</v>
      </c>
      <c r="R26" s="101">
        <f>Pielikums_Supervīzijas!I8</f>
        <v>3604.16</v>
      </c>
      <c r="S26" s="191" t="s">
        <v>152</v>
      </c>
      <c r="T26" s="192"/>
      <c r="U26" s="136"/>
      <c r="V26" s="7"/>
      <c r="W26" s="7"/>
    </row>
    <row r="27" spans="1:23" ht="25.5" customHeight="1" thickBot="1">
      <c r="A27" s="214" t="s">
        <v>176</v>
      </c>
      <c r="B27" s="215"/>
      <c r="C27" s="215"/>
      <c r="D27" s="215"/>
      <c r="E27" s="215"/>
      <c r="F27" s="215"/>
      <c r="G27" s="215"/>
      <c r="H27" s="215"/>
      <c r="I27" s="215"/>
      <c r="J27" s="215"/>
      <c r="K27" s="216"/>
      <c r="L27" s="83"/>
      <c r="M27" s="84"/>
      <c r="N27" s="85">
        <f>N6+N21</f>
        <v>46.1309537037037</v>
      </c>
      <c r="O27" s="102">
        <f>O6+O21</f>
        <v>296.7848472222222</v>
      </c>
      <c r="P27" s="102">
        <f>P6+P21</f>
        <v>1119.6573333333333</v>
      </c>
      <c r="Q27" s="102">
        <f>Q6+Q21</f>
        <v>7057.923</v>
      </c>
      <c r="R27" s="138">
        <f>R6+R21</f>
        <v>282316.92</v>
      </c>
      <c r="S27" s="189"/>
      <c r="T27" s="190"/>
      <c r="V27" s="6"/>
      <c r="W27" s="6"/>
    </row>
    <row r="28" spans="1:23" ht="25.5" customHeight="1" thickBot="1">
      <c r="A28" s="214" t="s">
        <v>47</v>
      </c>
      <c r="B28" s="215"/>
      <c r="C28" s="215"/>
      <c r="D28" s="215"/>
      <c r="E28" s="215"/>
      <c r="F28" s="215"/>
      <c r="G28" s="215"/>
      <c r="H28" s="215"/>
      <c r="I28" s="215"/>
      <c r="J28" s="215"/>
      <c r="K28" s="216"/>
      <c r="L28" s="83"/>
      <c r="M28" s="84"/>
      <c r="N28" s="85">
        <f>ROUND(N27*10%,2)</f>
        <v>4.61</v>
      </c>
      <c r="O28" s="102">
        <f>ROUND(O27*10%,2)</f>
        <v>29.68</v>
      </c>
      <c r="P28" s="102">
        <f>ROUND(P27*10%,2)</f>
        <v>111.97</v>
      </c>
      <c r="Q28" s="102">
        <f>ROUND(Q27*10%,2)</f>
        <v>705.79</v>
      </c>
      <c r="R28" s="138">
        <f>ROUND(R27*10%,2)</f>
        <v>28231.69</v>
      </c>
      <c r="S28" s="189" t="s">
        <v>149</v>
      </c>
      <c r="T28" s="190"/>
      <c r="V28" s="6"/>
      <c r="W28" s="6"/>
    </row>
    <row r="29" spans="1:23" ht="48" customHeight="1" thickBot="1">
      <c r="A29" s="209" t="s">
        <v>48</v>
      </c>
      <c r="B29" s="210"/>
      <c r="C29" s="210"/>
      <c r="D29" s="210"/>
      <c r="E29" s="210"/>
      <c r="F29" s="210"/>
      <c r="G29" s="210"/>
      <c r="H29" s="210"/>
      <c r="I29" s="210"/>
      <c r="J29" s="210"/>
      <c r="K29" s="210"/>
      <c r="L29" s="210"/>
      <c r="M29" s="210"/>
      <c r="N29" s="88">
        <f>N27+N28</f>
        <v>50.7409537037037</v>
      </c>
      <c r="O29" s="103">
        <f>O27+O28</f>
        <v>326.4648472222222</v>
      </c>
      <c r="P29" s="103">
        <f>P27+P28</f>
        <v>1231.6273333333334</v>
      </c>
      <c r="Q29" s="103">
        <f>Q27+Q28</f>
        <v>7763.713</v>
      </c>
      <c r="R29" s="176">
        <f>ROUND(R27+R28,0)</f>
        <v>310549</v>
      </c>
      <c r="S29" s="185"/>
      <c r="T29" s="186"/>
      <c r="V29" s="6"/>
      <c r="W29" s="6"/>
    </row>
    <row r="30" ht="15.75" customHeight="1"/>
    <row r="31" spans="2:19" ht="21" customHeight="1">
      <c r="B31" s="170"/>
      <c r="C31" s="170"/>
      <c r="D31" s="170"/>
      <c r="E31" s="170"/>
      <c r="F31" s="170"/>
      <c r="G31" s="170"/>
      <c r="H31" s="170"/>
      <c r="I31" s="170"/>
      <c r="J31" s="170"/>
      <c r="K31" s="219" t="s">
        <v>146</v>
      </c>
      <c r="L31" s="219"/>
      <c r="M31" s="219"/>
      <c r="N31" s="219"/>
      <c r="O31" s="219"/>
      <c r="P31" s="219"/>
      <c r="Q31" s="219"/>
      <c r="R31" s="172">
        <v>40</v>
      </c>
      <c r="S31" s="175"/>
    </row>
    <row r="32" spans="2:20" ht="21" customHeight="1">
      <c r="B32" s="171"/>
      <c r="C32" s="171"/>
      <c r="D32" s="171"/>
      <c r="E32" s="171"/>
      <c r="F32" s="171"/>
      <c r="G32" s="171"/>
      <c r="H32" s="171"/>
      <c r="I32" s="171"/>
      <c r="J32" s="171"/>
      <c r="K32" s="219" t="s">
        <v>147</v>
      </c>
      <c r="L32" s="219"/>
      <c r="M32" s="219"/>
      <c r="N32" s="219"/>
      <c r="O32" s="219"/>
      <c r="P32" s="219"/>
      <c r="Q32" s="219"/>
      <c r="R32" s="173">
        <f>R24+R26+R23+R6+R25</f>
        <v>165158.52</v>
      </c>
      <c r="S32" s="175"/>
      <c r="T32" s="168"/>
    </row>
    <row r="33" spans="2:20" ht="21" customHeight="1">
      <c r="B33" s="170"/>
      <c r="C33" s="170"/>
      <c r="D33" s="170"/>
      <c r="E33" s="170"/>
      <c r="F33" s="170"/>
      <c r="G33" s="170"/>
      <c r="H33" s="170"/>
      <c r="I33" s="170"/>
      <c r="J33" s="170"/>
      <c r="K33" s="220" t="s">
        <v>153</v>
      </c>
      <c r="L33" s="220"/>
      <c r="M33" s="220"/>
      <c r="N33" s="220"/>
      <c r="O33" s="220"/>
      <c r="P33" s="220"/>
      <c r="Q33" s="220"/>
      <c r="R33" s="177">
        <f>ROUND(R32/R31,2)</f>
        <v>4128.96</v>
      </c>
      <c r="S33" s="175"/>
      <c r="T33" s="168"/>
    </row>
    <row r="34" spans="2:20" ht="21" customHeight="1">
      <c r="B34" s="170"/>
      <c r="C34" s="170"/>
      <c r="D34" s="170"/>
      <c r="E34" s="170"/>
      <c r="F34" s="170"/>
      <c r="G34" s="170"/>
      <c r="H34" s="170"/>
      <c r="I34" s="170"/>
      <c r="J34" s="170"/>
      <c r="K34" s="219" t="s">
        <v>148</v>
      </c>
      <c r="L34" s="219"/>
      <c r="M34" s="219"/>
      <c r="N34" s="219"/>
      <c r="O34" s="219"/>
      <c r="P34" s="219"/>
      <c r="Q34" s="219"/>
      <c r="R34" s="174">
        <f>960*6</f>
        <v>5760</v>
      </c>
      <c r="S34" s="175"/>
      <c r="T34" s="168"/>
    </row>
    <row r="35" spans="2:20" ht="21" customHeight="1">
      <c r="B35" s="170"/>
      <c r="C35" s="170"/>
      <c r="D35" s="170"/>
      <c r="E35" s="170"/>
      <c r="F35" s="170"/>
      <c r="G35" s="170"/>
      <c r="H35" s="170"/>
      <c r="I35" s="170"/>
      <c r="J35" s="170"/>
      <c r="K35" s="220" t="s">
        <v>154</v>
      </c>
      <c r="L35" s="220"/>
      <c r="M35" s="220"/>
      <c r="N35" s="220"/>
      <c r="O35" s="220"/>
      <c r="P35" s="220"/>
      <c r="Q35" s="220"/>
      <c r="R35" s="177">
        <f>N22</f>
        <v>20.34</v>
      </c>
      <c r="S35" s="175"/>
      <c r="T35" s="169"/>
    </row>
    <row r="36" spans="1:4" ht="79.5" customHeight="1">
      <c r="A36" s="218" t="s">
        <v>155</v>
      </c>
      <c r="B36" s="218"/>
      <c r="C36" s="218"/>
      <c r="D36" s="218"/>
    </row>
  </sheetData>
  <sheetProtection/>
  <mergeCells count="32">
    <mergeCell ref="A1:T1"/>
    <mergeCell ref="A36:D36"/>
    <mergeCell ref="K31:Q31"/>
    <mergeCell ref="K32:Q32"/>
    <mergeCell ref="K33:Q33"/>
    <mergeCell ref="K34:Q34"/>
    <mergeCell ref="K35:Q35"/>
    <mergeCell ref="A2:T2"/>
    <mergeCell ref="R4:R5"/>
    <mergeCell ref="B4:B5"/>
    <mergeCell ref="A29:M29"/>
    <mergeCell ref="F4:G4"/>
    <mergeCell ref="H4:I4"/>
    <mergeCell ref="A6:K6"/>
    <mergeCell ref="A21:K21"/>
    <mergeCell ref="A27:K27"/>
    <mergeCell ref="A28:K28"/>
    <mergeCell ref="A3:T3"/>
    <mergeCell ref="L4:M4"/>
    <mergeCell ref="S4:T5"/>
    <mergeCell ref="N4:O4"/>
    <mergeCell ref="C4:C5"/>
    <mergeCell ref="A4:A5"/>
    <mergeCell ref="J4:K4"/>
    <mergeCell ref="P4:Q4"/>
    <mergeCell ref="D4:E4"/>
    <mergeCell ref="S29:T29"/>
    <mergeCell ref="S21:T21"/>
    <mergeCell ref="S28:T28"/>
    <mergeCell ref="S26:T26"/>
    <mergeCell ref="S6:T6"/>
    <mergeCell ref="S27:T27"/>
  </mergeCells>
  <printOptions/>
  <pageMargins left="0.7874015748031497" right="0.7874015748031497" top="1.1811023622047245" bottom="0.7874015748031497" header="0.31496062992125984" footer="0.31496062992125984"/>
  <pageSetup cellComments="asDisplayed" horizontalDpi="600" verticalDpi="600" orientation="landscape" paperSize="9" scale="50" r:id="rId1"/>
  <headerFooter>
    <oddFooter>&amp;C&amp;A&amp;RPage &amp;P</oddFooter>
  </headerFooter>
</worksheet>
</file>

<file path=xl/worksheets/sheet2.xml><?xml version="1.0" encoding="utf-8"?>
<worksheet xmlns="http://schemas.openxmlformats.org/spreadsheetml/2006/main" xmlns:r="http://schemas.openxmlformats.org/officeDocument/2006/relationships">
  <dimension ref="A1:IV22"/>
  <sheetViews>
    <sheetView zoomScale="70" zoomScaleNormal="70" zoomScalePageLayoutView="0" workbookViewId="0" topLeftCell="A1">
      <selection activeCell="T10" sqref="T10"/>
    </sheetView>
  </sheetViews>
  <sheetFormatPr defaultColWidth="13.57421875" defaultRowHeight="12.75"/>
  <cols>
    <col min="1" max="1" width="39.28125" style="163" customWidth="1"/>
    <col min="2" max="2" width="14.421875" style="163" customWidth="1"/>
    <col min="3" max="3" width="12.7109375" style="163" customWidth="1"/>
    <col min="4" max="4" width="13.57421875" style="163" customWidth="1"/>
    <col min="5" max="5" width="11.28125" style="163" customWidth="1"/>
    <col min="6" max="6" width="12.28125" style="163" customWidth="1"/>
    <col min="7" max="7" width="12.421875" style="163" customWidth="1"/>
    <col min="8" max="10" width="12.140625" style="163" customWidth="1"/>
    <col min="11" max="248" width="9.140625" style="163" customWidth="1"/>
    <col min="249" max="249" width="24.8515625" style="163" customWidth="1"/>
    <col min="250" max="254" width="14.421875" style="163" customWidth="1"/>
    <col min="255" max="255" width="12.7109375" style="163" customWidth="1"/>
    <col min="256" max="16384" width="13.57421875" style="163" customWidth="1"/>
  </cols>
  <sheetData>
    <row r="1" spans="1:11" ht="16.5" customHeight="1">
      <c r="A1" s="235" t="s">
        <v>177</v>
      </c>
      <c r="B1" s="235"/>
      <c r="C1" s="235"/>
      <c r="D1" s="235"/>
      <c r="E1" s="235"/>
      <c r="F1" s="235"/>
      <c r="G1" s="235"/>
      <c r="H1" s="235"/>
      <c r="I1" s="235"/>
      <c r="J1" s="235"/>
      <c r="K1" s="235"/>
    </row>
    <row r="2" spans="1:10" ht="18.75">
      <c r="A2" s="231" t="s">
        <v>57</v>
      </c>
      <c r="B2" s="231"/>
      <c r="C2" s="231"/>
      <c r="D2" s="231"/>
      <c r="E2" s="231"/>
      <c r="F2" s="231"/>
      <c r="G2" s="231"/>
      <c r="H2" s="231"/>
      <c r="I2" s="231"/>
      <c r="J2" s="164"/>
    </row>
    <row r="3" spans="1:9" ht="117" customHeight="1">
      <c r="A3" s="123" t="s">
        <v>58</v>
      </c>
      <c r="B3" s="124" t="s">
        <v>59</v>
      </c>
      <c r="C3" s="124" t="s">
        <v>60</v>
      </c>
      <c r="D3" s="124" t="s">
        <v>91</v>
      </c>
      <c r="E3" s="124" t="s">
        <v>92</v>
      </c>
      <c r="F3" s="124" t="s">
        <v>61</v>
      </c>
      <c r="G3" s="124" t="s">
        <v>93</v>
      </c>
      <c r="H3" s="125" t="s">
        <v>94</v>
      </c>
      <c r="I3" s="125" t="s">
        <v>95</v>
      </c>
    </row>
    <row r="4" spans="1:256" ht="15">
      <c r="A4" s="126">
        <v>1</v>
      </c>
      <c r="B4" s="126">
        <v>2</v>
      </c>
      <c r="C4" s="126">
        <v>3</v>
      </c>
      <c r="D4" s="126" t="s">
        <v>62</v>
      </c>
      <c r="E4" s="127" t="s">
        <v>63</v>
      </c>
      <c r="F4" s="126" t="s">
        <v>64</v>
      </c>
      <c r="G4" s="126" t="s">
        <v>65</v>
      </c>
      <c r="H4" s="127" t="s">
        <v>66</v>
      </c>
      <c r="I4" s="127" t="s">
        <v>67</v>
      </c>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row>
    <row r="5" spans="1:9" ht="61.5" customHeight="1">
      <c r="A5" s="128" t="str">
        <f>LMAnot_MK780_pielikums!A19</f>
        <v>Programmas/kursa vadītājs - ārstniecības persona vai sociālais darbinieks, Rehabilitācijas programmas komunikācijas vadītājs</v>
      </c>
      <c r="B5" s="123">
        <v>1</v>
      </c>
      <c r="C5" s="129">
        <f>3*39</f>
        <v>117</v>
      </c>
      <c r="D5" s="130">
        <f>C5*B5</f>
        <v>117</v>
      </c>
      <c r="E5" s="130">
        <f>B5*213.43</f>
        <v>213.43</v>
      </c>
      <c r="F5" s="130">
        <f>K18</f>
        <v>184.45</v>
      </c>
      <c r="G5" s="130">
        <f>F5*B5</f>
        <v>184.45</v>
      </c>
      <c r="H5" s="130">
        <f>I5/12</f>
        <v>42.906666666666666</v>
      </c>
      <c r="I5" s="130">
        <f>D5+E5+G5</f>
        <v>514.88</v>
      </c>
    </row>
    <row r="6" spans="1:9" ht="15.75">
      <c r="A6" s="128" t="s">
        <v>11</v>
      </c>
      <c r="B6" s="123">
        <v>1</v>
      </c>
      <c r="C6" s="129">
        <v>117</v>
      </c>
      <c r="D6" s="130">
        <f>C6*B6</f>
        <v>117</v>
      </c>
      <c r="E6" s="130">
        <f>B6*213.43</f>
        <v>213.43</v>
      </c>
      <c r="F6" s="130">
        <f>K17</f>
        <v>184.45</v>
      </c>
      <c r="G6" s="130">
        <f>F6*B6</f>
        <v>184.45</v>
      </c>
      <c r="H6" s="130">
        <f>I6/12</f>
        <v>42.906666666666666</v>
      </c>
      <c r="I6" s="130">
        <f>D6+E6+G6</f>
        <v>514.88</v>
      </c>
    </row>
    <row r="7" spans="1:9" ht="15.75">
      <c r="A7" s="128" t="s">
        <v>126</v>
      </c>
      <c r="B7" s="123">
        <v>5</v>
      </c>
      <c r="C7" s="129">
        <v>117</v>
      </c>
      <c r="D7" s="130">
        <f>C7*B7</f>
        <v>585</v>
      </c>
      <c r="E7" s="130">
        <f>B7*213.43</f>
        <v>1067.15</v>
      </c>
      <c r="F7" s="130">
        <f>F6</f>
        <v>184.45</v>
      </c>
      <c r="G7" s="130">
        <f>F7*B7</f>
        <v>922.25</v>
      </c>
      <c r="H7" s="130">
        <f>I7/12</f>
        <v>214.53333333333333</v>
      </c>
      <c r="I7" s="130">
        <f>D7+E7+G7</f>
        <v>2574.4</v>
      </c>
    </row>
    <row r="8" spans="1:9" ht="15.75">
      <c r="A8" s="131" t="s">
        <v>68</v>
      </c>
      <c r="B8" s="132" t="s">
        <v>69</v>
      </c>
      <c r="C8" s="133" t="s">
        <v>69</v>
      </c>
      <c r="D8" s="134">
        <f aca="true" t="shared" si="0" ref="D8:I8">SUM(D5:D7)</f>
        <v>819</v>
      </c>
      <c r="E8" s="134">
        <f t="shared" si="0"/>
        <v>1494.0100000000002</v>
      </c>
      <c r="F8" s="134">
        <f t="shared" si="0"/>
        <v>553.3499999999999</v>
      </c>
      <c r="G8" s="134">
        <f t="shared" si="0"/>
        <v>1291.15</v>
      </c>
      <c r="H8" s="134">
        <f t="shared" si="0"/>
        <v>300.3466666666667</v>
      </c>
      <c r="I8" s="134">
        <f t="shared" si="0"/>
        <v>3604.16</v>
      </c>
    </row>
    <row r="9" spans="1:10" ht="33.75" customHeight="1">
      <c r="A9" s="229" t="s">
        <v>70</v>
      </c>
      <c r="B9" s="230"/>
      <c r="C9" s="230"/>
      <c r="D9" s="230"/>
      <c r="E9" s="230"/>
      <c r="F9" s="230"/>
      <c r="G9" s="230"/>
      <c r="H9" s="230"/>
      <c r="I9" s="230"/>
      <c r="J9" s="230"/>
    </row>
    <row r="10" spans="1:10" ht="48.75" customHeight="1">
      <c r="A10" s="229" t="s">
        <v>71</v>
      </c>
      <c r="B10" s="230"/>
      <c r="C10" s="230"/>
      <c r="D10" s="230"/>
      <c r="E10" s="230"/>
      <c r="F10" s="230"/>
      <c r="G10" s="230"/>
      <c r="H10" s="230"/>
      <c r="I10" s="230"/>
      <c r="J10" s="230"/>
    </row>
    <row r="11" spans="1:10" ht="97.5" customHeight="1">
      <c r="A11" s="229" t="s">
        <v>72</v>
      </c>
      <c r="B11" s="230"/>
      <c r="C11" s="230"/>
      <c r="D11" s="230"/>
      <c r="E11" s="230"/>
      <c r="F11" s="230"/>
      <c r="G11" s="230"/>
      <c r="H11" s="230"/>
      <c r="I11" s="230"/>
      <c r="J11" s="230"/>
    </row>
    <row r="12" ht="6.75" customHeight="1"/>
    <row r="13" spans="1:256" ht="19.5" thickBot="1">
      <c r="A13" s="139"/>
      <c r="B13" s="236" t="s">
        <v>125</v>
      </c>
      <c r="C13" s="236"/>
      <c r="D13" s="236"/>
      <c r="E13" s="236"/>
      <c r="F13" s="236"/>
      <c r="G13" s="236"/>
      <c r="H13" s="236"/>
      <c r="I13" s="139"/>
      <c r="J13" s="139"/>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row>
    <row r="14" spans="1:256" ht="16.5" thickBot="1">
      <c r="A14" s="237" t="s">
        <v>101</v>
      </c>
      <c r="B14" s="239" t="s">
        <v>102</v>
      </c>
      <c r="C14" s="241" t="s">
        <v>103</v>
      </c>
      <c r="D14" s="239" t="s">
        <v>104</v>
      </c>
      <c r="E14" s="239"/>
      <c r="F14" s="239" t="s">
        <v>105</v>
      </c>
      <c r="G14" s="239"/>
      <c r="H14" s="226" t="s">
        <v>106</v>
      </c>
      <c r="I14" s="227"/>
      <c r="J14" s="227"/>
      <c r="K14" s="228"/>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row>
    <row r="15" spans="1:256" ht="48" thickBot="1">
      <c r="A15" s="238"/>
      <c r="B15" s="240"/>
      <c r="C15" s="242"/>
      <c r="D15" s="140" t="s">
        <v>107</v>
      </c>
      <c r="E15" s="140" t="s">
        <v>108</v>
      </c>
      <c r="F15" s="141" t="s">
        <v>109</v>
      </c>
      <c r="G15" s="141" t="s">
        <v>110</v>
      </c>
      <c r="H15" s="141" t="s">
        <v>109</v>
      </c>
      <c r="I15" s="142" t="s">
        <v>110</v>
      </c>
      <c r="J15" s="143" t="s">
        <v>111</v>
      </c>
      <c r="K15" s="143" t="s">
        <v>112</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row>
    <row r="16" spans="1:256" ht="15">
      <c r="A16" s="144">
        <v>1</v>
      </c>
      <c r="B16" s="145">
        <v>2</v>
      </c>
      <c r="C16" s="145" t="s">
        <v>113</v>
      </c>
      <c r="D16" s="146">
        <v>4</v>
      </c>
      <c r="E16" s="146">
        <v>5</v>
      </c>
      <c r="F16" s="145" t="s">
        <v>114</v>
      </c>
      <c r="G16" s="145" t="s">
        <v>115</v>
      </c>
      <c r="H16" s="145" t="s">
        <v>116</v>
      </c>
      <c r="I16" s="147" t="s">
        <v>117</v>
      </c>
      <c r="J16" s="148" t="s">
        <v>118</v>
      </c>
      <c r="K16" s="149">
        <v>11</v>
      </c>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row>
    <row r="17" spans="1:256" ht="15.75">
      <c r="A17" s="150" t="s">
        <v>119</v>
      </c>
      <c r="B17" s="151">
        <v>18</v>
      </c>
      <c r="C17" s="151">
        <f>B17/3</f>
        <v>6</v>
      </c>
      <c r="D17" s="152">
        <v>30</v>
      </c>
      <c r="E17" s="153">
        <v>23</v>
      </c>
      <c r="F17" s="153">
        <f aca="true" t="shared" si="1" ref="F17:G19">B17*D17</f>
        <v>540</v>
      </c>
      <c r="G17" s="153">
        <f t="shared" si="1"/>
        <v>138</v>
      </c>
      <c r="H17" s="153">
        <f>ROUND(F17*5%,2)</f>
        <v>27</v>
      </c>
      <c r="I17" s="154">
        <f>ROUND(G17*95%,2)</f>
        <v>131.1</v>
      </c>
      <c r="J17" s="155">
        <f>ROUND(H17+I17,2)</f>
        <v>158.1</v>
      </c>
      <c r="K17" s="156">
        <f>J17/B17*21</f>
        <v>184.45</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row>
    <row r="18" spans="1:256" ht="31.5">
      <c r="A18" s="150" t="s">
        <v>120</v>
      </c>
      <c r="B18" s="151">
        <v>18</v>
      </c>
      <c r="C18" s="151">
        <f>B18/3</f>
        <v>6</v>
      </c>
      <c r="D18" s="152">
        <v>30</v>
      </c>
      <c r="E18" s="153">
        <v>23</v>
      </c>
      <c r="F18" s="153">
        <f t="shared" si="1"/>
        <v>540</v>
      </c>
      <c r="G18" s="153">
        <f t="shared" si="1"/>
        <v>138</v>
      </c>
      <c r="H18" s="153">
        <f>ROUND(F18*5%,2)</f>
        <v>27</v>
      </c>
      <c r="I18" s="154">
        <f>ROUND(G18*95%,2)</f>
        <v>131.1</v>
      </c>
      <c r="J18" s="155">
        <f>ROUND(H18+I18,2)</f>
        <v>158.1</v>
      </c>
      <c r="K18" s="156">
        <f>J18/B18*21</f>
        <v>184.45</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row>
    <row r="19" spans="1:256" ht="32.25" thickBot="1">
      <c r="A19" s="157" t="s">
        <v>121</v>
      </c>
      <c r="B19" s="141">
        <v>9</v>
      </c>
      <c r="C19" s="141">
        <f>B19/3</f>
        <v>3</v>
      </c>
      <c r="D19" s="158">
        <v>30</v>
      </c>
      <c r="E19" s="159">
        <v>23</v>
      </c>
      <c r="F19" s="159">
        <f t="shared" si="1"/>
        <v>270</v>
      </c>
      <c r="G19" s="159">
        <f t="shared" si="1"/>
        <v>69</v>
      </c>
      <c r="H19" s="159">
        <f>ROUND(F19*5%,2)</f>
        <v>13.5</v>
      </c>
      <c r="I19" s="160">
        <f>ROUND(G19*95%,2)</f>
        <v>65.55</v>
      </c>
      <c r="J19" s="161">
        <f>ROUND(H19+I19,2)</f>
        <v>79.05</v>
      </c>
      <c r="K19" s="162">
        <f>J19/B19*21</f>
        <v>184.45</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row>
    <row r="20" spans="1:256" ht="15.75">
      <c r="A20" s="232" t="s">
        <v>122</v>
      </c>
      <c r="B20" s="232"/>
      <c r="C20" s="232"/>
      <c r="D20" s="232"/>
      <c r="E20" s="232"/>
      <c r="F20" s="232"/>
      <c r="G20" s="232"/>
      <c r="H20" s="232"/>
      <c r="I20" s="232"/>
      <c r="J20" s="232"/>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row>
    <row r="21" spans="1:256" ht="15.75">
      <c r="A21" s="233" t="s">
        <v>123</v>
      </c>
      <c r="B21" s="232"/>
      <c r="C21" s="232"/>
      <c r="D21" s="232"/>
      <c r="E21" s="232"/>
      <c r="F21" s="232"/>
      <c r="G21" s="232"/>
      <c r="H21" s="232"/>
      <c r="I21" s="232"/>
      <c r="J21" s="232"/>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row>
    <row r="22" spans="1:256" ht="15.75">
      <c r="A22" s="234" t="s">
        <v>124</v>
      </c>
      <c r="B22" s="234"/>
      <c r="C22" s="234"/>
      <c r="D22" s="234"/>
      <c r="E22" s="234"/>
      <c r="F22" s="234"/>
      <c r="G22" s="234"/>
      <c r="H22" s="234"/>
      <c r="I22" s="234"/>
      <c r="J22" s="23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row>
  </sheetData>
  <sheetProtection/>
  <mergeCells count="15">
    <mergeCell ref="A21:J21"/>
    <mergeCell ref="A22:J22"/>
    <mergeCell ref="A1:K1"/>
    <mergeCell ref="B13:H13"/>
    <mergeCell ref="A14:A15"/>
    <mergeCell ref="B14:B15"/>
    <mergeCell ref="C14:C15"/>
    <mergeCell ref="D14:E14"/>
    <mergeCell ref="F14:G14"/>
    <mergeCell ref="H14:K14"/>
    <mergeCell ref="A9:J9"/>
    <mergeCell ref="A10:J10"/>
    <mergeCell ref="A11:J11"/>
    <mergeCell ref="A2:I2"/>
    <mergeCell ref="A20:J20"/>
  </mergeCells>
  <printOptions/>
  <pageMargins left="0.7086614173228347" right="0.7086614173228347" top="0.7480314960629921" bottom="0.5511811023622047"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AI34"/>
  <sheetViews>
    <sheetView tabSelected="1" zoomScale="80" zoomScaleNormal="80" zoomScalePageLayoutView="0" workbookViewId="0" topLeftCell="A1">
      <selection activeCell="A1" sqref="A1:AG1"/>
    </sheetView>
  </sheetViews>
  <sheetFormatPr defaultColWidth="9.140625" defaultRowHeight="12.75"/>
  <cols>
    <col min="1" max="1" width="6.00390625" style="0" customWidth="1"/>
    <col min="2" max="2" width="5.7109375" style="0" customWidth="1"/>
    <col min="3" max="3" width="4.57421875" style="0" customWidth="1"/>
    <col min="4" max="4" width="4.8515625" style="52" customWidth="1"/>
    <col min="5" max="5" width="10.421875" style="0" customWidth="1"/>
    <col min="6" max="6" width="2.8515625" style="0" customWidth="1"/>
    <col min="7" max="7" width="4.57421875" style="0" customWidth="1"/>
    <col min="8" max="8" width="5.28125" style="52" customWidth="1"/>
    <col min="9" max="9" width="5.28125" style="0" customWidth="1"/>
    <col min="10" max="10" width="4.8515625" style="52" customWidth="1"/>
    <col min="11" max="11" width="10.421875" style="0" customWidth="1"/>
    <col min="12" max="12" width="2.8515625" style="0" customWidth="1"/>
    <col min="13" max="13" width="3.7109375" style="0" customWidth="1"/>
    <col min="14" max="14" width="4.8515625" style="52" customWidth="1"/>
    <col min="15" max="15" width="5.28125" style="0" customWidth="1"/>
    <col min="16" max="16" width="9.7109375" style="0" customWidth="1"/>
    <col min="17" max="17" width="10.421875" style="0" customWidth="1"/>
    <col min="18" max="18" width="2.8515625" style="0" customWidth="1"/>
    <col min="19" max="19" width="3.7109375" style="0" customWidth="1"/>
    <col min="20" max="20" width="4.8515625" style="0" customWidth="1"/>
    <col min="21" max="21" width="5.8515625" style="0" customWidth="1"/>
    <col min="22" max="22" width="9.7109375" style="0" customWidth="1"/>
    <col min="23" max="23" width="10.421875" style="0" customWidth="1"/>
    <col min="24" max="24" width="2.7109375" style="0" customWidth="1"/>
    <col min="25" max="25" width="3.7109375" style="0" customWidth="1"/>
    <col min="26" max="26" width="4.8515625" style="0" customWidth="1"/>
    <col min="27" max="27" width="10.421875" style="0" customWidth="1"/>
    <col min="28" max="28" width="2.8515625" style="0" customWidth="1"/>
    <col min="29" max="29" width="4.7109375" style="0" customWidth="1"/>
    <col min="30" max="30" width="5.28125" style="0" customWidth="1"/>
    <col min="31" max="31" width="10.421875" style="0" customWidth="1"/>
    <col min="32" max="32" width="4.28125" style="0" customWidth="1"/>
    <col min="33" max="33" width="6.00390625" style="0" customWidth="1"/>
  </cols>
  <sheetData>
    <row r="1" spans="1:33" ht="12.75">
      <c r="A1" s="246" t="s">
        <v>178</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row>
    <row r="2" spans="1:33" ht="22.5" customHeight="1">
      <c r="A2" s="307" t="s">
        <v>150</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row>
    <row r="3" spans="1:33" ht="21" customHeight="1">
      <c r="A3" s="113"/>
      <c r="B3" s="113"/>
      <c r="C3" s="308"/>
      <c r="D3" s="308"/>
      <c r="E3" s="114" t="s">
        <v>78</v>
      </c>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row>
    <row r="4" spans="1:33" ht="21" customHeight="1">
      <c r="A4" s="113"/>
      <c r="B4" s="113"/>
      <c r="C4" s="301"/>
      <c r="D4" s="301"/>
      <c r="E4" s="114" t="s">
        <v>77</v>
      </c>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row>
    <row r="5" spans="1:33" ht="7.5" customHeight="1" thickBo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row>
    <row r="6" spans="1:33" s="79" customFormat="1" ht="17.25" customHeight="1" thickBot="1">
      <c r="A6" s="302"/>
      <c r="B6" s="309">
        <v>0.3125</v>
      </c>
      <c r="C6" s="322" t="s">
        <v>43</v>
      </c>
      <c r="D6" s="304" t="s">
        <v>49</v>
      </c>
      <c r="E6" s="305"/>
      <c r="F6" s="305"/>
      <c r="G6" s="305"/>
      <c r="H6" s="306"/>
      <c r="I6" s="315" t="s">
        <v>50</v>
      </c>
      <c r="J6" s="304" t="s">
        <v>51</v>
      </c>
      <c r="K6" s="305"/>
      <c r="L6" s="305"/>
      <c r="M6" s="305"/>
      <c r="N6" s="306"/>
      <c r="O6" s="313" t="s">
        <v>52</v>
      </c>
      <c r="P6" s="304" t="s">
        <v>53</v>
      </c>
      <c r="Q6" s="305"/>
      <c r="R6" s="305"/>
      <c r="S6" s="305"/>
      <c r="T6" s="306"/>
      <c r="U6" s="311" t="s">
        <v>54</v>
      </c>
      <c r="V6" s="304" t="s">
        <v>55</v>
      </c>
      <c r="W6" s="305"/>
      <c r="X6" s="305"/>
      <c r="Y6" s="305"/>
      <c r="Z6" s="306"/>
      <c r="AA6" s="304" t="s">
        <v>56</v>
      </c>
      <c r="AB6" s="305"/>
      <c r="AC6" s="306"/>
      <c r="AD6" s="311" t="s">
        <v>44</v>
      </c>
      <c r="AE6" s="304" t="s">
        <v>73</v>
      </c>
      <c r="AF6" s="305"/>
      <c r="AG6" s="306"/>
    </row>
    <row r="7" spans="1:33" s="79" customFormat="1" ht="97.5" customHeight="1" thickBot="1">
      <c r="A7" s="303"/>
      <c r="B7" s="310"/>
      <c r="C7" s="323"/>
      <c r="D7" s="270"/>
      <c r="E7" s="271"/>
      <c r="F7" s="106" t="s">
        <v>79</v>
      </c>
      <c r="G7" s="106" t="s">
        <v>74</v>
      </c>
      <c r="H7" s="115" t="s">
        <v>42</v>
      </c>
      <c r="I7" s="316"/>
      <c r="J7" s="270"/>
      <c r="K7" s="271"/>
      <c r="L7" s="106" t="s">
        <v>79</v>
      </c>
      <c r="M7" s="106" t="s">
        <v>74</v>
      </c>
      <c r="N7" s="115" t="s">
        <v>42</v>
      </c>
      <c r="O7" s="314"/>
      <c r="P7" s="270"/>
      <c r="Q7" s="271"/>
      <c r="R7" s="106" t="s">
        <v>79</v>
      </c>
      <c r="S7" s="106" t="s">
        <v>74</v>
      </c>
      <c r="T7" s="115" t="s">
        <v>42</v>
      </c>
      <c r="U7" s="312"/>
      <c r="V7" s="270"/>
      <c r="W7" s="271"/>
      <c r="X7" s="106" t="s">
        <v>79</v>
      </c>
      <c r="Y7" s="106" t="s">
        <v>74</v>
      </c>
      <c r="Z7" s="115" t="s">
        <v>42</v>
      </c>
      <c r="AA7" s="105"/>
      <c r="AB7" s="106" t="s">
        <v>79</v>
      </c>
      <c r="AC7" s="107" t="s">
        <v>42</v>
      </c>
      <c r="AD7" s="312"/>
      <c r="AE7" s="105"/>
      <c r="AF7" s="106" t="s">
        <v>79</v>
      </c>
      <c r="AG7" s="107" t="s">
        <v>42</v>
      </c>
    </row>
    <row r="8" spans="1:33" s="53" customFormat="1" ht="20.25" customHeight="1">
      <c r="A8" s="253" t="s">
        <v>34</v>
      </c>
      <c r="B8" s="272" t="s">
        <v>9</v>
      </c>
      <c r="C8" s="273"/>
      <c r="D8" s="273"/>
      <c r="E8" s="273"/>
      <c r="F8" s="273"/>
      <c r="G8" s="273"/>
      <c r="H8" s="273"/>
      <c r="I8" s="273"/>
      <c r="J8" s="273"/>
      <c r="K8" s="273"/>
      <c r="L8" s="273"/>
      <c r="M8" s="273"/>
      <c r="N8" s="273"/>
      <c r="O8" s="274"/>
      <c r="P8" s="281" t="s">
        <v>35</v>
      </c>
      <c r="Q8" s="282"/>
      <c r="R8" s="282"/>
      <c r="S8" s="282"/>
      <c r="T8" s="283"/>
      <c r="U8" s="258" t="s">
        <v>36</v>
      </c>
      <c r="V8" s="281" t="s">
        <v>35</v>
      </c>
      <c r="W8" s="282"/>
      <c r="X8" s="282"/>
      <c r="Y8" s="282"/>
      <c r="Z8" s="283"/>
      <c r="AA8" s="292" t="s">
        <v>9</v>
      </c>
      <c r="AB8" s="293"/>
      <c r="AC8" s="294"/>
      <c r="AD8" s="258" t="s">
        <v>21</v>
      </c>
      <c r="AE8" s="292" t="s">
        <v>9</v>
      </c>
      <c r="AF8" s="293"/>
      <c r="AG8" s="294"/>
    </row>
    <row r="9" spans="1:33" s="53" customFormat="1" ht="7.5" customHeight="1" hidden="1">
      <c r="A9" s="254"/>
      <c r="B9" s="275"/>
      <c r="C9" s="276"/>
      <c r="D9" s="276"/>
      <c r="E9" s="276"/>
      <c r="F9" s="276"/>
      <c r="G9" s="276"/>
      <c r="H9" s="276"/>
      <c r="I9" s="276"/>
      <c r="J9" s="276"/>
      <c r="K9" s="276"/>
      <c r="L9" s="276"/>
      <c r="M9" s="276"/>
      <c r="N9" s="276"/>
      <c r="O9" s="277"/>
      <c r="P9" s="284"/>
      <c r="Q9" s="285"/>
      <c r="R9" s="285"/>
      <c r="S9" s="285"/>
      <c r="T9" s="286"/>
      <c r="U9" s="259"/>
      <c r="V9" s="284"/>
      <c r="W9" s="285"/>
      <c r="X9" s="285"/>
      <c r="Y9" s="285"/>
      <c r="Z9" s="286"/>
      <c r="AA9" s="295"/>
      <c r="AB9" s="296"/>
      <c r="AC9" s="297"/>
      <c r="AD9" s="259"/>
      <c r="AE9" s="295"/>
      <c r="AF9" s="296"/>
      <c r="AG9" s="297"/>
    </row>
    <row r="10" spans="1:33" s="74" customFormat="1" ht="13.5" thickBot="1">
      <c r="A10" s="255"/>
      <c r="B10" s="278"/>
      <c r="C10" s="279"/>
      <c r="D10" s="279"/>
      <c r="E10" s="279"/>
      <c r="F10" s="279"/>
      <c r="G10" s="279"/>
      <c r="H10" s="279"/>
      <c r="I10" s="279"/>
      <c r="J10" s="279"/>
      <c r="K10" s="279"/>
      <c r="L10" s="279"/>
      <c r="M10" s="279"/>
      <c r="N10" s="279"/>
      <c r="O10" s="280"/>
      <c r="P10" s="287"/>
      <c r="Q10" s="288"/>
      <c r="R10" s="288"/>
      <c r="S10" s="288"/>
      <c r="T10" s="289"/>
      <c r="U10" s="260"/>
      <c r="V10" s="287"/>
      <c r="W10" s="288"/>
      <c r="X10" s="288"/>
      <c r="Y10" s="288"/>
      <c r="Z10" s="289"/>
      <c r="AA10" s="298"/>
      <c r="AB10" s="299"/>
      <c r="AC10" s="300"/>
      <c r="AD10" s="260"/>
      <c r="AE10" s="298"/>
      <c r="AF10" s="299"/>
      <c r="AG10" s="300"/>
    </row>
    <row r="11" spans="1:33" s="53" customFormat="1" ht="22.5" customHeight="1">
      <c r="A11" s="253" t="s">
        <v>24</v>
      </c>
      <c r="B11" s="267" t="s">
        <v>23</v>
      </c>
      <c r="C11" s="258" t="s">
        <v>18</v>
      </c>
      <c r="D11" s="54" t="s">
        <v>16</v>
      </c>
      <c r="E11" s="55" t="s">
        <v>75</v>
      </c>
      <c r="F11" s="55">
        <v>1</v>
      </c>
      <c r="G11" s="55">
        <v>12</v>
      </c>
      <c r="H11" s="56">
        <v>1.5</v>
      </c>
      <c r="I11" s="258" t="s">
        <v>19</v>
      </c>
      <c r="J11" s="54" t="s">
        <v>17</v>
      </c>
      <c r="K11" s="55" t="s">
        <v>75</v>
      </c>
      <c r="L11" s="55">
        <v>1</v>
      </c>
      <c r="M11" s="55">
        <v>12</v>
      </c>
      <c r="N11" s="56">
        <v>1.5</v>
      </c>
      <c r="O11" s="258" t="s">
        <v>20</v>
      </c>
      <c r="P11" s="249" t="s">
        <v>75</v>
      </c>
      <c r="Q11" s="250"/>
      <c r="R11" s="247">
        <v>1</v>
      </c>
      <c r="S11" s="247">
        <v>24</v>
      </c>
      <c r="T11" s="265">
        <v>1.5</v>
      </c>
      <c r="U11" s="258" t="s">
        <v>19</v>
      </c>
      <c r="V11" s="249" t="s">
        <v>75</v>
      </c>
      <c r="W11" s="250"/>
      <c r="X11" s="247">
        <v>1</v>
      </c>
      <c r="Y11" s="247">
        <v>24</v>
      </c>
      <c r="Z11" s="244">
        <v>1.5</v>
      </c>
      <c r="AA11" s="256" t="s">
        <v>22</v>
      </c>
      <c r="AB11" s="61">
        <v>1</v>
      </c>
      <c r="AC11" s="63">
        <v>1</v>
      </c>
      <c r="AD11" s="258" t="s">
        <v>21</v>
      </c>
      <c r="AE11" s="256" t="s">
        <v>22</v>
      </c>
      <c r="AF11" s="61">
        <v>1</v>
      </c>
      <c r="AG11" s="63">
        <v>1</v>
      </c>
    </row>
    <row r="12" spans="1:33" s="53" customFormat="1" ht="22.5" customHeight="1" thickBot="1">
      <c r="A12" s="254"/>
      <c r="B12" s="268"/>
      <c r="C12" s="259"/>
      <c r="D12" s="57" t="s">
        <v>17</v>
      </c>
      <c r="E12" s="58" t="s">
        <v>76</v>
      </c>
      <c r="F12" s="58">
        <v>1</v>
      </c>
      <c r="G12" s="58">
        <v>12</v>
      </c>
      <c r="H12" s="59">
        <v>1.5</v>
      </c>
      <c r="I12" s="259"/>
      <c r="J12" s="57" t="s">
        <v>16</v>
      </c>
      <c r="K12" s="58" t="s">
        <v>76</v>
      </c>
      <c r="L12" s="58">
        <v>1</v>
      </c>
      <c r="M12" s="58">
        <v>12</v>
      </c>
      <c r="N12" s="59">
        <v>1.5</v>
      </c>
      <c r="O12" s="259"/>
      <c r="P12" s="251"/>
      <c r="Q12" s="252"/>
      <c r="R12" s="248"/>
      <c r="S12" s="248"/>
      <c r="T12" s="266"/>
      <c r="U12" s="259"/>
      <c r="V12" s="251"/>
      <c r="W12" s="252"/>
      <c r="X12" s="248"/>
      <c r="Y12" s="248"/>
      <c r="Z12" s="245"/>
      <c r="AA12" s="257"/>
      <c r="AB12" s="64">
        <v>1</v>
      </c>
      <c r="AC12" s="65">
        <v>1</v>
      </c>
      <c r="AD12" s="259"/>
      <c r="AE12" s="257"/>
      <c r="AF12" s="64">
        <v>1</v>
      </c>
      <c r="AG12" s="65">
        <v>1</v>
      </c>
    </row>
    <row r="13" spans="1:33" s="74" customFormat="1" ht="13.5" thickBot="1">
      <c r="A13" s="255"/>
      <c r="B13" s="269"/>
      <c r="C13" s="260"/>
      <c r="D13" s="263" t="s">
        <v>25</v>
      </c>
      <c r="E13" s="264"/>
      <c r="F13" s="67">
        <f>F11+F12</f>
        <v>2</v>
      </c>
      <c r="G13" s="67">
        <f>G11+G12</f>
        <v>24</v>
      </c>
      <c r="H13" s="68">
        <f>H11+H12</f>
        <v>3</v>
      </c>
      <c r="I13" s="260"/>
      <c r="J13" s="263" t="s">
        <v>25</v>
      </c>
      <c r="K13" s="264"/>
      <c r="L13" s="67">
        <f>L11+L12</f>
        <v>2</v>
      </c>
      <c r="M13" s="67">
        <f>M11+M12</f>
        <v>24</v>
      </c>
      <c r="N13" s="68">
        <f>N11+N12</f>
        <v>3</v>
      </c>
      <c r="O13" s="260"/>
      <c r="P13" s="261" t="s">
        <v>25</v>
      </c>
      <c r="Q13" s="262"/>
      <c r="R13" s="69">
        <f>R11+R12</f>
        <v>1</v>
      </c>
      <c r="S13" s="69">
        <f>S11+S12</f>
        <v>24</v>
      </c>
      <c r="T13" s="70">
        <f>T11+T12</f>
        <v>1.5</v>
      </c>
      <c r="U13" s="260"/>
      <c r="V13" s="261" t="s">
        <v>25</v>
      </c>
      <c r="W13" s="262"/>
      <c r="X13" s="69">
        <f>X11+X12</f>
        <v>1</v>
      </c>
      <c r="Y13" s="69">
        <f>Y11+Y12</f>
        <v>24</v>
      </c>
      <c r="Z13" s="70">
        <f>Z11+Z12</f>
        <v>1.5</v>
      </c>
      <c r="AA13" s="71" t="s">
        <v>25</v>
      </c>
      <c r="AB13" s="72">
        <f>AB11+AB12</f>
        <v>2</v>
      </c>
      <c r="AC13" s="73">
        <f>AC11+AC12</f>
        <v>2</v>
      </c>
      <c r="AD13" s="260"/>
      <c r="AE13" s="71" t="s">
        <v>25</v>
      </c>
      <c r="AF13" s="72">
        <f>AF11+AF12</f>
        <v>2</v>
      </c>
      <c r="AG13" s="73">
        <f>AG11+AG12</f>
        <v>2</v>
      </c>
    </row>
    <row r="14" spans="1:33" s="53" customFormat="1" ht="22.5" customHeight="1">
      <c r="A14" s="253" t="s">
        <v>26</v>
      </c>
      <c r="B14" s="267" t="s">
        <v>23</v>
      </c>
      <c r="C14" s="258" t="s">
        <v>18</v>
      </c>
      <c r="D14" s="249" t="s">
        <v>75</v>
      </c>
      <c r="E14" s="250"/>
      <c r="F14" s="247">
        <v>1</v>
      </c>
      <c r="G14" s="247">
        <v>24</v>
      </c>
      <c r="H14" s="265">
        <v>1.5</v>
      </c>
      <c r="I14" s="258" t="s">
        <v>19</v>
      </c>
      <c r="J14" s="54" t="s">
        <v>16</v>
      </c>
      <c r="K14" s="55" t="s">
        <v>75</v>
      </c>
      <c r="L14" s="55">
        <v>1</v>
      </c>
      <c r="M14" s="55">
        <v>12</v>
      </c>
      <c r="N14" s="56">
        <v>1.5</v>
      </c>
      <c r="O14" s="258" t="s">
        <v>20</v>
      </c>
      <c r="P14" s="249" t="s">
        <v>75</v>
      </c>
      <c r="Q14" s="250"/>
      <c r="R14" s="247">
        <v>1</v>
      </c>
      <c r="S14" s="247">
        <v>24</v>
      </c>
      <c r="T14" s="265">
        <v>1.5</v>
      </c>
      <c r="U14" s="258" t="s">
        <v>19</v>
      </c>
      <c r="V14" s="54" t="s">
        <v>17</v>
      </c>
      <c r="W14" s="55" t="s">
        <v>75</v>
      </c>
      <c r="X14" s="55">
        <v>1</v>
      </c>
      <c r="Y14" s="55">
        <v>12</v>
      </c>
      <c r="Z14" s="56">
        <v>1.5</v>
      </c>
      <c r="AA14" s="256" t="s">
        <v>22</v>
      </c>
      <c r="AB14" s="61">
        <v>1</v>
      </c>
      <c r="AC14" s="63">
        <v>1</v>
      </c>
      <c r="AD14" s="258" t="s">
        <v>21</v>
      </c>
      <c r="AE14" s="256" t="s">
        <v>22</v>
      </c>
      <c r="AF14" s="61">
        <v>1</v>
      </c>
      <c r="AG14" s="63">
        <v>1</v>
      </c>
    </row>
    <row r="15" spans="1:33" s="53" customFormat="1" ht="22.5" customHeight="1" thickBot="1">
      <c r="A15" s="254"/>
      <c r="B15" s="268"/>
      <c r="C15" s="259"/>
      <c r="D15" s="251"/>
      <c r="E15" s="252"/>
      <c r="F15" s="248"/>
      <c r="G15" s="248"/>
      <c r="H15" s="266"/>
      <c r="I15" s="259"/>
      <c r="J15" s="57" t="s">
        <v>17</v>
      </c>
      <c r="K15" s="58" t="s">
        <v>76</v>
      </c>
      <c r="L15" s="58">
        <v>1</v>
      </c>
      <c r="M15" s="58">
        <v>12</v>
      </c>
      <c r="N15" s="59">
        <v>1.5</v>
      </c>
      <c r="O15" s="259"/>
      <c r="P15" s="251"/>
      <c r="Q15" s="252"/>
      <c r="R15" s="248"/>
      <c r="S15" s="248"/>
      <c r="T15" s="266"/>
      <c r="U15" s="259"/>
      <c r="V15" s="57" t="s">
        <v>16</v>
      </c>
      <c r="W15" s="58" t="s">
        <v>76</v>
      </c>
      <c r="X15" s="58">
        <v>1</v>
      </c>
      <c r="Y15" s="58">
        <v>12</v>
      </c>
      <c r="Z15" s="59">
        <v>1.5</v>
      </c>
      <c r="AA15" s="257"/>
      <c r="AB15" s="64">
        <v>1</v>
      </c>
      <c r="AC15" s="65">
        <v>1</v>
      </c>
      <c r="AD15" s="259"/>
      <c r="AE15" s="257"/>
      <c r="AF15" s="64">
        <v>1</v>
      </c>
      <c r="AG15" s="65">
        <v>1</v>
      </c>
    </row>
    <row r="16" spans="1:33" ht="13.5" thickBot="1">
      <c r="A16" s="255"/>
      <c r="B16" s="269"/>
      <c r="C16" s="260"/>
      <c r="D16" s="261" t="s">
        <v>25</v>
      </c>
      <c r="E16" s="262"/>
      <c r="F16" s="69">
        <f>F14+F15</f>
        <v>1</v>
      </c>
      <c r="G16" s="69">
        <f>G14+G15</f>
        <v>24</v>
      </c>
      <c r="H16" s="70">
        <f>H14+H15</f>
        <v>1.5</v>
      </c>
      <c r="I16" s="260"/>
      <c r="J16" s="263" t="s">
        <v>25</v>
      </c>
      <c r="K16" s="264"/>
      <c r="L16" s="67">
        <f>L14+L15</f>
        <v>2</v>
      </c>
      <c r="M16" s="67">
        <f>M14+M15</f>
        <v>24</v>
      </c>
      <c r="N16" s="68">
        <f>N14+N15</f>
        <v>3</v>
      </c>
      <c r="O16" s="260"/>
      <c r="P16" s="261" t="s">
        <v>25</v>
      </c>
      <c r="Q16" s="262"/>
      <c r="R16" s="69">
        <f>R14+R15</f>
        <v>1</v>
      </c>
      <c r="S16" s="69">
        <f>S14+S15</f>
        <v>24</v>
      </c>
      <c r="T16" s="70">
        <f>T14+T15</f>
        <v>1.5</v>
      </c>
      <c r="U16" s="260"/>
      <c r="V16" s="263" t="s">
        <v>25</v>
      </c>
      <c r="W16" s="264"/>
      <c r="X16" s="67">
        <f>X14+X15</f>
        <v>2</v>
      </c>
      <c r="Y16" s="67">
        <f>Y14+Y15</f>
        <v>24</v>
      </c>
      <c r="Z16" s="68">
        <f>Z14+Z15</f>
        <v>3</v>
      </c>
      <c r="AA16" s="66" t="s">
        <v>25</v>
      </c>
      <c r="AB16" s="62">
        <f>AB14+AB15</f>
        <v>2</v>
      </c>
      <c r="AC16" s="60">
        <f>AC14+AC15</f>
        <v>2</v>
      </c>
      <c r="AD16" s="260"/>
      <c r="AE16" s="66" t="s">
        <v>25</v>
      </c>
      <c r="AF16" s="62">
        <f>AF14+AF15</f>
        <v>2</v>
      </c>
      <c r="AG16" s="60">
        <f>AG14+AG15</f>
        <v>2</v>
      </c>
    </row>
    <row r="17" spans="1:33" s="53" customFormat="1" ht="22.5" customHeight="1">
      <c r="A17" s="253" t="s">
        <v>27</v>
      </c>
      <c r="B17" s="267" t="s">
        <v>23</v>
      </c>
      <c r="C17" s="258" t="s">
        <v>18</v>
      </c>
      <c r="D17" s="54" t="s">
        <v>16</v>
      </c>
      <c r="E17" s="55" t="s">
        <v>75</v>
      </c>
      <c r="F17" s="55">
        <v>1</v>
      </c>
      <c r="G17" s="55">
        <v>12</v>
      </c>
      <c r="H17" s="56">
        <v>1.5</v>
      </c>
      <c r="I17" s="258" t="s">
        <v>19</v>
      </c>
      <c r="J17" s="54" t="s">
        <v>17</v>
      </c>
      <c r="K17" s="55" t="s">
        <v>75</v>
      </c>
      <c r="L17" s="55">
        <v>1</v>
      </c>
      <c r="M17" s="55">
        <v>12</v>
      </c>
      <c r="N17" s="56">
        <v>1.5</v>
      </c>
      <c r="O17" s="258" t="s">
        <v>20</v>
      </c>
      <c r="P17" s="54" t="s">
        <v>16</v>
      </c>
      <c r="Q17" s="55" t="s">
        <v>75</v>
      </c>
      <c r="R17" s="55">
        <v>1</v>
      </c>
      <c r="S17" s="55">
        <v>12</v>
      </c>
      <c r="T17" s="56">
        <v>1.5</v>
      </c>
      <c r="U17" s="258" t="s">
        <v>19</v>
      </c>
      <c r="V17" s="249" t="s">
        <v>75</v>
      </c>
      <c r="W17" s="250"/>
      <c r="X17" s="247">
        <v>1</v>
      </c>
      <c r="Y17" s="247">
        <v>24</v>
      </c>
      <c r="Z17" s="265">
        <v>1.5</v>
      </c>
      <c r="AA17" s="256" t="s">
        <v>22</v>
      </c>
      <c r="AB17" s="61">
        <v>1</v>
      </c>
      <c r="AC17" s="63">
        <v>1</v>
      </c>
      <c r="AD17" s="258" t="s">
        <v>21</v>
      </c>
      <c r="AE17" s="256" t="s">
        <v>22</v>
      </c>
      <c r="AF17" s="61">
        <v>1</v>
      </c>
      <c r="AG17" s="63">
        <v>1</v>
      </c>
    </row>
    <row r="18" spans="1:33" s="53" customFormat="1" ht="22.5" customHeight="1" thickBot="1">
      <c r="A18" s="254"/>
      <c r="B18" s="268"/>
      <c r="C18" s="259"/>
      <c r="D18" s="57" t="s">
        <v>17</v>
      </c>
      <c r="E18" s="58" t="s">
        <v>76</v>
      </c>
      <c r="F18" s="58">
        <v>1</v>
      </c>
      <c r="G18" s="58">
        <v>12</v>
      </c>
      <c r="H18" s="59">
        <v>1.5</v>
      </c>
      <c r="I18" s="259"/>
      <c r="J18" s="57" t="s">
        <v>16</v>
      </c>
      <c r="K18" s="58" t="s">
        <v>76</v>
      </c>
      <c r="L18" s="58">
        <v>1</v>
      </c>
      <c r="M18" s="58">
        <v>12</v>
      </c>
      <c r="N18" s="59">
        <v>1.5</v>
      </c>
      <c r="O18" s="259"/>
      <c r="P18" s="57" t="s">
        <v>17</v>
      </c>
      <c r="Q18" s="58" t="s">
        <v>76</v>
      </c>
      <c r="R18" s="58">
        <v>1</v>
      </c>
      <c r="S18" s="58">
        <v>12</v>
      </c>
      <c r="T18" s="59">
        <v>1.5</v>
      </c>
      <c r="U18" s="259"/>
      <c r="V18" s="251"/>
      <c r="W18" s="252"/>
      <c r="X18" s="248"/>
      <c r="Y18" s="248"/>
      <c r="Z18" s="266"/>
      <c r="AA18" s="257"/>
      <c r="AB18" s="64">
        <v>1</v>
      </c>
      <c r="AC18" s="65">
        <v>1</v>
      </c>
      <c r="AD18" s="259"/>
      <c r="AE18" s="257"/>
      <c r="AF18" s="64">
        <v>1</v>
      </c>
      <c r="AG18" s="65">
        <v>1</v>
      </c>
    </row>
    <row r="19" spans="1:33" ht="13.5" thickBot="1">
      <c r="A19" s="255"/>
      <c r="B19" s="269"/>
      <c r="C19" s="260"/>
      <c r="D19" s="263" t="s">
        <v>25</v>
      </c>
      <c r="E19" s="264"/>
      <c r="F19" s="67">
        <f>F17+F18</f>
        <v>2</v>
      </c>
      <c r="G19" s="67">
        <f>G17+G18</f>
        <v>24</v>
      </c>
      <c r="H19" s="68">
        <f>H17+H18</f>
        <v>3</v>
      </c>
      <c r="I19" s="260"/>
      <c r="J19" s="263" t="s">
        <v>25</v>
      </c>
      <c r="K19" s="264"/>
      <c r="L19" s="67">
        <f>L17+L18</f>
        <v>2</v>
      </c>
      <c r="M19" s="67">
        <f>M17+M18</f>
        <v>24</v>
      </c>
      <c r="N19" s="68">
        <f>N17+N18</f>
        <v>3</v>
      </c>
      <c r="O19" s="260"/>
      <c r="P19" s="263" t="s">
        <v>25</v>
      </c>
      <c r="Q19" s="264"/>
      <c r="R19" s="67">
        <f>R17+R18</f>
        <v>2</v>
      </c>
      <c r="S19" s="67">
        <f>S17+S18</f>
        <v>24</v>
      </c>
      <c r="T19" s="68">
        <f>T17+T18</f>
        <v>3</v>
      </c>
      <c r="U19" s="260"/>
      <c r="V19" s="261" t="s">
        <v>25</v>
      </c>
      <c r="W19" s="262"/>
      <c r="X19" s="69">
        <f>X17+X18</f>
        <v>1</v>
      </c>
      <c r="Y19" s="69">
        <f>Y17+Y18</f>
        <v>24</v>
      </c>
      <c r="Z19" s="70">
        <f>Z17+Z18</f>
        <v>1.5</v>
      </c>
      <c r="AA19" s="66" t="s">
        <v>25</v>
      </c>
      <c r="AB19" s="62">
        <f>AB17+AB18</f>
        <v>2</v>
      </c>
      <c r="AC19" s="60">
        <f>AC17+AC18</f>
        <v>2</v>
      </c>
      <c r="AD19" s="260"/>
      <c r="AE19" s="66" t="s">
        <v>25</v>
      </c>
      <c r="AF19" s="62">
        <f>AF17+AF18</f>
        <v>2</v>
      </c>
      <c r="AG19" s="60">
        <f>AG17+AG18</f>
        <v>2</v>
      </c>
    </row>
    <row r="20" spans="1:33" s="53" customFormat="1" ht="22.5" customHeight="1">
      <c r="A20" s="253" t="s">
        <v>28</v>
      </c>
      <c r="B20" s="267" t="s">
        <v>23</v>
      </c>
      <c r="C20" s="258" t="s">
        <v>18</v>
      </c>
      <c r="D20" s="249" t="s">
        <v>75</v>
      </c>
      <c r="E20" s="250"/>
      <c r="F20" s="247">
        <v>1</v>
      </c>
      <c r="G20" s="247">
        <v>24</v>
      </c>
      <c r="H20" s="265">
        <v>1.5</v>
      </c>
      <c r="I20" s="258" t="s">
        <v>19</v>
      </c>
      <c r="J20" s="249" t="s">
        <v>75</v>
      </c>
      <c r="K20" s="250"/>
      <c r="L20" s="247">
        <v>1</v>
      </c>
      <c r="M20" s="247">
        <v>24</v>
      </c>
      <c r="N20" s="265">
        <v>1.5</v>
      </c>
      <c r="O20" s="258" t="s">
        <v>20</v>
      </c>
      <c r="P20" s="54" t="s">
        <v>16</v>
      </c>
      <c r="Q20" s="55" t="s">
        <v>75</v>
      </c>
      <c r="R20" s="55">
        <v>1</v>
      </c>
      <c r="S20" s="55">
        <v>12</v>
      </c>
      <c r="T20" s="56">
        <v>1.5</v>
      </c>
      <c r="U20" s="258" t="s">
        <v>19</v>
      </c>
      <c r="V20" s="54" t="s">
        <v>17</v>
      </c>
      <c r="W20" s="55" t="s">
        <v>75</v>
      </c>
      <c r="X20" s="55">
        <v>1</v>
      </c>
      <c r="Y20" s="55">
        <v>12</v>
      </c>
      <c r="Z20" s="56">
        <v>1.5</v>
      </c>
      <c r="AA20" s="256" t="s">
        <v>22</v>
      </c>
      <c r="AB20" s="61">
        <v>1</v>
      </c>
      <c r="AC20" s="63">
        <v>1</v>
      </c>
      <c r="AD20" s="258" t="s">
        <v>21</v>
      </c>
      <c r="AE20" s="256" t="s">
        <v>22</v>
      </c>
      <c r="AF20" s="61">
        <v>1</v>
      </c>
      <c r="AG20" s="63">
        <v>1</v>
      </c>
    </row>
    <row r="21" spans="1:33" s="53" customFormat="1" ht="22.5" customHeight="1" thickBot="1">
      <c r="A21" s="254"/>
      <c r="B21" s="268"/>
      <c r="C21" s="259"/>
      <c r="D21" s="251"/>
      <c r="E21" s="252"/>
      <c r="F21" s="248"/>
      <c r="G21" s="248"/>
      <c r="H21" s="266"/>
      <c r="I21" s="259"/>
      <c r="J21" s="251"/>
      <c r="K21" s="252"/>
      <c r="L21" s="248"/>
      <c r="M21" s="248"/>
      <c r="N21" s="266"/>
      <c r="O21" s="259"/>
      <c r="P21" s="57" t="s">
        <v>17</v>
      </c>
      <c r="Q21" s="58" t="s">
        <v>76</v>
      </c>
      <c r="R21" s="58">
        <v>1</v>
      </c>
      <c r="S21" s="58">
        <v>12</v>
      </c>
      <c r="T21" s="59">
        <v>1.5</v>
      </c>
      <c r="U21" s="259"/>
      <c r="V21" s="57" t="s">
        <v>16</v>
      </c>
      <c r="W21" s="58" t="s">
        <v>76</v>
      </c>
      <c r="X21" s="58">
        <v>1</v>
      </c>
      <c r="Y21" s="58">
        <v>12</v>
      </c>
      <c r="Z21" s="59">
        <v>1.5</v>
      </c>
      <c r="AA21" s="257"/>
      <c r="AB21" s="64">
        <v>1</v>
      </c>
      <c r="AC21" s="65">
        <v>1</v>
      </c>
      <c r="AD21" s="259"/>
      <c r="AE21" s="257"/>
      <c r="AF21" s="64">
        <v>1</v>
      </c>
      <c r="AG21" s="65">
        <v>1</v>
      </c>
    </row>
    <row r="22" spans="1:33" ht="13.5" thickBot="1">
      <c r="A22" s="255"/>
      <c r="B22" s="269"/>
      <c r="C22" s="260"/>
      <c r="D22" s="261" t="s">
        <v>25</v>
      </c>
      <c r="E22" s="262"/>
      <c r="F22" s="69">
        <f>F20+F21</f>
        <v>1</v>
      </c>
      <c r="G22" s="69">
        <f>G20+G21</f>
        <v>24</v>
      </c>
      <c r="H22" s="70">
        <f>H20+H21</f>
        <v>1.5</v>
      </c>
      <c r="I22" s="260"/>
      <c r="J22" s="261" t="s">
        <v>25</v>
      </c>
      <c r="K22" s="262"/>
      <c r="L22" s="69">
        <f>L20+L21</f>
        <v>1</v>
      </c>
      <c r="M22" s="69">
        <f>M20+M21</f>
        <v>24</v>
      </c>
      <c r="N22" s="70">
        <f>N20+N21</f>
        <v>1.5</v>
      </c>
      <c r="O22" s="260"/>
      <c r="P22" s="263" t="s">
        <v>25</v>
      </c>
      <c r="Q22" s="264"/>
      <c r="R22" s="67">
        <f>R20+R21</f>
        <v>2</v>
      </c>
      <c r="S22" s="67">
        <f>S20+S21</f>
        <v>24</v>
      </c>
      <c r="T22" s="68">
        <f>T20+T21</f>
        <v>3</v>
      </c>
      <c r="U22" s="260"/>
      <c r="V22" s="263" t="s">
        <v>25</v>
      </c>
      <c r="W22" s="264"/>
      <c r="X22" s="67">
        <f>X20+X21</f>
        <v>2</v>
      </c>
      <c r="Y22" s="67">
        <f>Y20+Y21</f>
        <v>24</v>
      </c>
      <c r="Z22" s="68">
        <f>Z20+Z21</f>
        <v>3</v>
      </c>
      <c r="AA22" s="66" t="s">
        <v>25</v>
      </c>
      <c r="AB22" s="62">
        <f>AB20+AB21</f>
        <v>2</v>
      </c>
      <c r="AC22" s="60">
        <f>AC20+AC21</f>
        <v>2</v>
      </c>
      <c r="AD22" s="260"/>
      <c r="AE22" s="66" t="s">
        <v>25</v>
      </c>
      <c r="AF22" s="62">
        <f>AF20+AF21</f>
        <v>2</v>
      </c>
      <c r="AG22" s="60">
        <f>AG20+AG21</f>
        <v>2</v>
      </c>
    </row>
    <row r="23" spans="1:33" s="53" customFormat="1" ht="22.5" customHeight="1">
      <c r="A23" s="253" t="s">
        <v>29</v>
      </c>
      <c r="B23" s="267" t="s">
        <v>23</v>
      </c>
      <c r="C23" s="258" t="s">
        <v>18</v>
      </c>
      <c r="D23" s="249" t="s">
        <v>75</v>
      </c>
      <c r="E23" s="250"/>
      <c r="F23" s="247">
        <v>1</v>
      </c>
      <c r="G23" s="247">
        <v>24</v>
      </c>
      <c r="H23" s="265">
        <v>1.5</v>
      </c>
      <c r="I23" s="258" t="s">
        <v>19</v>
      </c>
      <c r="J23" s="54" t="s">
        <v>17</v>
      </c>
      <c r="K23" s="55" t="s">
        <v>75</v>
      </c>
      <c r="L23" s="55">
        <v>1</v>
      </c>
      <c r="M23" s="55">
        <v>12</v>
      </c>
      <c r="N23" s="56">
        <v>1.5</v>
      </c>
      <c r="O23" s="258" t="s">
        <v>20</v>
      </c>
      <c r="P23" s="249" t="s">
        <v>75</v>
      </c>
      <c r="Q23" s="250"/>
      <c r="R23" s="247">
        <v>1</v>
      </c>
      <c r="S23" s="247">
        <v>24</v>
      </c>
      <c r="T23" s="265">
        <v>1.5</v>
      </c>
      <c r="U23" s="258" t="s">
        <v>19</v>
      </c>
      <c r="V23" s="54" t="s">
        <v>16</v>
      </c>
      <c r="W23" s="55" t="s">
        <v>75</v>
      </c>
      <c r="X23" s="55">
        <v>1</v>
      </c>
      <c r="Y23" s="55">
        <v>12</v>
      </c>
      <c r="Z23" s="56">
        <v>1.5</v>
      </c>
      <c r="AA23" s="256" t="s">
        <v>22</v>
      </c>
      <c r="AB23" s="61">
        <v>1</v>
      </c>
      <c r="AC23" s="63">
        <v>1</v>
      </c>
      <c r="AD23" s="258" t="s">
        <v>21</v>
      </c>
      <c r="AE23" s="292" t="s">
        <v>30</v>
      </c>
      <c r="AF23" s="293"/>
      <c r="AG23" s="294"/>
    </row>
    <row r="24" spans="1:33" s="53" customFormat="1" ht="22.5" customHeight="1" thickBot="1">
      <c r="A24" s="254"/>
      <c r="B24" s="268"/>
      <c r="C24" s="259"/>
      <c r="D24" s="251"/>
      <c r="E24" s="252"/>
      <c r="F24" s="248"/>
      <c r="G24" s="248"/>
      <c r="H24" s="266"/>
      <c r="I24" s="259"/>
      <c r="J24" s="57" t="s">
        <v>16</v>
      </c>
      <c r="K24" s="58" t="s">
        <v>76</v>
      </c>
      <c r="L24" s="58">
        <v>1</v>
      </c>
      <c r="M24" s="58">
        <v>12</v>
      </c>
      <c r="N24" s="59">
        <v>1.5</v>
      </c>
      <c r="O24" s="259"/>
      <c r="P24" s="251"/>
      <c r="Q24" s="252"/>
      <c r="R24" s="248"/>
      <c r="S24" s="248"/>
      <c r="T24" s="266"/>
      <c r="U24" s="259"/>
      <c r="V24" s="57" t="s">
        <v>17</v>
      </c>
      <c r="W24" s="58" t="s">
        <v>76</v>
      </c>
      <c r="X24" s="58">
        <v>1</v>
      </c>
      <c r="Y24" s="58">
        <v>12</v>
      </c>
      <c r="Z24" s="59">
        <v>1.5</v>
      </c>
      <c r="AA24" s="257"/>
      <c r="AB24" s="64">
        <v>1</v>
      </c>
      <c r="AC24" s="65">
        <v>1</v>
      </c>
      <c r="AD24" s="259"/>
      <c r="AE24" s="295"/>
      <c r="AF24" s="296"/>
      <c r="AG24" s="297"/>
    </row>
    <row r="25" spans="1:33" ht="13.5" thickBot="1">
      <c r="A25" s="255"/>
      <c r="B25" s="269"/>
      <c r="C25" s="260"/>
      <c r="D25" s="261" t="s">
        <v>25</v>
      </c>
      <c r="E25" s="262"/>
      <c r="F25" s="69">
        <f>F23+F24</f>
        <v>1</v>
      </c>
      <c r="G25" s="69">
        <f>G23+G24</f>
        <v>24</v>
      </c>
      <c r="H25" s="70">
        <f>H23+H24</f>
        <v>1.5</v>
      </c>
      <c r="I25" s="260"/>
      <c r="J25" s="263" t="s">
        <v>25</v>
      </c>
      <c r="K25" s="264"/>
      <c r="L25" s="67">
        <f>L23+L24</f>
        <v>2</v>
      </c>
      <c r="M25" s="67">
        <f>M23+M24</f>
        <v>24</v>
      </c>
      <c r="N25" s="68">
        <f>N23+N24</f>
        <v>3</v>
      </c>
      <c r="O25" s="260"/>
      <c r="P25" s="261" t="s">
        <v>25</v>
      </c>
      <c r="Q25" s="262"/>
      <c r="R25" s="69">
        <f>R23+R24</f>
        <v>1</v>
      </c>
      <c r="S25" s="69">
        <f>S23+S24</f>
        <v>24</v>
      </c>
      <c r="T25" s="70">
        <f>T23+T24</f>
        <v>1.5</v>
      </c>
      <c r="U25" s="260"/>
      <c r="V25" s="263" t="s">
        <v>25</v>
      </c>
      <c r="W25" s="264"/>
      <c r="X25" s="67">
        <f>X23+X24</f>
        <v>2</v>
      </c>
      <c r="Y25" s="67">
        <f>Y23+Y24</f>
        <v>24</v>
      </c>
      <c r="Z25" s="68">
        <f>Z23+Z24</f>
        <v>3</v>
      </c>
      <c r="AA25" s="66" t="s">
        <v>25</v>
      </c>
      <c r="AB25" s="62">
        <f>AB23+AB24</f>
        <v>2</v>
      </c>
      <c r="AC25" s="60">
        <f>AC23+AC24</f>
        <v>2</v>
      </c>
      <c r="AD25" s="260"/>
      <c r="AE25" s="298"/>
      <c r="AF25" s="299"/>
      <c r="AG25" s="300"/>
    </row>
    <row r="26" spans="1:33" s="53" customFormat="1" ht="22.5" customHeight="1">
      <c r="A26" s="253" t="s">
        <v>31</v>
      </c>
      <c r="B26" s="267" t="s">
        <v>23</v>
      </c>
      <c r="C26" s="258" t="s">
        <v>18</v>
      </c>
      <c r="D26" s="249" t="s">
        <v>75</v>
      </c>
      <c r="E26" s="250"/>
      <c r="F26" s="247">
        <v>1</v>
      </c>
      <c r="G26" s="247">
        <v>24</v>
      </c>
      <c r="H26" s="265">
        <v>1.5</v>
      </c>
      <c r="I26" s="258"/>
      <c r="J26" s="281" t="s">
        <v>32</v>
      </c>
      <c r="K26" s="282"/>
      <c r="L26" s="282"/>
      <c r="M26" s="282"/>
      <c r="N26" s="283"/>
      <c r="O26" s="258"/>
      <c r="P26" s="272" t="s">
        <v>33</v>
      </c>
      <c r="Q26" s="273"/>
      <c r="R26" s="273"/>
      <c r="S26" s="273"/>
      <c r="T26" s="274"/>
      <c r="U26" s="281" t="s">
        <v>9</v>
      </c>
      <c r="V26" s="282"/>
      <c r="W26" s="282"/>
      <c r="X26" s="282"/>
      <c r="Y26" s="282"/>
      <c r="Z26" s="282"/>
      <c r="AA26" s="282"/>
      <c r="AB26" s="282"/>
      <c r="AC26" s="282"/>
      <c r="AD26" s="282"/>
      <c r="AE26" s="282"/>
      <c r="AF26" s="282"/>
      <c r="AG26" s="283"/>
    </row>
    <row r="27" spans="1:33" s="53" customFormat="1" ht="22.5" customHeight="1" thickBot="1">
      <c r="A27" s="254"/>
      <c r="B27" s="268"/>
      <c r="C27" s="259"/>
      <c r="D27" s="251"/>
      <c r="E27" s="252"/>
      <c r="F27" s="248"/>
      <c r="G27" s="248"/>
      <c r="H27" s="266"/>
      <c r="I27" s="259"/>
      <c r="J27" s="284"/>
      <c r="K27" s="285"/>
      <c r="L27" s="285"/>
      <c r="M27" s="285"/>
      <c r="N27" s="286"/>
      <c r="O27" s="259"/>
      <c r="P27" s="275"/>
      <c r="Q27" s="276"/>
      <c r="R27" s="276"/>
      <c r="S27" s="276"/>
      <c r="T27" s="277"/>
      <c r="U27" s="284"/>
      <c r="V27" s="285"/>
      <c r="W27" s="285"/>
      <c r="X27" s="285"/>
      <c r="Y27" s="285"/>
      <c r="Z27" s="285"/>
      <c r="AA27" s="285"/>
      <c r="AB27" s="285"/>
      <c r="AC27" s="285"/>
      <c r="AD27" s="285"/>
      <c r="AE27" s="285"/>
      <c r="AF27" s="285"/>
      <c r="AG27" s="286"/>
    </row>
    <row r="28" spans="1:33" ht="13.5" thickBot="1">
      <c r="A28" s="255"/>
      <c r="B28" s="269"/>
      <c r="C28" s="260"/>
      <c r="D28" s="261" t="s">
        <v>25</v>
      </c>
      <c r="E28" s="262"/>
      <c r="F28" s="69">
        <f>F26+F27</f>
        <v>1</v>
      </c>
      <c r="G28" s="69">
        <f>G26+G27</f>
        <v>24</v>
      </c>
      <c r="H28" s="70">
        <f>H26+H27</f>
        <v>1.5</v>
      </c>
      <c r="I28" s="260"/>
      <c r="J28" s="287"/>
      <c r="K28" s="288"/>
      <c r="L28" s="288"/>
      <c r="M28" s="288"/>
      <c r="N28" s="289"/>
      <c r="O28" s="260"/>
      <c r="P28" s="278"/>
      <c r="Q28" s="279"/>
      <c r="R28" s="279"/>
      <c r="S28" s="279"/>
      <c r="T28" s="280"/>
      <c r="U28" s="287"/>
      <c r="V28" s="288"/>
      <c r="W28" s="288"/>
      <c r="X28" s="288"/>
      <c r="Y28" s="288"/>
      <c r="Z28" s="288"/>
      <c r="AA28" s="288"/>
      <c r="AB28" s="288"/>
      <c r="AC28" s="288"/>
      <c r="AD28" s="288"/>
      <c r="AE28" s="288"/>
      <c r="AF28" s="288"/>
      <c r="AG28" s="289"/>
    </row>
    <row r="30" spans="4:35" ht="35.25" customHeight="1" thickBot="1">
      <c r="D30" s="75" t="s">
        <v>38</v>
      </c>
      <c r="F30" s="330" t="s">
        <v>41</v>
      </c>
      <c r="G30" s="330"/>
      <c r="H30" s="108" t="s">
        <v>42</v>
      </c>
      <c r="AA30" s="89"/>
      <c r="AB30" s="89"/>
      <c r="AC30" s="89"/>
      <c r="AD30" s="89"/>
      <c r="AI30" s="3"/>
    </row>
    <row r="31" spans="3:33" ht="13.5" thickBot="1">
      <c r="C31" s="318" t="s">
        <v>25</v>
      </c>
      <c r="D31" s="319"/>
      <c r="E31" s="319"/>
      <c r="F31" s="327">
        <f>F13+F19+L13+L16+L19+L25+R22+X16+X22+X25+R19</f>
        <v>22</v>
      </c>
      <c r="G31" s="327"/>
      <c r="H31" s="76">
        <f>H13+H19+N13+N16+N19+N25+T22+Z16+Z22+Z25+T19</f>
        <v>33</v>
      </c>
      <c r="K31" s="112"/>
      <c r="AA31" s="90"/>
      <c r="AB31" s="91"/>
      <c r="AC31" s="324" t="s">
        <v>25</v>
      </c>
      <c r="AD31" s="325"/>
      <c r="AE31" s="326"/>
      <c r="AF31" s="62">
        <f>AF13+AF16+AF19+AF22+AB13+AB16+AB19+AB22+AB25</f>
        <v>18</v>
      </c>
      <c r="AG31" s="60">
        <f>AG13+AG16+AG19+AG22+AC13+AC16+AC19+AC22+AC25</f>
        <v>18</v>
      </c>
    </row>
    <row r="32" spans="3:34" ht="13.5" thickBot="1">
      <c r="C32" s="320" t="s">
        <v>25</v>
      </c>
      <c r="D32" s="321"/>
      <c r="E32" s="321"/>
      <c r="F32" s="328">
        <f>F16+F22+F25+F28+L22+R13+R16+R25+X13+X19</f>
        <v>10</v>
      </c>
      <c r="G32" s="328"/>
      <c r="H32" s="109">
        <f>H16+H22+H25+H28+N22+T13+T16+T25+Z13+Z19</f>
        <v>15</v>
      </c>
      <c r="K32" s="116"/>
      <c r="X32" s="243" t="s">
        <v>40</v>
      </c>
      <c r="Y32" s="243"/>
      <c r="Z32" s="243"/>
      <c r="AA32" s="243"/>
      <c r="AB32" s="243"/>
      <c r="AC32" s="243"/>
      <c r="AD32" s="243"/>
      <c r="AE32" s="243"/>
      <c r="AF32" s="243"/>
      <c r="AG32" s="74">
        <f>AG31/24</f>
        <v>0.75</v>
      </c>
      <c r="AH32" s="3"/>
    </row>
    <row r="33" spans="3:33" ht="13.5" thickBot="1">
      <c r="C33" s="78"/>
      <c r="D33" s="77"/>
      <c r="E33" s="77" t="s">
        <v>39</v>
      </c>
      <c r="F33" s="329">
        <f>F31+F32</f>
        <v>32</v>
      </c>
      <c r="G33" s="329"/>
      <c r="H33" s="110">
        <f>H31+H32</f>
        <v>48</v>
      </c>
      <c r="X33" s="243" t="s">
        <v>132</v>
      </c>
      <c r="Y33" s="243"/>
      <c r="Z33" s="243"/>
      <c r="AA33" s="243"/>
      <c r="AB33" s="243"/>
      <c r="AC33" s="243"/>
      <c r="AD33" s="243"/>
      <c r="AE33" s="243"/>
      <c r="AF33" s="243"/>
      <c r="AG33">
        <v>45</v>
      </c>
    </row>
    <row r="34" spans="3:11" ht="13.5" thickBot="1">
      <c r="C34" s="290" t="s">
        <v>37</v>
      </c>
      <c r="D34" s="291"/>
      <c r="E34" s="291"/>
      <c r="F34" s="291">
        <f>F31/2+F32</f>
        <v>21</v>
      </c>
      <c r="G34" s="291"/>
      <c r="H34" s="111">
        <f>H31/2+H32</f>
        <v>31.5</v>
      </c>
      <c r="J34" s="317"/>
      <c r="K34" s="317"/>
    </row>
  </sheetData>
  <sheetProtection/>
  <mergeCells count="155">
    <mergeCell ref="J34:K34"/>
    <mergeCell ref="AD6:AD7"/>
    <mergeCell ref="C31:E31"/>
    <mergeCell ref="C32:E32"/>
    <mergeCell ref="C6:C7"/>
    <mergeCell ref="AC31:AE31"/>
    <mergeCell ref="F31:G31"/>
    <mergeCell ref="F32:G32"/>
    <mergeCell ref="F33:G33"/>
    <mergeCell ref="F30:G30"/>
    <mergeCell ref="I6:I7"/>
    <mergeCell ref="U26:AG28"/>
    <mergeCell ref="B8:O10"/>
    <mergeCell ref="P8:T10"/>
    <mergeCell ref="J25:K25"/>
    <mergeCell ref="V25:W25"/>
    <mergeCell ref="I23:I25"/>
    <mergeCell ref="T23:T24"/>
    <mergeCell ref="AD8:AD10"/>
    <mergeCell ref="I26:I28"/>
    <mergeCell ref="A2:AG2"/>
    <mergeCell ref="D6:H6"/>
    <mergeCell ref="J6:N6"/>
    <mergeCell ref="P6:T6"/>
    <mergeCell ref="V6:Z6"/>
    <mergeCell ref="J7:K7"/>
    <mergeCell ref="C3:D3"/>
    <mergeCell ref="B6:B7"/>
    <mergeCell ref="U6:U7"/>
    <mergeCell ref="O6:O7"/>
    <mergeCell ref="A8:A10"/>
    <mergeCell ref="C4:D4"/>
    <mergeCell ref="A6:A7"/>
    <mergeCell ref="V7:W7"/>
    <mergeCell ref="AE6:AG6"/>
    <mergeCell ref="U8:U10"/>
    <mergeCell ref="AE8:AG10"/>
    <mergeCell ref="AA6:AC6"/>
    <mergeCell ref="AA8:AC10"/>
    <mergeCell ref="V8:Z10"/>
    <mergeCell ref="C34:E34"/>
    <mergeCell ref="D25:E25"/>
    <mergeCell ref="F34:G34"/>
    <mergeCell ref="AE23:AG25"/>
    <mergeCell ref="P23:Q24"/>
    <mergeCell ref="R23:R24"/>
    <mergeCell ref="S23:S24"/>
    <mergeCell ref="U23:U25"/>
    <mergeCell ref="AD23:AD25"/>
    <mergeCell ref="P25:Q25"/>
    <mergeCell ref="P26:T28"/>
    <mergeCell ref="B23:B25"/>
    <mergeCell ref="C23:C25"/>
    <mergeCell ref="D23:E24"/>
    <mergeCell ref="F23:F24"/>
    <mergeCell ref="G23:G24"/>
    <mergeCell ref="D28:E28"/>
    <mergeCell ref="J26:N28"/>
    <mergeCell ref="H23:H24"/>
    <mergeCell ref="O23:O25"/>
    <mergeCell ref="AA20:AA21"/>
    <mergeCell ref="H20:H21"/>
    <mergeCell ref="L20:L21"/>
    <mergeCell ref="G20:G21"/>
    <mergeCell ref="U20:U22"/>
    <mergeCell ref="AD20:AD22"/>
    <mergeCell ref="M20:M21"/>
    <mergeCell ref="N20:N21"/>
    <mergeCell ref="J20:K21"/>
    <mergeCell ref="J22:K22"/>
    <mergeCell ref="A26:A28"/>
    <mergeCell ref="B26:B28"/>
    <mergeCell ref="C26:C28"/>
    <mergeCell ref="D22:E22"/>
    <mergeCell ref="A23:A25"/>
    <mergeCell ref="O20:O22"/>
    <mergeCell ref="D26:E27"/>
    <mergeCell ref="F26:F27"/>
    <mergeCell ref="G26:G27"/>
    <mergeCell ref="H26:H27"/>
    <mergeCell ref="A20:A22"/>
    <mergeCell ref="B20:B22"/>
    <mergeCell ref="C20:C22"/>
    <mergeCell ref="I20:I22"/>
    <mergeCell ref="V22:W22"/>
    <mergeCell ref="D20:E21"/>
    <mergeCell ref="F20:F21"/>
    <mergeCell ref="P22:Q22"/>
    <mergeCell ref="Y17:Y18"/>
    <mergeCell ref="I17:I19"/>
    <mergeCell ref="Z17:Z18"/>
    <mergeCell ref="AD17:AD19"/>
    <mergeCell ref="AE17:AE18"/>
    <mergeCell ref="J19:K19"/>
    <mergeCell ref="P19:Q19"/>
    <mergeCell ref="V19:W19"/>
    <mergeCell ref="X17:X18"/>
    <mergeCell ref="O17:O19"/>
    <mergeCell ref="V13:W13"/>
    <mergeCell ref="D13:E13"/>
    <mergeCell ref="J13:K13"/>
    <mergeCell ref="I14:I16"/>
    <mergeCell ref="T11:T12"/>
    <mergeCell ref="P11:Q12"/>
    <mergeCell ref="J16:K16"/>
    <mergeCell ref="S11:S12"/>
    <mergeCell ref="D16:E16"/>
    <mergeCell ref="O11:O13"/>
    <mergeCell ref="D7:E7"/>
    <mergeCell ref="B14:B16"/>
    <mergeCell ref="C14:C16"/>
    <mergeCell ref="X11:X12"/>
    <mergeCell ref="T14:T15"/>
    <mergeCell ref="P7:Q7"/>
    <mergeCell ref="U14:U16"/>
    <mergeCell ref="B11:B13"/>
    <mergeCell ref="C11:C13"/>
    <mergeCell ref="I11:I13"/>
    <mergeCell ref="H14:H15"/>
    <mergeCell ref="U11:U13"/>
    <mergeCell ref="A17:A19"/>
    <mergeCell ref="B17:B19"/>
    <mergeCell ref="C17:C19"/>
    <mergeCell ref="G14:G15"/>
    <mergeCell ref="A14:A16"/>
    <mergeCell ref="AE20:AE21"/>
    <mergeCell ref="X32:AF32"/>
    <mergeCell ref="AA23:AA24"/>
    <mergeCell ref="O14:O16"/>
    <mergeCell ref="D14:E15"/>
    <mergeCell ref="F14:F15"/>
    <mergeCell ref="P16:Q16"/>
    <mergeCell ref="AA17:AA18"/>
    <mergeCell ref="D19:E19"/>
    <mergeCell ref="V17:W18"/>
    <mergeCell ref="AD11:AD13"/>
    <mergeCell ref="AE11:AE12"/>
    <mergeCell ref="AD14:AD16"/>
    <mergeCell ref="AE14:AE15"/>
    <mergeCell ref="O26:O28"/>
    <mergeCell ref="P13:Q13"/>
    <mergeCell ref="V11:W12"/>
    <mergeCell ref="V16:W16"/>
    <mergeCell ref="U17:U19"/>
    <mergeCell ref="Y11:Y12"/>
    <mergeCell ref="X33:AF33"/>
    <mergeCell ref="Z11:Z12"/>
    <mergeCell ref="A1:AG1"/>
    <mergeCell ref="R11:R12"/>
    <mergeCell ref="P14:Q15"/>
    <mergeCell ref="R14:R15"/>
    <mergeCell ref="S14:S15"/>
    <mergeCell ref="A11:A13"/>
    <mergeCell ref="AA11:AA12"/>
    <mergeCell ref="AA14:AA15"/>
  </mergeCells>
  <printOptions/>
  <pageMargins left="0.5118110236220472" right="0.5118110236220472" top="0.9448818897637796" bottom="0.5511811023622047"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Labklājbas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Noteikumi par psihosociālās rehabilitācijas pakalpojumu personām ar onkoloģisku slimību un to ģimenes locekļiem</dc:title>
  <dc:subject>Anotācijas pielikums</dc:subject>
  <dc:creator>Sandra Strele</dc:creator>
  <cp:keywords/>
  <dc:description>Sandra Strēle, 64331831
Sandra.Strele@lm.gov.lv</dc:description>
  <cp:lastModifiedBy>Anda Masejeva</cp:lastModifiedBy>
  <cp:lastPrinted>2020-03-04T13:40:22Z</cp:lastPrinted>
  <dcterms:created xsi:type="dcterms:W3CDTF">2012-09-03T07:32:21Z</dcterms:created>
  <dcterms:modified xsi:type="dcterms:W3CDTF">2020-03-04T13:41:27Z</dcterms:modified>
  <cp:category/>
  <cp:version/>
  <cp:contentType/>
  <cp:contentStatus/>
</cp:coreProperties>
</file>