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ozare.pri\vm\Redirect_profiles\VM_Ivita_Lazdina\Desktop\Korona_viruss\UZ_FM\Gala\280220_preciz\"/>
    </mc:Choice>
  </mc:AlternateContent>
  <xr:revisionPtr revIDLastSave="0" documentId="13_ncr:1_{F2BD0632-8429-4A01-8D84-AB9E6E4BE2D2}" xr6:coauthVersionLast="44" xr6:coauthVersionMax="44" xr10:uidLastSave="{00000000-0000-0000-0000-000000000000}"/>
  <bookViews>
    <workbookView xWindow="17205" yWindow="0" windowWidth="11580" windowHeight="15600" tabRatio="720" activeTab="5" xr2:uid="{00000000-000D-0000-FFFF-FFFF00000000}"/>
  </bookViews>
  <sheets>
    <sheet name="LNG_Nr1" sheetId="6" r:id="rId1"/>
    <sheet name="LNG_Nr2" sheetId="1" r:id="rId2"/>
    <sheet name="LNG_Nr3" sheetId="7" r:id="rId3"/>
    <sheet name="LNG_Nr4" sheetId="8" r:id="rId4"/>
    <sheet name="LNG_Nr5" sheetId="9" r:id="rId5"/>
    <sheet name="LNG_Nr6" sheetId="10"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10" l="1"/>
  <c r="E8" i="10"/>
  <c r="E7" i="10"/>
  <c r="C51" i="9" l="1"/>
  <c r="C49" i="9" l="1"/>
  <c r="C48" i="9"/>
  <c r="F36" i="9" l="1"/>
  <c r="F35" i="9"/>
  <c r="E36" i="9"/>
  <c r="E35" i="9"/>
  <c r="I35" i="9" s="1"/>
  <c r="G35" i="9" l="1"/>
  <c r="I36" i="9"/>
  <c r="H36" i="9"/>
  <c r="G36" i="9"/>
  <c r="H35" i="9"/>
  <c r="C30" i="9"/>
  <c r="E29" i="9"/>
  <c r="F29" i="9" s="1"/>
  <c r="E28" i="9"/>
  <c r="F28" i="9" s="1"/>
  <c r="E27" i="9"/>
  <c r="F27" i="9" s="1"/>
  <c r="E26" i="9"/>
  <c r="F26" i="9" s="1"/>
  <c r="E25" i="9"/>
  <c r="F25" i="9" s="1"/>
  <c r="E24" i="9"/>
  <c r="F24" i="9" s="1"/>
  <c r="C21" i="9"/>
  <c r="E20" i="9"/>
  <c r="F20" i="9" s="1"/>
  <c r="E19" i="9"/>
  <c r="F19" i="9" s="1"/>
  <c r="E18" i="9"/>
  <c r="F18" i="9" s="1"/>
  <c r="E17" i="9"/>
  <c r="F17" i="9" s="1"/>
  <c r="E16" i="9"/>
  <c r="F16" i="9" s="1"/>
  <c r="E15" i="9"/>
  <c r="F15" i="9" s="1"/>
  <c r="E14" i="9"/>
  <c r="F14" i="9" s="1"/>
  <c r="E13" i="9"/>
  <c r="F13" i="9" s="1"/>
  <c r="C10" i="9"/>
  <c r="E9" i="9"/>
  <c r="F9" i="9" s="1"/>
  <c r="F8" i="9"/>
  <c r="E14" i="8"/>
  <c r="F14" i="8" s="1"/>
  <c r="E13" i="8"/>
  <c r="F13" i="8" s="1"/>
  <c r="E15" i="8"/>
  <c r="F15" i="8" s="1"/>
  <c r="E11" i="8"/>
  <c r="F11" i="8" s="1"/>
  <c r="E12" i="8"/>
  <c r="F12" i="8" s="1"/>
  <c r="E10" i="8"/>
  <c r="F10" i="8" s="1"/>
  <c r="E9" i="8"/>
  <c r="F9" i="8" s="1"/>
  <c r="F16" i="8" s="1"/>
  <c r="H39" i="9" l="1"/>
  <c r="F21" i="9"/>
  <c r="F10" i="9"/>
  <c r="F30" i="9"/>
  <c r="G39" i="9"/>
  <c r="I39" i="9"/>
  <c r="J36" i="9"/>
  <c r="K36" i="9" s="1"/>
  <c r="C46" i="9" l="1"/>
  <c r="J35" i="9"/>
  <c r="F39" i="9"/>
  <c r="K35" i="9" l="1"/>
  <c r="K39" i="9" s="1"/>
  <c r="J39" i="9"/>
  <c r="D9" i="7" l="1"/>
  <c r="D8" i="7"/>
  <c r="B8" i="7"/>
  <c r="F32" i="6"/>
  <c r="F19" i="6"/>
  <c r="F33" i="6" s="1"/>
  <c r="E11" i="1" l="1"/>
  <c r="G9" i="1"/>
  <c r="G10" i="1"/>
  <c r="G8" i="1"/>
  <c r="G11" i="1" s="1"/>
  <c r="H9" i="1"/>
  <c r="H8" i="1"/>
  <c r="H10" i="1" l="1"/>
  <c r="H11" i="1"/>
</calcChain>
</file>

<file path=xl/sharedStrings.xml><?xml version="1.0" encoding="utf-8"?>
<sst xmlns="http://schemas.openxmlformats.org/spreadsheetml/2006/main" count="195" uniqueCount="142">
  <si>
    <t>Nr.p.k.</t>
  </si>
  <si>
    <t>Funkcijas</t>
  </si>
  <si>
    <t>Skaits</t>
  </si>
  <si>
    <t>1.</t>
  </si>
  <si>
    <t>2.</t>
  </si>
  <si>
    <t>3.</t>
  </si>
  <si>
    <t>Reaģentu komplekti PĶR reālajā laikā jāunā koronavīrusa SARS- CoV-2 (2019nCoV ) RNS apstiprināšanai</t>
  </si>
  <si>
    <t>4.</t>
  </si>
  <si>
    <t>Reaģentu komplekti PĶR reālajā laikā jāunā koronavīrusa SARS- CoV-2 (2019nCoV ) RNS ātrai diagnostikai un diferenciāldiagnostikai</t>
  </si>
  <si>
    <t>Izmeklējumu skaits 
24 st. laikā</t>
  </si>
  <si>
    <t>5.</t>
  </si>
  <si>
    <t>Reaģentu izmaksas kopā:</t>
  </si>
  <si>
    <t>Izmaksas 
kopā         EUR</t>
  </si>
  <si>
    <t>COVID-19 (SARS-CoV-2 vīruss) RNS noteikšanai (izmeklēšanas laiks 5-6 stundas)</t>
  </si>
  <si>
    <t>COVID-19 (SARS-CoV-2 vīruss) RNS noteikšanai un citu respiratoro vīrusu RNS/DNS noteikšanai (izmeklēšanas laiks 1 stunda)</t>
  </si>
  <si>
    <t>Iekārtas turpmāk būs iespējams izmantot citu infekcijas slimību diagnostikai.</t>
  </si>
  <si>
    <t>Reaģentu komplekti PĶR reālajā laikā SARS- CoV-2 (2019nCoV) RNS kvalitatīvai noteikšanai</t>
  </si>
  <si>
    <r>
      <rPr>
        <b/>
        <sz val="10"/>
        <color theme="1"/>
        <rFont val="Times New Roman"/>
        <family val="1"/>
        <charset val="186"/>
      </rPr>
      <t>Esošā</t>
    </r>
    <r>
      <rPr>
        <sz val="10"/>
        <color theme="1"/>
        <rFont val="Times New Roman"/>
        <family val="1"/>
        <charset val="186"/>
      </rPr>
      <t xml:space="preserve"> LIC Laboratorijas kapacitāte dod iespēju veikt </t>
    </r>
    <r>
      <rPr>
        <b/>
        <sz val="10"/>
        <color theme="1"/>
        <rFont val="Times New Roman"/>
        <family val="1"/>
        <charset val="186"/>
      </rPr>
      <t xml:space="preserve">200 </t>
    </r>
    <r>
      <rPr>
        <sz val="10"/>
        <color theme="1"/>
        <rFont val="Times New Roman"/>
        <family val="1"/>
        <charset val="186"/>
      </rPr>
      <t xml:space="preserve">izmeklējumus dienā. Ar </t>
    </r>
    <r>
      <rPr>
        <b/>
        <sz val="10"/>
        <color theme="1"/>
        <rFont val="Times New Roman"/>
        <family val="1"/>
        <charset val="186"/>
      </rPr>
      <t>papildus kapacitāti</t>
    </r>
    <r>
      <rPr>
        <sz val="10"/>
        <color theme="1"/>
        <rFont val="Times New Roman"/>
        <family val="1"/>
        <charset val="186"/>
      </rPr>
      <t xml:space="preserve"> būs iespējams veikt ap </t>
    </r>
    <r>
      <rPr>
        <b/>
        <sz val="10"/>
        <color theme="1"/>
        <rFont val="Times New Roman"/>
        <family val="1"/>
        <charset val="186"/>
      </rPr>
      <t>550</t>
    </r>
    <r>
      <rPr>
        <sz val="10"/>
        <color theme="1"/>
        <rFont val="Times New Roman"/>
        <family val="1"/>
        <charset val="186"/>
      </rPr>
      <t xml:space="preserve"> izmeklējumiem diennaktī, ko būs iespējams realizēt, pārorganizējot darba procesus.</t>
    </r>
  </si>
  <si>
    <t>Izmaksas 
dienā EUR</t>
  </si>
  <si>
    <t>1 izmeklējuma cena EUR</t>
  </si>
  <si>
    <t>Vienību skaits      EUR</t>
  </si>
  <si>
    <t>Izmaksas (ar PNV)
    EUR</t>
  </si>
  <si>
    <t>Izmaksas 
(ar PNV)kopā         EUR</t>
  </si>
  <si>
    <t>Valsts materiālo rezervju nosaukums</t>
  </si>
  <si>
    <t>Mērv.</t>
  </si>
  <si>
    <t>Nepieciešamais daudzums līdz 100% piepildījumam attiecībā pret daudzumu nomenklatūrā</t>
  </si>
  <si>
    <t>Plānotā cena par vienu vienību ar PVN</t>
  </si>
  <si>
    <t>Plānotais nepieciešamais finansējums ar PVN *</t>
  </si>
  <si>
    <t>Nesterili cimdi vienreizējai lietošanai (dažādu izmēru)</t>
  </si>
  <si>
    <t>gab.</t>
  </si>
  <si>
    <t>26  800</t>
  </si>
  <si>
    <t>Operāciju maska (dažādu veidu)</t>
  </si>
  <si>
    <t xml:space="preserve">Aizsargbrilles </t>
  </si>
  <si>
    <t xml:space="preserve">Respirators </t>
  </si>
  <si>
    <t>Bahilas</t>
  </si>
  <si>
    <t>pāris</t>
  </si>
  <si>
    <t>6.</t>
  </si>
  <si>
    <t>Sejas maska ar aizsargekrānu</t>
  </si>
  <si>
    <t>7.</t>
  </si>
  <si>
    <t>Līdzeklis roku dezinfekcijai</t>
  </si>
  <si>
    <t>litrs</t>
  </si>
  <si>
    <t>8.</t>
  </si>
  <si>
    <t>Līdzeklis instrumentu dezinfekcijai</t>
  </si>
  <si>
    <t>9.</t>
  </si>
  <si>
    <t>Līdzeklis virsmas dezinfekcijai</t>
  </si>
  <si>
    <t>KOPĀ:</t>
  </si>
  <si>
    <t>10.</t>
  </si>
  <si>
    <t>Doksiciklīns 100 mg, tabletes</t>
  </si>
  <si>
    <t>tabl.</t>
  </si>
  <si>
    <t>11.</t>
  </si>
  <si>
    <t>Amoksicilīns 500 mg, tabletes/kapsulas</t>
  </si>
  <si>
    <t>12.</t>
  </si>
  <si>
    <t>Benzilpenicilīns 1000000 SV benzilpenicilīna nātrija sāls veidā, pulveris injekciju/infūziju šķīduma pagatavošanai</t>
  </si>
  <si>
    <t>flak.</t>
  </si>
  <si>
    <t>13.</t>
  </si>
  <si>
    <t>Fenoksimetilpenicilīns 250 mg, tabletes</t>
  </si>
  <si>
    <t>14.</t>
  </si>
  <si>
    <t>Oksacilīns 1g oksacilīna nātrija sāls veidā, pulveris injekciju šķīduma pagatavošanai</t>
  </si>
  <si>
    <t>15.</t>
  </si>
  <si>
    <t>Amoksicilīns/klavulānskābe 500 mg/125 mg, apvalkotas tabletes</t>
  </si>
  <si>
    <t>16.</t>
  </si>
  <si>
    <t>Cefazolīns 1000 mg cefazolīna nātrija sāls veidā, pulveris injekciju šķīduma pagatavošanai</t>
  </si>
  <si>
    <t>17.</t>
  </si>
  <si>
    <t>Ceftriaksons 1000 mg ceftriaksona nātrija sāls veidā, pulveris injekciju šķīduma pagatavošanai</t>
  </si>
  <si>
    <t>18.</t>
  </si>
  <si>
    <t>Imipenēms/Cilastatīns 500 mg/500 mg imipenēna monohidrāta un cilastatīna nātrija sāls veidā, pulveris infūziju šķīduma pagatavošanai</t>
  </si>
  <si>
    <t>19.</t>
  </si>
  <si>
    <t>Sulfametoksazols un trimetroprims 400 mg/80 mg, apvalkotas tabletes</t>
  </si>
  <si>
    <t>20.</t>
  </si>
  <si>
    <t>Gentamicīns 40 mg/ml, šķīdums injekcijām</t>
  </si>
  <si>
    <t>amp.</t>
  </si>
  <si>
    <t>21.</t>
  </si>
  <si>
    <t>Vankomicīns 1000 mg, pulveris infūziju šķīduma koncentrāta pagatavošanai</t>
  </si>
  <si>
    <t>PAVISAM KOPĀ:</t>
  </si>
  <si>
    <t xml:space="preserve"> * Plānotais nepieciešamais finansējums  aprēķināts par pamatu ņemot šobrīd spēkā esošos līgumu augstākās cenas</t>
  </si>
  <si>
    <t>** Faktiskais atlikums norādīts uz šo dienu, bet šīs zāles jau ir novērtētas un tiks piedāvātas ārstniecības iestādēm, tādēļ ailē nepieciešamais daudzums līdz 100% piepildījumam attiecībā pret daudzumu nomenklatūrā netiek ņemts vērā.</t>
  </si>
  <si>
    <t xml:space="preserve">Plānotais nepieciešamais finansējums ar PVN </t>
  </si>
  <si>
    <t xml:space="preserve">Daudzums </t>
  </si>
  <si>
    <t>Apavu apvalki</t>
  </si>
  <si>
    <t>Kombinezons</t>
  </si>
  <si>
    <t xml:space="preserve">
Ūdensizturīgs halāts ar garām piedurknēm</t>
  </si>
  <si>
    <t>1.Medicīnas aprīkojums</t>
  </si>
  <si>
    <t>Ierīces veids</t>
  </si>
  <si>
    <t xml:space="preserve"> Skaits</t>
  </si>
  <si>
    <t>Vienas ierīces cena, EUR ( bez PVN)</t>
  </si>
  <si>
    <t>Vienas ierīces cena, EUR (ar PVN)</t>
  </si>
  <si>
    <t>Nepieciešamie līdzekļi kopā (EUR)</t>
  </si>
  <si>
    <t>Plaušu mākslīgās ventilācijas ierīce (PMV)</t>
  </si>
  <si>
    <t>Kopā</t>
  </si>
  <si>
    <t>2. Vienreizējie individuālie aizsardzības līdzekļi</t>
  </si>
  <si>
    <t>IAL nosaukums</t>
  </si>
  <si>
    <t>Cena 1gb, EUR (bez PVN)</t>
  </si>
  <si>
    <t>Cena 1gb, EUR (ar PVN)</t>
  </si>
  <si>
    <t>Kombinezons Microchem 3000, mod 111</t>
  </si>
  <si>
    <t>Apavu apvalki Microchem 3000, (garās bahilas)</t>
  </si>
  <si>
    <t>Respirators ar P3 klases filtru</t>
  </si>
  <si>
    <t>Kombinezons  Delta67/Microgard2000</t>
  </si>
  <si>
    <t xml:space="preserve">Neaizsvīstošas aizsargbrilles </t>
  </si>
  <si>
    <t>Vienreizlietojamie halāti</t>
  </si>
  <si>
    <t>3. Medikamenti un vienreizējie materiāli</t>
  </si>
  <si>
    <t>Medikamentu vai vienreiz. materiālu nosaukums</t>
  </si>
  <si>
    <t>Cena 1gb/ vai iepakojuma, EUR (bez PVN)</t>
  </si>
  <si>
    <t>Cena 1gb/ vai iepakojuma, EUR (ar PVN)</t>
  </si>
  <si>
    <t>Analgīns</t>
  </si>
  <si>
    <t>Gumijas cimdi, garie (pāris)</t>
  </si>
  <si>
    <t>Brigādes izmaksas mēnesim 14st režīmā</t>
  </si>
  <si>
    <t>4. Īpašas brigādes izveide (14 stundas diennaktī)</t>
  </si>
  <si>
    <t>Amata nosaukums</t>
  </si>
  <si>
    <t>Mēnešalga, EUR</t>
  </si>
  <si>
    <t>Stundas algas likme, EUR</t>
  </si>
  <si>
    <t>Regulārās piemaksas</t>
  </si>
  <si>
    <t>Darba samaksa mēnesī kopā, (EUR) 1100EKK</t>
  </si>
  <si>
    <t>Darba samaksa mēnesī kopā, iesk VSAOI, (EUR) 1000EKK</t>
  </si>
  <si>
    <t>Piemaksa par stāžu, EUR</t>
  </si>
  <si>
    <t>Piemaksa par risku, EUR</t>
  </si>
  <si>
    <t>NM brigādes vadītājs (sertificēts ārsta palīgs)</t>
  </si>
  <si>
    <t>OMT vadītājs</t>
  </si>
  <si>
    <t xml:space="preserve"> Gatavības nodrošināšanai materiāltehniskajam nodrošinājumam izmaksas, EUR </t>
  </si>
  <si>
    <t>Papildus brigādes atlīdzības izmaksas mēnesī, EUR</t>
  </si>
  <si>
    <t>Nostrādātās stundas  14 stundu režīmā (2,77 slodzes)</t>
  </si>
  <si>
    <t>Pielikums Nr.2
Ministru kabineta rīkojuma “Par finanšu līdzekļu piešķiršanu no valsts budžeta programmas “Līdzekļi neparedzētiem gadījumiem”” projekta sākotnējās ietekmes novērtējuma ziņojumam (anotācijai)</t>
  </si>
  <si>
    <t>Pielikums Nr.3
Ministru kabineta rīkojuma “Par finanšu līdzekļu piešķiršanu no valsts budžeta programmas “Līdzekļi neparedzētiem gadījumiem”” projekta sākotnējās ietekmes novērtējuma ziņojumam (anotācijai)</t>
  </si>
  <si>
    <t>Pielikums Nr.4
Ministru kabineta rīkojuma “Par finanšu līdzekļu piešķiršanu no valsts budžeta programmas “Līdzekļi neparedzētiem gadījumiem”” projekta sākotnējās ietekmes novērtējuma ziņojumam (anotācijai)</t>
  </si>
  <si>
    <t>Pielikums Nr.5
Ministru kabineta rīkojuma “Par finanšu līdzekļu piešķiršanu no valsts budžeta programmas “Līdzekļi neparedzētiem gadījumiem”” projekta sākotnējās ietekmes novērtējuma ziņojumam (anotācijai)</t>
  </si>
  <si>
    <t>Transportēšanas kapsula infekciozu pacientu pārvadāšanai</t>
  </si>
  <si>
    <t>Papildus brigādes atlīdzības izmaksas10 mn 2020, EUR</t>
  </si>
  <si>
    <t>*Piemaksa par nakts darbu, EUR</t>
  </si>
  <si>
    <t>**Piemaksa par personisko darba ieguldījumu, EUR</t>
  </si>
  <si>
    <t>*Piemaksa par nakts darbu tiks piemērota atbilstoši faktiski nostrādātajām stundām, pie nosacījuma, ja brigādes darba laiks pagarināsies un  pakalpojums būs jānodrošina arī  nakts stundās.</t>
  </si>
  <si>
    <t xml:space="preserve">**Piemaksa par personisko darba ieguldījumu tiks piemērota atbilstoši Valsts un pašvaldību institūciju amatpersonu un darbinieku atlīdzības likuma 14.panta  12. daļai, jo darbiniekiem nepieciešama apmācība un darbs īpašos apstākļos, sakarā ar ārkārtas medicīnisko situāciju saistībā ar COVID - 19 </t>
  </si>
  <si>
    <t>Kopā:</t>
  </si>
  <si>
    <t>Reaģenti</t>
  </si>
  <si>
    <t>Eiropas Savienības kopējais iepirkums</t>
  </si>
  <si>
    <t>Neatliekamā medicīniskā palīdzības dienesta medicīnas aprīkojuma, vienreizējo individuālo aizsardzības līdzekļu, medikamentu un vienreizējo materiālu iegādes nodrošināšana un Neatliekamās medicīniskās palīdzības brigādes izveide</t>
  </si>
  <si>
    <t>Aizsardzības un pretinfekcijas līdzekļu iegādei (valsts materiālo rezervju atjaunošanai) nepieciešamā finansējuma aprēķini</t>
  </si>
  <si>
    <t>Pielikums Nr.1
Ministru kabineta rīkojuma “Par finanšu līdzekļu piešķiršanu no valsts budžeta programmas “Līdzekļi neparedzētiem gadījumiem”” projekta sākotnējās ietekmes novērtējuma ziņojumam (anotācijai)</t>
  </si>
  <si>
    <t xml:space="preserve">Neinvazīvās ventilācijas iekārtas IV līmeņa ārstniecības iestādēs </t>
  </si>
  <si>
    <t xml:space="preserve">Reaģentu komplektu iegādes nodrošināšanai SIA “Rīgas Austrumu klīniskā universitātes slimnīca” </t>
  </si>
  <si>
    <t xml:space="preserve">CO2 eliminācijas filtri </t>
  </si>
  <si>
    <t xml:space="preserve">Citokinīnu filtri </t>
  </si>
  <si>
    <t>Pielikums Nr.6
Ministru kabineta rīkojuma “Par finanšu līdzekļu piešķiršanu no valsts budžeta programmas “Līdzekļi neparedzētiem gadījumiem”” projekta sākotnējās ietekmes novērtējuma ziņojumam (anotācijai)</t>
  </si>
  <si>
    <t>CO2 eliminācijas filtru un citokinīnu filtru iegādes izmaksas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</si>
</sst>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1"/>
      <color theme="1"/>
      <name val="Calibri"/>
      <family val="2"/>
      <charset val="186"/>
      <scheme val="minor"/>
    </font>
    <font>
      <sz val="11"/>
      <name val="Calibri"/>
      <family val="2"/>
      <charset val="186"/>
      <scheme val="minor"/>
    </font>
    <font>
      <sz val="12"/>
      <color theme="1"/>
      <name val="Times New Roman"/>
      <family val="1"/>
      <charset val="186"/>
    </font>
    <font>
      <sz val="10"/>
      <color theme="1"/>
      <name val="Times New Roman"/>
      <family val="1"/>
      <charset val="186"/>
    </font>
    <font>
      <sz val="10"/>
      <color rgb="FF00B0F0"/>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1"/>
      <color rgb="FF000000"/>
      <name val="Times New Roman"/>
      <family val="1"/>
      <charset val="186"/>
    </font>
    <font>
      <b/>
      <sz val="11"/>
      <color theme="1"/>
      <name val="Times New Roman"/>
      <family val="1"/>
      <charset val="186"/>
    </font>
    <font>
      <sz val="10"/>
      <name val="Arial"/>
      <family val="2"/>
      <charset val="186"/>
    </font>
    <font>
      <b/>
      <i/>
      <sz val="10"/>
      <name val="Times New Roman"/>
      <family val="1"/>
      <charset val="186"/>
    </font>
    <font>
      <sz val="10"/>
      <color theme="1"/>
      <name val="Times New Roman"/>
      <family val="1"/>
    </font>
    <font>
      <sz val="11"/>
      <color theme="1"/>
      <name val="Times New Roman"/>
      <family val="1"/>
    </font>
    <font>
      <b/>
      <sz val="10"/>
      <color theme="1"/>
      <name val="Times New Roman"/>
      <family val="1"/>
    </font>
    <font>
      <sz val="10"/>
      <color rgb="FF000000"/>
      <name val="Times New Roman"/>
      <family val="1"/>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0" fillId="0" borderId="0"/>
    <xf numFmtId="0" fontId="10" fillId="0" borderId="0"/>
  </cellStyleXfs>
  <cellXfs count="173">
    <xf numFmtId="0" fontId="0" fillId="0" borderId="0" xfId="0"/>
    <xf numFmtId="0" fontId="1" fillId="0" borderId="0" xfId="0" applyFont="1"/>
    <xf numFmtId="0" fontId="3" fillId="0" borderId="0" xfId="0" applyFont="1"/>
    <xf numFmtId="0" fontId="4" fillId="0" borderId="0" xfId="0" applyFont="1" applyAlignment="1">
      <alignment horizontal="center"/>
    </xf>
    <xf numFmtId="0" fontId="6" fillId="0" borderId="0" xfId="0" applyFont="1"/>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3" fillId="0" borderId="1" xfId="0" applyFont="1" applyBorder="1" applyAlignment="1">
      <alignment vertical="top"/>
    </xf>
    <xf numFmtId="0" fontId="7" fillId="0" borderId="1" xfId="0" applyFont="1" applyBorder="1" applyAlignment="1">
      <alignment vertical="top"/>
    </xf>
    <xf numFmtId="0"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3" fillId="0" borderId="1" xfId="0" applyFont="1" applyBorder="1"/>
    <xf numFmtId="0" fontId="3" fillId="0" borderId="0" xfId="0" applyFont="1" applyAlignment="1">
      <alignment horizontal="center"/>
    </xf>
    <xf numFmtId="3" fontId="3" fillId="0" borderId="1" xfId="0" applyNumberFormat="1" applyFont="1" applyBorder="1" applyAlignment="1">
      <alignment horizontal="center" vertical="top"/>
    </xf>
    <xf numFmtId="3" fontId="7" fillId="0" borderId="1" xfId="0" applyNumberFormat="1" applyFont="1" applyBorder="1" applyAlignment="1">
      <alignment horizontal="center" vertical="top"/>
    </xf>
    <xf numFmtId="3" fontId="7" fillId="0" borderId="1" xfId="0" applyNumberFormat="1" applyFont="1" applyBorder="1" applyAlignment="1">
      <alignment horizontal="center"/>
    </xf>
    <xf numFmtId="1" fontId="3" fillId="0" borderId="1" xfId="0" applyNumberFormat="1" applyFont="1" applyBorder="1" applyAlignment="1">
      <alignment horizontal="center" vertical="top"/>
    </xf>
    <xf numFmtId="3" fontId="3" fillId="0" borderId="1" xfId="0" applyNumberFormat="1" applyFont="1" applyBorder="1"/>
    <xf numFmtId="3" fontId="3" fillId="0" borderId="0" xfId="0" applyNumberFormat="1" applyFont="1" applyAlignment="1">
      <alignment horizontal="center"/>
    </xf>
    <xf numFmtId="0" fontId="8" fillId="0" borderId="1" xfId="0" applyFont="1" applyBorder="1" applyAlignment="1">
      <alignment horizontal="left" vertical="center" wrapText="1" indent="1"/>
    </xf>
    <xf numFmtId="3" fontId="3" fillId="0" borderId="1" xfId="0" applyNumberFormat="1" applyFont="1" applyBorder="1" applyAlignment="1">
      <alignment horizontal="center"/>
    </xf>
    <xf numFmtId="49" fontId="6" fillId="0" borderId="2" xfId="1" applyNumberFormat="1" applyFont="1" applyBorder="1" applyAlignment="1">
      <alignment horizontal="center" vertical="top" wrapText="1"/>
    </xf>
    <xf numFmtId="0" fontId="6" fillId="0" borderId="2" xfId="1" applyFont="1" applyBorder="1" applyAlignment="1">
      <alignment horizontal="left" vertical="top" wrapText="1"/>
    </xf>
    <xf numFmtId="0" fontId="6" fillId="0" borderId="2" xfId="1" applyFont="1" applyBorder="1" applyAlignment="1">
      <alignment horizontal="left" vertical="top"/>
    </xf>
    <xf numFmtId="0" fontId="6" fillId="0" borderId="1" xfId="1" applyFont="1" applyBorder="1" applyAlignment="1">
      <alignment horizontal="right" vertical="top" wrapText="1"/>
    </xf>
    <xf numFmtId="0" fontId="3" fillId="0" borderId="1" xfId="0" applyFont="1" applyBorder="1" applyAlignment="1">
      <alignment horizontal="right"/>
    </xf>
    <xf numFmtId="164" fontId="6" fillId="0" borderId="1" xfId="0" applyNumberFormat="1" applyFont="1" applyBorder="1" applyAlignment="1">
      <alignment horizontal="right"/>
    </xf>
    <xf numFmtId="2" fontId="6" fillId="0" borderId="1" xfId="0" applyNumberFormat="1" applyFont="1" applyBorder="1" applyAlignment="1">
      <alignment horizontal="right"/>
    </xf>
    <xf numFmtId="0" fontId="6" fillId="0" borderId="2" xfId="1" applyFont="1" applyBorder="1" applyAlignment="1">
      <alignment horizontal="right" vertical="top" wrapText="1"/>
    </xf>
    <xf numFmtId="164" fontId="6" fillId="0" borderId="2" xfId="1" applyNumberFormat="1" applyFont="1" applyBorder="1" applyAlignment="1">
      <alignment horizontal="right"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left" vertical="center" wrapText="1"/>
    </xf>
    <xf numFmtId="0" fontId="6" fillId="0" borderId="1" xfId="1" applyFont="1" applyBorder="1" applyAlignment="1">
      <alignment horizontal="right" wrapText="1"/>
    </xf>
    <xf numFmtId="49" fontId="6" fillId="0" borderId="6" xfId="2" applyNumberFormat="1" applyFont="1" applyBorder="1" applyAlignment="1">
      <alignment horizontal="center" vertical="top" wrapText="1"/>
    </xf>
    <xf numFmtId="0" fontId="6" fillId="0" borderId="7" xfId="2" applyFont="1" applyBorder="1" applyAlignment="1">
      <alignment vertical="top" wrapText="1"/>
    </xf>
    <xf numFmtId="0" fontId="6" fillId="0" borderId="1" xfId="2" applyFont="1" applyBorder="1" applyAlignment="1">
      <alignment horizontal="right" wrapText="1"/>
    </xf>
    <xf numFmtId="0" fontId="6" fillId="0" borderId="7" xfId="2" applyFont="1" applyBorder="1" applyAlignment="1">
      <alignment horizontal="right" wrapText="1"/>
    </xf>
    <xf numFmtId="0" fontId="6" fillId="0" borderId="1" xfId="0" applyFont="1" applyBorder="1" applyAlignment="1">
      <alignment horizontal="right"/>
    </xf>
    <xf numFmtId="0" fontId="6" fillId="0" borderId="7" xfId="2" applyFont="1" applyBorder="1" applyAlignment="1">
      <alignment vertical="center" wrapText="1"/>
    </xf>
    <xf numFmtId="0" fontId="6" fillId="0" borderId="7" xfId="2" applyFont="1" applyBorder="1" applyAlignment="1">
      <alignment wrapText="1"/>
    </xf>
    <xf numFmtId="0" fontId="6" fillId="0" borderId="8" xfId="2" applyFont="1" applyBorder="1" applyAlignment="1">
      <alignment wrapText="1"/>
    </xf>
    <xf numFmtId="49" fontId="6" fillId="0" borderId="7" xfId="2" applyNumberFormat="1" applyFont="1" applyBorder="1" applyAlignment="1">
      <alignment horizontal="center" vertical="top" wrapText="1"/>
    </xf>
    <xf numFmtId="0" fontId="6" fillId="0" borderId="6" xfId="2" applyFont="1" applyBorder="1" applyAlignment="1">
      <alignment wrapText="1"/>
    </xf>
    <xf numFmtId="49" fontId="6" fillId="0" borderId="9" xfId="2" applyNumberFormat="1" applyFont="1" applyBorder="1" applyAlignment="1">
      <alignment horizontal="center" vertical="top" wrapText="1"/>
    </xf>
    <xf numFmtId="0" fontId="0" fillId="0" borderId="9" xfId="0" applyBorder="1"/>
    <xf numFmtId="49" fontId="6" fillId="0" borderId="10" xfId="2" applyNumberFormat="1" applyFont="1" applyBorder="1" applyAlignment="1">
      <alignment horizontal="center" vertical="top" wrapText="1"/>
    </xf>
    <xf numFmtId="0" fontId="6" fillId="0" borderId="3" xfId="2" applyFont="1" applyBorder="1" applyAlignment="1">
      <alignment wrapText="1"/>
    </xf>
    <xf numFmtId="49" fontId="6" fillId="0" borderId="11" xfId="2" applyNumberFormat="1" applyFont="1" applyBorder="1" applyAlignment="1">
      <alignment horizontal="center" vertical="top" wrapText="1"/>
    </xf>
    <xf numFmtId="49" fontId="6" fillId="0" borderId="0" xfId="2" applyNumberFormat="1" applyFont="1" applyAlignment="1">
      <alignment horizontal="center" vertical="top" wrapText="1"/>
    </xf>
    <xf numFmtId="0" fontId="6" fillId="0" borderId="0" xfId="2" applyFont="1" applyAlignment="1">
      <alignment wrapText="1"/>
    </xf>
    <xf numFmtId="0" fontId="6" fillId="0" borderId="0" xfId="2" applyFont="1" applyAlignment="1">
      <alignment horizontal="right" wrapText="1" indent="1"/>
    </xf>
    <xf numFmtId="0" fontId="7" fillId="0" borderId="0" xfId="0" applyFont="1" applyAlignment="1">
      <alignment horizontal="right" indent="1"/>
    </xf>
    <xf numFmtId="0" fontId="11" fillId="0" borderId="0" xfId="0" applyFont="1" applyAlignment="1">
      <alignment horizontal="right" indent="1"/>
    </xf>
    <xf numFmtId="2" fontId="7" fillId="0" borderId="0" xfId="0" applyNumberFormat="1" applyFont="1" applyAlignment="1">
      <alignment horizontal="right" indent="1"/>
    </xf>
    <xf numFmtId="49" fontId="6" fillId="0" borderId="1" xfId="0" applyNumberFormat="1" applyFont="1" applyBorder="1" applyAlignment="1">
      <alignment horizontal="center" vertical="center" wrapText="1"/>
    </xf>
    <xf numFmtId="0" fontId="6" fillId="0" borderId="1" xfId="0" applyFont="1" applyBorder="1"/>
    <xf numFmtId="3" fontId="6" fillId="0" borderId="1" xfId="0" applyNumberFormat="1" applyFont="1" applyBorder="1"/>
    <xf numFmtId="2" fontId="6" fillId="0" borderId="1" xfId="0" applyNumberFormat="1" applyFont="1" applyBorder="1"/>
    <xf numFmtId="49" fontId="3" fillId="0" borderId="7" xfId="0" applyNumberFormat="1" applyFont="1" applyBorder="1" applyAlignment="1">
      <alignment horizontal="center" vertical="top" wrapText="1"/>
    </xf>
    <xf numFmtId="0" fontId="3" fillId="0" borderId="1" xfId="0" applyFont="1" applyBorder="1" applyAlignment="1">
      <alignment horizontal="justify" vertical="center" wrapText="1"/>
    </xf>
    <xf numFmtId="0" fontId="3" fillId="0" borderId="7" xfId="0" applyFont="1" applyBorder="1" applyAlignment="1">
      <alignment vertical="center" wrapText="1"/>
    </xf>
    <xf numFmtId="0" fontId="3" fillId="0" borderId="7" xfId="0" applyFont="1" applyBorder="1" applyAlignment="1">
      <alignment wrapText="1"/>
    </xf>
    <xf numFmtId="3" fontId="3" fillId="0" borderId="7" xfId="0" applyNumberFormat="1" applyFont="1" applyBorder="1"/>
    <xf numFmtId="0" fontId="3" fillId="0" borderId="7" xfId="0" applyFont="1" applyBorder="1"/>
    <xf numFmtId="0" fontId="6" fillId="0" borderId="7" xfId="0" applyFont="1" applyBorder="1"/>
    <xf numFmtId="49" fontId="3" fillId="0" borderId="7" xfId="0" applyNumberFormat="1" applyFont="1" applyBorder="1" applyAlignment="1">
      <alignment horizontal="center" vertical="center" wrapText="1"/>
    </xf>
    <xf numFmtId="164" fontId="6" fillId="0" borderId="7" xfId="0" applyNumberFormat="1" applyFont="1" applyBorder="1"/>
    <xf numFmtId="2" fontId="6" fillId="0" borderId="7" xfId="0" applyNumberFormat="1" applyFont="1" applyBorder="1"/>
    <xf numFmtId="49" fontId="3" fillId="0" borderId="1" xfId="0" applyNumberFormat="1" applyFont="1" applyBorder="1" applyAlignment="1">
      <alignment horizontal="center" vertical="top" wrapText="1"/>
    </xf>
    <xf numFmtId="0" fontId="3" fillId="0" borderId="1" xfId="0" applyFont="1" applyBorder="1" applyAlignment="1">
      <alignment vertical="center" wrapText="1"/>
    </xf>
    <xf numFmtId="0" fontId="3" fillId="0" borderId="1" xfId="0" applyFont="1" applyBorder="1" applyAlignment="1">
      <alignment wrapText="1"/>
    </xf>
    <xf numFmtId="164" fontId="6" fillId="0" borderId="1" xfId="0" applyNumberFormat="1" applyFont="1" applyBorder="1"/>
    <xf numFmtId="0" fontId="3" fillId="0" borderId="1" xfId="0" applyFont="1" applyBorder="1" applyAlignment="1">
      <alignment horizontal="center"/>
    </xf>
    <xf numFmtId="0" fontId="0" fillId="0" borderId="1" xfId="0" applyBorder="1"/>
    <xf numFmtId="0" fontId="7" fillId="0" borderId="1" xfId="0" applyFont="1" applyBorder="1" applyAlignment="1">
      <alignment horizontal="right"/>
    </xf>
    <xf numFmtId="0" fontId="1" fillId="0" borderId="1" xfId="0" applyFont="1" applyBorder="1" applyAlignment="1">
      <alignment horizontal="right" indent="1"/>
    </xf>
    <xf numFmtId="2" fontId="5" fillId="0" borderId="1" xfId="0" applyNumberFormat="1" applyFont="1" applyBorder="1"/>
    <xf numFmtId="3" fontId="6" fillId="0" borderId="1" xfId="0" applyNumberFormat="1" applyFont="1" applyBorder="1" applyAlignment="1">
      <alignment horizontal="right"/>
    </xf>
    <xf numFmtId="49" fontId="6" fillId="0" borderId="1" xfId="2" applyNumberFormat="1" applyFont="1" applyBorder="1" applyAlignment="1">
      <alignment horizontal="center" vertical="top" wrapText="1"/>
    </xf>
    <xf numFmtId="0" fontId="6" fillId="0" borderId="1" xfId="1" applyFont="1" applyBorder="1" applyAlignment="1">
      <alignment horizontal="left" vertical="top"/>
    </xf>
    <xf numFmtId="0" fontId="7" fillId="0" borderId="1" xfId="0" applyFont="1" applyBorder="1" applyAlignment="1">
      <alignment horizontal="right" indent="1"/>
    </xf>
    <xf numFmtId="3" fontId="7" fillId="0" borderId="1" xfId="0" applyNumberFormat="1" applyFont="1" applyBorder="1" applyAlignment="1">
      <alignment horizontal="right" indent="1"/>
    </xf>
    <xf numFmtId="0" fontId="3" fillId="0" borderId="0" xfId="0" applyFont="1" applyAlignment="1">
      <alignment vertical="top"/>
    </xf>
    <xf numFmtId="0" fontId="7" fillId="0" borderId="0" xfId="0" applyFont="1" applyAlignment="1">
      <alignment vertical="top"/>
    </xf>
    <xf numFmtId="0" fontId="3" fillId="0" borderId="2" xfId="0" applyFont="1" applyBorder="1" applyAlignment="1">
      <alignment vertical="top" wrapText="1"/>
    </xf>
    <xf numFmtId="0" fontId="6" fillId="0" borderId="1" xfId="0" applyFont="1" applyBorder="1" applyAlignment="1">
      <alignment vertical="top" wrapText="1"/>
    </xf>
    <xf numFmtId="3"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3"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2" xfId="0" applyNumberFormat="1" applyFont="1" applyBorder="1" applyAlignment="1">
      <alignment horizontal="center" vertical="center"/>
    </xf>
    <xf numFmtId="0" fontId="3" fillId="0" borderId="4" xfId="0" applyFont="1" applyBorder="1" applyAlignment="1">
      <alignment vertical="top" wrapText="1"/>
    </xf>
    <xf numFmtId="0" fontId="3" fillId="0" borderId="1" xfId="0" applyFont="1" applyBorder="1" applyAlignment="1">
      <alignment horizontal="center" vertical="center"/>
    </xf>
    <xf numFmtId="0" fontId="6" fillId="0" borderId="4" xfId="0" applyFont="1" applyBorder="1" applyAlignment="1">
      <alignment vertical="top" wrapText="1"/>
    </xf>
    <xf numFmtId="0" fontId="6" fillId="2" borderId="1" xfId="0" applyFont="1" applyFill="1" applyBorder="1" applyAlignment="1">
      <alignment horizontal="center" vertical="center"/>
    </xf>
    <xf numFmtId="2" fontId="3" fillId="0" borderId="1" xfId="0" applyNumberFormat="1" applyFont="1" applyBorder="1" applyAlignment="1">
      <alignment horizontal="center"/>
    </xf>
    <xf numFmtId="0" fontId="3" fillId="2" borderId="1" xfId="0" applyFont="1" applyFill="1" applyBorder="1" applyAlignment="1">
      <alignment vertical="top"/>
    </xf>
    <xf numFmtId="0" fontId="3" fillId="0" borderId="4" xfId="0" applyFont="1" applyBorder="1" applyAlignment="1">
      <alignment vertical="top"/>
    </xf>
    <xf numFmtId="0" fontId="3" fillId="2" borderId="1" xfId="0" applyFont="1" applyFill="1" applyBorder="1" applyAlignment="1">
      <alignment horizontal="center"/>
    </xf>
    <xf numFmtId="0" fontId="3" fillId="2" borderId="1" xfId="0" applyFont="1" applyFill="1" applyBorder="1"/>
    <xf numFmtId="0" fontId="6" fillId="0" borderId="1" xfId="0" applyFont="1" applyBorder="1" applyAlignment="1">
      <alignment vertical="top"/>
    </xf>
    <xf numFmtId="0" fontId="7" fillId="0" borderId="0" xfId="0" applyFont="1"/>
    <xf numFmtId="0" fontId="6" fillId="0" borderId="1" xfId="0" applyFont="1" applyBorder="1" applyAlignment="1">
      <alignment horizontal="center" vertical="center" wrapText="1"/>
    </xf>
    <xf numFmtId="2" fontId="3" fillId="3" borderId="12" xfId="0" applyNumberFormat="1" applyFont="1" applyFill="1" applyBorder="1" applyAlignment="1">
      <alignment horizontal="center" vertical="center"/>
    </xf>
    <xf numFmtId="2" fontId="3"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0" fontId="3" fillId="0" borderId="9" xfId="0" applyFont="1" applyBorder="1"/>
    <xf numFmtId="0" fontId="3" fillId="3" borderId="1" xfId="0" applyFont="1" applyFill="1" applyBorder="1"/>
    <xf numFmtId="4" fontId="3" fillId="0" borderId="1" xfId="0" applyNumberFormat="1" applyFont="1" applyBorder="1"/>
    <xf numFmtId="4" fontId="7" fillId="0" borderId="1" xfId="0" applyNumberFormat="1" applyFont="1" applyBorder="1"/>
    <xf numFmtId="4" fontId="3" fillId="0" borderId="0" xfId="0" applyNumberFormat="1" applyFont="1"/>
    <xf numFmtId="0" fontId="3" fillId="2" borderId="1" xfId="0" applyFont="1" applyFill="1" applyBorder="1" applyAlignment="1">
      <alignment horizontal="left" vertical="top" wrapText="1"/>
    </xf>
    <xf numFmtId="4" fontId="7" fillId="0" borderId="0" xfId="0" applyNumberFormat="1" applyFont="1" applyFill="1" applyBorder="1"/>
    <xf numFmtId="0" fontId="3" fillId="2" borderId="1" xfId="0" applyFont="1" applyFill="1" applyBorder="1" applyAlignment="1">
      <alignment vertical="top" wrapText="1"/>
    </xf>
    <xf numFmtId="0" fontId="7" fillId="4" borderId="1" xfId="0" applyFont="1" applyFill="1" applyBorder="1" applyAlignment="1">
      <alignment horizontal="center" vertical="top" textRotation="90" wrapText="1"/>
    </xf>
    <xf numFmtId="0" fontId="7" fillId="4" borderId="1" xfId="0" applyFont="1" applyFill="1" applyBorder="1" applyAlignment="1">
      <alignment horizontal="center" vertical="top" wrapText="1"/>
    </xf>
    <xf numFmtId="0" fontId="7" fillId="4" borderId="1" xfId="0" applyFont="1" applyFill="1" applyBorder="1" applyAlignment="1">
      <alignment horizontal="center" vertical="top"/>
    </xf>
    <xf numFmtId="0" fontId="5" fillId="4" borderId="1" xfId="0" applyFont="1" applyFill="1" applyBorder="1" applyAlignment="1">
      <alignment horizontal="center" vertical="top" wrapText="1"/>
    </xf>
    <xf numFmtId="0" fontId="7" fillId="4" borderId="2" xfId="1" applyFont="1" applyFill="1" applyBorder="1" applyAlignment="1">
      <alignment horizontal="center" vertical="top" wrapText="1"/>
    </xf>
    <xf numFmtId="0" fontId="5" fillId="4" borderId="2" xfId="1" applyFont="1" applyFill="1" applyBorder="1" applyAlignment="1">
      <alignment horizontal="center" vertical="top" wrapText="1"/>
    </xf>
    <xf numFmtId="0" fontId="5" fillId="4" borderId="2" xfId="1" applyFont="1" applyFill="1" applyBorder="1" applyAlignment="1">
      <alignment horizontal="center" vertical="top"/>
    </xf>
    <xf numFmtId="0" fontId="5" fillId="4" borderId="1" xfId="1" applyFont="1" applyFill="1" applyBorder="1" applyAlignment="1">
      <alignment horizontal="center" vertical="top" wrapText="1"/>
    </xf>
    <xf numFmtId="0" fontId="7" fillId="4" borderId="1" xfId="1" applyFont="1" applyFill="1" applyBorder="1" applyAlignment="1">
      <alignment horizontal="center" vertical="top" wrapText="1"/>
    </xf>
    <xf numFmtId="0" fontId="3" fillId="4" borderId="1" xfId="0" applyFont="1" applyFill="1" applyBorder="1"/>
    <xf numFmtId="0" fontId="7" fillId="4" borderId="1" xfId="0" applyFont="1" applyFill="1" applyBorder="1" applyAlignment="1">
      <alignment vertical="top"/>
    </xf>
    <xf numFmtId="4" fontId="7" fillId="4" borderId="1" xfId="0" applyNumberFormat="1" applyFont="1" applyFill="1" applyBorder="1" applyAlignment="1">
      <alignment horizontal="center" vertical="center"/>
    </xf>
    <xf numFmtId="4" fontId="7" fillId="4" borderId="2" xfId="0" applyNumberFormat="1" applyFont="1" applyFill="1" applyBorder="1" applyAlignment="1">
      <alignment horizontal="center" vertical="center"/>
    </xf>
    <xf numFmtId="4" fontId="7" fillId="4" borderId="1" xfId="0" applyNumberFormat="1" applyFont="1" applyFill="1" applyBorder="1" applyAlignment="1">
      <alignment horizontal="center"/>
    </xf>
    <xf numFmtId="0" fontId="3" fillId="4" borderId="1" xfId="0" applyFont="1" applyFill="1" applyBorder="1" applyAlignment="1">
      <alignment horizontal="center"/>
    </xf>
    <xf numFmtId="0" fontId="3" fillId="4" borderId="2" xfId="0" applyFont="1" applyFill="1" applyBorder="1" applyAlignment="1">
      <alignment horizontal="center"/>
    </xf>
    <xf numFmtId="2" fontId="7" fillId="4" borderId="1" xfId="0" applyNumberFormat="1" applyFont="1" applyFill="1" applyBorder="1" applyAlignment="1">
      <alignment horizontal="center" vertical="center"/>
    </xf>
    <xf numFmtId="2" fontId="7" fillId="4" borderId="2" xfId="0" applyNumberFormat="1" applyFont="1" applyFill="1" applyBorder="1" applyAlignment="1">
      <alignment horizontal="center" vertical="center"/>
    </xf>
    <xf numFmtId="0" fontId="7" fillId="4" borderId="1" xfId="0" applyFont="1" applyFill="1" applyBorder="1" applyAlignment="1">
      <alignment vertical="top" wrapText="1"/>
    </xf>
    <xf numFmtId="4" fontId="7" fillId="4" borderId="1" xfId="0" applyNumberFormat="1" applyFont="1" applyFill="1" applyBorder="1"/>
    <xf numFmtId="0" fontId="14" fillId="4" borderId="1" xfId="0" applyFont="1" applyFill="1" applyBorder="1" applyAlignment="1">
      <alignment vertical="top"/>
    </xf>
    <xf numFmtId="4" fontId="14" fillId="4" borderId="1" xfId="0" applyNumberFormat="1" applyFont="1" applyFill="1" applyBorder="1"/>
    <xf numFmtId="3" fontId="7" fillId="4" borderId="1" xfId="0" applyNumberFormat="1" applyFont="1" applyFill="1" applyBorder="1" applyAlignment="1">
      <alignment horizontal="center" vertical="top"/>
    </xf>
    <xf numFmtId="0" fontId="6" fillId="0" borderId="1" xfId="2" applyFont="1" applyBorder="1" applyAlignment="1">
      <alignment vertical="top" wrapText="1"/>
    </xf>
    <xf numFmtId="0" fontId="5" fillId="0" borderId="0" xfId="0" applyFont="1" applyBorder="1" applyAlignment="1">
      <alignment wrapText="1"/>
    </xf>
    <xf numFmtId="0" fontId="6"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left"/>
    </xf>
    <xf numFmtId="0" fontId="9" fillId="0" borderId="0" xfId="0" applyFont="1" applyAlignment="1">
      <alignment horizontal="center" vertical="center" wrapText="1"/>
    </xf>
    <xf numFmtId="0" fontId="6" fillId="2" borderId="0" xfId="2" applyFont="1" applyFill="1" applyAlignment="1">
      <alignment horizontal="left" vertical="top" wrapText="1"/>
    </xf>
    <xf numFmtId="0" fontId="3" fillId="0" borderId="0" xfId="0" applyFont="1" applyAlignment="1">
      <alignment wrapText="1"/>
    </xf>
    <xf numFmtId="0" fontId="5" fillId="0" borderId="5"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xf numFmtId="0" fontId="3" fillId="0" borderId="0" xfId="0" applyFont="1" applyAlignment="1">
      <alignment horizontal="left"/>
    </xf>
    <xf numFmtId="0" fontId="7" fillId="0" borderId="0" xfId="0" applyFont="1" applyAlignment="1">
      <alignment horizontal="center"/>
    </xf>
    <xf numFmtId="0" fontId="2" fillId="0" borderId="5" xfId="0" applyFont="1" applyBorder="1" applyAlignment="1">
      <alignment horizontal="left"/>
    </xf>
    <xf numFmtId="0" fontId="12" fillId="0" borderId="0" xfId="0" applyFont="1" applyAlignment="1">
      <alignment horizontal="left" vertical="top" wrapText="1"/>
    </xf>
    <xf numFmtId="0" fontId="12" fillId="0" borderId="0" xfId="0" applyFont="1" applyAlignment="1">
      <alignment horizontal="left" vertical="top"/>
    </xf>
    <xf numFmtId="0" fontId="3" fillId="0" borderId="0" xfId="0" applyFont="1" applyAlignment="1">
      <alignment horizontal="left"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top" wrapText="1"/>
    </xf>
    <xf numFmtId="0" fontId="7" fillId="0" borderId="2" xfId="0" applyFont="1" applyBorder="1" applyAlignment="1">
      <alignment horizontal="center" vertical="center" wrapText="1"/>
    </xf>
    <xf numFmtId="0" fontId="3" fillId="0" borderId="7" xfId="0" applyFont="1" applyBorder="1" applyAlignment="1">
      <alignment horizontal="center" vertical="top"/>
    </xf>
    <xf numFmtId="0" fontId="3" fillId="0" borderId="9" xfId="0" applyFont="1" applyBorder="1" applyAlignment="1">
      <alignment horizontal="center" vertical="top"/>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0" borderId="1" xfId="0" applyFont="1" applyBorder="1" applyAlignment="1">
      <alignment horizontal="center"/>
    </xf>
    <xf numFmtId="0" fontId="14" fillId="0" borderId="5" xfId="0" applyFont="1" applyBorder="1" applyAlignment="1">
      <alignment horizontal="center" vertical="top"/>
    </xf>
    <xf numFmtId="0" fontId="3" fillId="0" borderId="5" xfId="0" applyFont="1" applyBorder="1" applyAlignment="1">
      <alignment horizontal="center" vertical="top"/>
    </xf>
    <xf numFmtId="0" fontId="7" fillId="0" borderId="0" xfId="0" applyFont="1" applyAlignment="1">
      <alignment horizontal="center" vertical="center" wrapText="1"/>
    </xf>
    <xf numFmtId="0" fontId="5" fillId="0" borderId="0" xfId="0" applyFont="1" applyBorder="1" applyAlignment="1">
      <alignment horizontal="center" wrapText="1"/>
    </xf>
    <xf numFmtId="0" fontId="15" fillId="0" borderId="1" xfId="0" applyFont="1" applyBorder="1" applyAlignment="1">
      <alignment horizontal="left" vertical="center" wrapText="1" indent="1"/>
    </xf>
  </cellXfs>
  <cellStyles count="3">
    <cellStyle name="Normal" xfId="0" builtinId="0"/>
    <cellStyle name="Normal 3" xfId="2" xr:uid="{61BC2942-A79E-4077-A9D5-63989F92B79C}"/>
    <cellStyle name="Normal 4" xfId="1" xr:uid="{0567E9F5-53F4-48FC-9F16-741BA98728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771D8-E711-4D8D-BF7C-F1C400193E72}">
  <sheetPr>
    <tabColor theme="0" tint="-0.249977111117893"/>
  </sheetPr>
  <dimension ref="A1:K38"/>
  <sheetViews>
    <sheetView zoomScale="86" zoomScaleNormal="86" workbookViewId="0">
      <selection activeCell="A6" sqref="A6:F6"/>
    </sheetView>
  </sheetViews>
  <sheetFormatPr defaultRowHeight="15" x14ac:dyDescent="0.25"/>
  <cols>
    <col min="1" max="1" width="7.42578125" customWidth="1"/>
    <col min="2" max="2" width="51.85546875" customWidth="1"/>
    <col min="3" max="3" width="6.140625" customWidth="1"/>
    <col min="4" max="4" width="17.5703125" customWidth="1"/>
    <col min="5" max="5" width="12.85546875" customWidth="1"/>
    <col min="6" max="6" width="13" customWidth="1"/>
  </cols>
  <sheetData>
    <row r="1" spans="1:11" ht="20.25" customHeight="1" x14ac:dyDescent="0.25">
      <c r="D1" s="144" t="s">
        <v>135</v>
      </c>
      <c r="E1" s="145"/>
      <c r="F1" s="145"/>
    </row>
    <row r="2" spans="1:11" x14ac:dyDescent="0.25">
      <c r="D2" s="145"/>
      <c r="E2" s="145"/>
      <c r="F2" s="145"/>
    </row>
    <row r="3" spans="1:11" x14ac:dyDescent="0.25">
      <c r="D3" s="145"/>
      <c r="E3" s="145"/>
      <c r="F3" s="145"/>
    </row>
    <row r="4" spans="1:11" ht="23.25" customHeight="1" x14ac:dyDescent="0.25">
      <c r="D4" s="145"/>
      <c r="E4" s="145"/>
      <c r="F4" s="145"/>
    </row>
    <row r="6" spans="1:11" ht="37.5" customHeight="1" x14ac:dyDescent="0.25">
      <c r="A6" s="146" t="s">
        <v>134</v>
      </c>
      <c r="B6" s="146"/>
      <c r="C6" s="146"/>
      <c r="D6" s="146"/>
      <c r="E6" s="146"/>
      <c r="F6" s="146"/>
    </row>
    <row r="7" spans="1:11" ht="78" customHeight="1" x14ac:dyDescent="0.25">
      <c r="A7" s="120" t="s">
        <v>0</v>
      </c>
      <c r="B7" s="121" t="s">
        <v>23</v>
      </c>
      <c r="C7" s="122" t="s">
        <v>24</v>
      </c>
      <c r="D7" s="123" t="s">
        <v>25</v>
      </c>
      <c r="E7" s="123" t="s">
        <v>26</v>
      </c>
      <c r="F7" s="124" t="s">
        <v>27</v>
      </c>
      <c r="H7" s="142"/>
      <c r="I7" s="143"/>
      <c r="J7" s="143"/>
      <c r="K7" s="143"/>
    </row>
    <row r="8" spans="1:11" x14ac:dyDescent="0.25">
      <c r="A8" s="22" t="s">
        <v>3</v>
      </c>
      <c r="B8" s="23" t="s">
        <v>28</v>
      </c>
      <c r="C8" s="24" t="s">
        <v>29</v>
      </c>
      <c r="D8" s="26" t="s">
        <v>30</v>
      </c>
      <c r="E8" s="27">
        <v>2.5000000000000001E-2</v>
      </c>
      <c r="F8" s="28">
        <v>670</v>
      </c>
    </row>
    <row r="9" spans="1:11" x14ac:dyDescent="0.25">
      <c r="A9" s="22" t="s">
        <v>4</v>
      </c>
      <c r="B9" s="23" t="s">
        <v>31</v>
      </c>
      <c r="C9" s="24" t="s">
        <v>29</v>
      </c>
      <c r="D9" s="29">
        <v>5000</v>
      </c>
      <c r="E9" s="30">
        <v>2.24E-2</v>
      </c>
      <c r="F9" s="28">
        <v>112</v>
      </c>
    </row>
    <row r="10" spans="1:11" x14ac:dyDescent="0.25">
      <c r="A10" s="31" t="s">
        <v>5</v>
      </c>
      <c r="B10" s="32" t="s">
        <v>32</v>
      </c>
      <c r="C10" s="24" t="s">
        <v>29</v>
      </c>
      <c r="D10" s="26">
        <v>500</v>
      </c>
      <c r="E10" s="27">
        <v>5.3239999999999998</v>
      </c>
      <c r="F10" s="28">
        <v>2662</v>
      </c>
    </row>
    <row r="11" spans="1:11" x14ac:dyDescent="0.25">
      <c r="A11" s="34" t="s">
        <v>7</v>
      </c>
      <c r="B11" s="35" t="s">
        <v>33</v>
      </c>
      <c r="C11" s="24" t="s">
        <v>29</v>
      </c>
      <c r="D11" s="26">
        <v>1900</v>
      </c>
      <c r="E11" s="38">
        <v>3.3637999999999999</v>
      </c>
      <c r="F11" s="28">
        <v>6391.22</v>
      </c>
    </row>
    <row r="12" spans="1:11" x14ac:dyDescent="0.25">
      <c r="A12" s="34" t="s">
        <v>10</v>
      </c>
      <c r="B12" s="39" t="s">
        <v>34</v>
      </c>
      <c r="C12" s="40" t="s">
        <v>35</v>
      </c>
      <c r="D12" s="26">
        <v>1000</v>
      </c>
      <c r="E12" s="27">
        <v>2.6619999999999999</v>
      </c>
      <c r="F12" s="28">
        <v>2662</v>
      </c>
    </row>
    <row r="13" spans="1:11" x14ac:dyDescent="0.25">
      <c r="A13" s="34" t="s">
        <v>36</v>
      </c>
      <c r="B13" s="39" t="s">
        <v>37</v>
      </c>
      <c r="C13" s="41" t="s">
        <v>29</v>
      </c>
      <c r="D13" s="26">
        <v>300</v>
      </c>
      <c r="E13" s="38">
        <v>0.35149999999999998</v>
      </c>
      <c r="F13" s="28">
        <v>105.45</v>
      </c>
    </row>
    <row r="14" spans="1:11" x14ac:dyDescent="0.25">
      <c r="A14" s="42" t="s">
        <v>38</v>
      </c>
      <c r="B14" s="35" t="s">
        <v>39</v>
      </c>
      <c r="C14" s="43" t="s">
        <v>40</v>
      </c>
      <c r="D14" s="26">
        <v>90</v>
      </c>
      <c r="E14" s="38">
        <v>3.4969000000000001</v>
      </c>
      <c r="F14" s="38">
        <v>314.72000000000003</v>
      </c>
    </row>
    <row r="15" spans="1:11" x14ac:dyDescent="0.25">
      <c r="A15" s="44"/>
      <c r="B15" s="45"/>
      <c r="C15" s="43" t="s">
        <v>40</v>
      </c>
      <c r="D15" s="26">
        <v>10</v>
      </c>
      <c r="E15" s="27">
        <v>20.449000000000002</v>
      </c>
      <c r="F15" s="38">
        <v>204.49</v>
      </c>
    </row>
    <row r="16" spans="1:11" x14ac:dyDescent="0.25">
      <c r="A16" s="46" t="s">
        <v>41</v>
      </c>
      <c r="B16" s="35" t="s">
        <v>42</v>
      </c>
      <c r="C16" s="43" t="s">
        <v>40</v>
      </c>
      <c r="D16" s="26">
        <v>50</v>
      </c>
      <c r="E16" s="38">
        <v>5.0624000000000002</v>
      </c>
      <c r="F16" s="38">
        <v>253.12</v>
      </c>
    </row>
    <row r="17" spans="1:6" x14ac:dyDescent="0.25">
      <c r="A17" s="34" t="s">
        <v>43</v>
      </c>
      <c r="B17" s="35" t="s">
        <v>44</v>
      </c>
      <c r="C17" s="47" t="s">
        <v>40</v>
      </c>
      <c r="D17" s="26">
        <v>90</v>
      </c>
      <c r="E17" s="38">
        <v>3.3264</v>
      </c>
      <c r="F17" s="28">
        <v>299.38</v>
      </c>
    </row>
    <row r="18" spans="1:6" x14ac:dyDescent="0.25">
      <c r="A18" s="48"/>
      <c r="B18" s="45"/>
      <c r="C18" s="47" t="s">
        <v>40</v>
      </c>
      <c r="D18" s="26">
        <v>10</v>
      </c>
      <c r="E18" s="38">
        <v>4.2447999999999997</v>
      </c>
      <c r="F18" s="38">
        <v>42.45</v>
      </c>
    </row>
    <row r="19" spans="1:6" x14ac:dyDescent="0.25">
      <c r="A19" s="49"/>
      <c r="C19" s="50"/>
      <c r="D19" s="52" t="s">
        <v>45</v>
      </c>
      <c r="E19" s="53"/>
      <c r="F19" s="54">
        <f>SUM(F8:F18)</f>
        <v>13716.830000000002</v>
      </c>
    </row>
    <row r="20" spans="1:6" x14ac:dyDescent="0.25">
      <c r="A20" s="55" t="s">
        <v>46</v>
      </c>
      <c r="B20" s="56" t="s">
        <v>47</v>
      </c>
      <c r="C20" s="56" t="s">
        <v>48</v>
      </c>
      <c r="D20" s="57">
        <v>40000</v>
      </c>
      <c r="E20" s="56">
        <v>0.12429999999999999</v>
      </c>
      <c r="F20" s="58">
        <v>4972</v>
      </c>
    </row>
    <row r="21" spans="1:6" x14ac:dyDescent="0.25">
      <c r="A21" s="59" t="s">
        <v>49</v>
      </c>
      <c r="B21" s="60" t="s">
        <v>50</v>
      </c>
      <c r="C21" s="60" t="s">
        <v>48</v>
      </c>
      <c r="D21" s="12">
        <v>5000</v>
      </c>
      <c r="E21" s="56">
        <v>9.9099999999999994E-2</v>
      </c>
      <c r="F21" s="58">
        <v>495.5</v>
      </c>
    </row>
    <row r="22" spans="1:6" ht="25.5" x14ac:dyDescent="0.25">
      <c r="A22" s="59" t="s">
        <v>51</v>
      </c>
      <c r="B22" s="61" t="s">
        <v>52</v>
      </c>
      <c r="C22" s="62" t="s">
        <v>53</v>
      </c>
      <c r="D22" s="63">
        <v>7500</v>
      </c>
      <c r="E22" s="65">
        <v>0.51910000000000001</v>
      </c>
      <c r="F22" s="65">
        <v>3893.25</v>
      </c>
    </row>
    <row r="23" spans="1:6" x14ac:dyDescent="0.25">
      <c r="A23" s="66" t="s">
        <v>54</v>
      </c>
      <c r="B23" s="61" t="s">
        <v>55</v>
      </c>
      <c r="C23" s="62" t="s">
        <v>48</v>
      </c>
      <c r="D23" s="63">
        <v>2000</v>
      </c>
      <c r="E23" s="65">
        <v>0.32029999999999997</v>
      </c>
      <c r="F23" s="65">
        <v>640.64</v>
      </c>
    </row>
    <row r="24" spans="1:6" ht="25.5" x14ac:dyDescent="0.25">
      <c r="A24" s="59" t="s">
        <v>56</v>
      </c>
      <c r="B24" s="61" t="s">
        <v>57</v>
      </c>
      <c r="C24" s="62" t="s">
        <v>53</v>
      </c>
      <c r="D24" s="64">
        <v>1000</v>
      </c>
      <c r="E24" s="67">
        <v>4.5359999999999996</v>
      </c>
      <c r="F24" s="68">
        <v>4536</v>
      </c>
    </row>
    <row r="25" spans="1:6" x14ac:dyDescent="0.25">
      <c r="A25" s="69" t="s">
        <v>58</v>
      </c>
      <c r="B25" s="60" t="s">
        <v>59</v>
      </c>
      <c r="C25" s="60" t="s">
        <v>48</v>
      </c>
      <c r="D25" s="12">
        <v>6000</v>
      </c>
      <c r="E25" s="56">
        <v>0.19819999999999999</v>
      </c>
      <c r="F25" s="58">
        <v>1189.2</v>
      </c>
    </row>
    <row r="26" spans="1:6" ht="25.5" x14ac:dyDescent="0.25">
      <c r="A26" s="59" t="s">
        <v>60</v>
      </c>
      <c r="B26" s="70" t="s">
        <v>61</v>
      </c>
      <c r="C26" s="71" t="s">
        <v>53</v>
      </c>
      <c r="D26" s="12">
        <v>15000</v>
      </c>
      <c r="E26" s="56">
        <v>0.98780000000000001</v>
      </c>
      <c r="F26" s="58">
        <v>14817</v>
      </c>
    </row>
    <row r="27" spans="1:6" ht="25.5" x14ac:dyDescent="0.25">
      <c r="A27" s="59" t="s">
        <v>62</v>
      </c>
      <c r="B27" s="70" t="s">
        <v>63</v>
      </c>
      <c r="C27" s="71" t="s">
        <v>53</v>
      </c>
      <c r="D27" s="12">
        <v>5000</v>
      </c>
      <c r="E27" s="72">
        <v>0.84</v>
      </c>
      <c r="F27" s="58">
        <v>4200</v>
      </c>
    </row>
    <row r="28" spans="1:6" ht="38.25" x14ac:dyDescent="0.25">
      <c r="A28" s="66" t="s">
        <v>64</v>
      </c>
      <c r="B28" s="70" t="s">
        <v>65</v>
      </c>
      <c r="C28" s="71" t="s">
        <v>53</v>
      </c>
      <c r="D28" s="12">
        <v>5000</v>
      </c>
      <c r="E28" s="72">
        <v>8.0269999999999992</v>
      </c>
      <c r="F28" s="58">
        <v>40135</v>
      </c>
    </row>
    <row r="29" spans="1:6" ht="25.5" x14ac:dyDescent="0.25">
      <c r="A29" s="66" t="s">
        <v>66</v>
      </c>
      <c r="B29" s="70" t="s">
        <v>67</v>
      </c>
      <c r="C29" s="60" t="s">
        <v>48</v>
      </c>
      <c r="D29" s="12">
        <v>5000</v>
      </c>
      <c r="E29" s="56">
        <v>0.13550000000000001</v>
      </c>
      <c r="F29" s="58">
        <v>677.5</v>
      </c>
    </row>
    <row r="30" spans="1:6" x14ac:dyDescent="0.25">
      <c r="A30" s="66" t="s">
        <v>68</v>
      </c>
      <c r="B30" s="70" t="s">
        <v>69</v>
      </c>
      <c r="C30" s="70" t="s">
        <v>70</v>
      </c>
      <c r="D30" s="18">
        <v>10000</v>
      </c>
      <c r="E30" s="56">
        <v>0.27889999999999998</v>
      </c>
      <c r="F30" s="58">
        <v>2789</v>
      </c>
    </row>
    <row r="31" spans="1:6" ht="25.5" x14ac:dyDescent="0.25">
      <c r="A31" s="73" t="s">
        <v>71</v>
      </c>
      <c r="B31" s="70" t="s">
        <v>72</v>
      </c>
      <c r="C31" s="71" t="s">
        <v>53</v>
      </c>
      <c r="D31" s="12">
        <v>2000</v>
      </c>
      <c r="E31" s="56">
        <v>9.6432000000000002</v>
      </c>
      <c r="F31" s="58">
        <v>19286.400000000001</v>
      </c>
    </row>
    <row r="32" spans="1:6" x14ac:dyDescent="0.25">
      <c r="A32" s="74"/>
      <c r="B32" s="74"/>
      <c r="C32" s="74"/>
      <c r="D32" s="75" t="s">
        <v>45</v>
      </c>
      <c r="E32" s="76"/>
      <c r="F32" s="77">
        <f>SUM(F20:F31)</f>
        <v>97631.489999999991</v>
      </c>
    </row>
    <row r="33" spans="1:6" x14ac:dyDescent="0.25">
      <c r="A33" s="74"/>
      <c r="B33" s="74"/>
      <c r="C33" s="74"/>
      <c r="D33" s="75" t="s">
        <v>73</v>
      </c>
      <c r="E33" s="76"/>
      <c r="F33" s="77">
        <f>SUM(F19+F32)</f>
        <v>111348.31999999999</v>
      </c>
    </row>
    <row r="35" spans="1:6" ht="14.25" customHeight="1" x14ac:dyDescent="0.25"/>
    <row r="37" spans="1:6" x14ac:dyDescent="0.25">
      <c r="A37" s="147" t="s">
        <v>74</v>
      </c>
      <c r="B37" s="147"/>
      <c r="C37" s="147"/>
      <c r="D37" s="147"/>
      <c r="E37" s="147"/>
      <c r="F37" s="147"/>
    </row>
    <row r="38" spans="1:6" ht="25.5" customHeight="1" x14ac:dyDescent="0.25">
      <c r="A38" s="141" t="s">
        <v>75</v>
      </c>
      <c r="B38" s="141"/>
      <c r="C38" s="141"/>
      <c r="D38" s="141"/>
      <c r="E38" s="141"/>
      <c r="F38" s="141"/>
    </row>
  </sheetData>
  <mergeCells count="5">
    <mergeCell ref="A38:F38"/>
    <mergeCell ref="H7:K7"/>
    <mergeCell ref="D1:F4"/>
    <mergeCell ref="A6:F6"/>
    <mergeCell ref="A37:F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H14"/>
  <sheetViews>
    <sheetView zoomScale="84" zoomScaleNormal="84" workbookViewId="0">
      <selection activeCell="D24" sqref="D24"/>
    </sheetView>
  </sheetViews>
  <sheetFormatPr defaultRowHeight="12.75" x14ac:dyDescent="0.2"/>
  <cols>
    <col min="1" max="1" width="4.42578125" style="2" customWidth="1"/>
    <col min="2" max="2" width="35.85546875" style="2" customWidth="1"/>
    <col min="3" max="3" width="8.140625" style="2" customWidth="1"/>
    <col min="4" max="4" width="30.7109375" style="2" customWidth="1"/>
    <col min="5" max="5" width="13.28515625" style="2" customWidth="1"/>
    <col min="6" max="6" width="8.42578125" style="2" customWidth="1"/>
    <col min="7" max="7" width="10.5703125" style="2" customWidth="1"/>
    <col min="8" max="8" width="11.42578125" style="2" customWidth="1"/>
    <col min="9" max="16384" width="9.140625" style="2"/>
  </cols>
  <sheetData>
    <row r="1" spans="1:8" x14ac:dyDescent="0.2">
      <c r="E1" s="150" t="s">
        <v>120</v>
      </c>
      <c r="F1" s="151"/>
      <c r="G1" s="151"/>
      <c r="H1" s="151"/>
    </row>
    <row r="2" spans="1:8" x14ac:dyDescent="0.2">
      <c r="E2" s="151"/>
      <c r="F2" s="151"/>
      <c r="G2" s="151"/>
      <c r="H2" s="151"/>
    </row>
    <row r="3" spans="1:8" x14ac:dyDescent="0.2">
      <c r="E3" s="151"/>
      <c r="F3" s="151"/>
      <c r="G3" s="151"/>
      <c r="H3" s="151"/>
    </row>
    <row r="4" spans="1:8" x14ac:dyDescent="0.2">
      <c r="E4" s="151"/>
      <c r="F4" s="151"/>
      <c r="G4" s="151"/>
      <c r="H4" s="151"/>
    </row>
    <row r="5" spans="1:8" ht="12" customHeight="1" x14ac:dyDescent="0.2">
      <c r="B5" s="3"/>
      <c r="C5" s="3"/>
      <c r="D5" s="3"/>
      <c r="E5" s="151"/>
      <c r="F5" s="151"/>
      <c r="G5" s="151"/>
      <c r="H5" s="151"/>
    </row>
    <row r="6" spans="1:8" ht="24.75" customHeight="1" x14ac:dyDescent="0.2">
      <c r="A6" s="149" t="s">
        <v>137</v>
      </c>
      <c r="B6" s="149"/>
      <c r="C6" s="149"/>
      <c r="D6" s="149"/>
      <c r="E6" s="149"/>
      <c r="F6" s="149"/>
      <c r="G6" s="149"/>
      <c r="H6" s="149"/>
    </row>
    <row r="7" spans="1:8" ht="58.5" customHeight="1" x14ac:dyDescent="0.2">
      <c r="A7" s="116" t="s">
        <v>0</v>
      </c>
      <c r="B7" s="117" t="s">
        <v>131</v>
      </c>
      <c r="C7" s="118" t="s">
        <v>2</v>
      </c>
      <c r="D7" s="118" t="s">
        <v>1</v>
      </c>
      <c r="E7" s="117" t="s">
        <v>9</v>
      </c>
      <c r="F7" s="117" t="s">
        <v>19</v>
      </c>
      <c r="G7" s="117" t="s">
        <v>18</v>
      </c>
      <c r="H7" s="119" t="s">
        <v>12</v>
      </c>
    </row>
    <row r="8" spans="1:8" ht="51.75" customHeight="1" x14ac:dyDescent="0.2">
      <c r="A8" s="5">
        <v>1</v>
      </c>
      <c r="B8" s="113" t="s">
        <v>16</v>
      </c>
      <c r="C8" s="5">
        <v>19200</v>
      </c>
      <c r="D8" s="6" t="s">
        <v>13</v>
      </c>
      <c r="E8" s="5">
        <v>300</v>
      </c>
      <c r="F8" s="5">
        <v>12</v>
      </c>
      <c r="G8" s="17">
        <f>E8*F8</f>
        <v>3600</v>
      </c>
      <c r="H8" s="14">
        <f>C8*F8</f>
        <v>230400</v>
      </c>
    </row>
    <row r="9" spans="1:8" ht="54.75" customHeight="1" x14ac:dyDescent="0.2">
      <c r="A9" s="5">
        <v>2</v>
      </c>
      <c r="B9" s="115" t="s">
        <v>6</v>
      </c>
      <c r="C9" s="5">
        <v>1920</v>
      </c>
      <c r="D9" s="6" t="s">
        <v>13</v>
      </c>
      <c r="E9" s="5">
        <v>30</v>
      </c>
      <c r="F9" s="5">
        <v>18</v>
      </c>
      <c r="G9" s="17">
        <f t="shared" ref="G9:G10" si="0">E9*F9</f>
        <v>540</v>
      </c>
      <c r="H9" s="14">
        <f>C9*F9</f>
        <v>34560</v>
      </c>
    </row>
    <row r="10" spans="1:8" ht="51" x14ac:dyDescent="0.2">
      <c r="A10" s="5">
        <v>3</v>
      </c>
      <c r="B10" s="113" t="s">
        <v>8</v>
      </c>
      <c r="C10" s="5">
        <v>500</v>
      </c>
      <c r="D10" s="6" t="s">
        <v>14</v>
      </c>
      <c r="E10" s="5">
        <v>20</v>
      </c>
      <c r="F10" s="5">
        <v>100</v>
      </c>
      <c r="G10" s="17">
        <f t="shared" si="0"/>
        <v>2000</v>
      </c>
      <c r="H10" s="14">
        <f>C10*F10</f>
        <v>50000</v>
      </c>
    </row>
    <row r="11" spans="1:8" x14ac:dyDescent="0.2">
      <c r="A11" s="8"/>
      <c r="B11" s="9" t="s">
        <v>11</v>
      </c>
      <c r="C11" s="8"/>
      <c r="D11" s="8"/>
      <c r="E11" s="10">
        <f>E10+E9+E8</f>
        <v>350</v>
      </c>
      <c r="F11" s="11"/>
      <c r="G11" s="15">
        <f>SUM(G8:G10)</f>
        <v>6140</v>
      </c>
      <c r="H11" s="138">
        <f>SUM(H8:H10)</f>
        <v>314960</v>
      </c>
    </row>
    <row r="12" spans="1:8" x14ac:dyDescent="0.2">
      <c r="B12" s="148" t="s">
        <v>17</v>
      </c>
      <c r="C12" s="148"/>
      <c r="D12" s="148"/>
      <c r="E12" s="148"/>
      <c r="F12" s="148"/>
      <c r="G12" s="148"/>
    </row>
    <row r="13" spans="1:8" x14ac:dyDescent="0.2">
      <c r="B13" s="148"/>
      <c r="C13" s="148"/>
      <c r="D13" s="148"/>
      <c r="E13" s="148"/>
      <c r="F13" s="148"/>
      <c r="G13" s="148"/>
    </row>
    <row r="14" spans="1:8" x14ac:dyDescent="0.2">
      <c r="B14" s="2" t="s">
        <v>15</v>
      </c>
    </row>
  </sheetData>
  <mergeCells count="3">
    <mergeCell ref="B12:G13"/>
    <mergeCell ref="A6:H6"/>
    <mergeCell ref="E1:H5"/>
  </mergeCells>
  <pageMargins left="0.31496062992125984" right="0.31496062992125984"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F5112-97BC-4297-B4D5-BCDA5C986894}">
  <sheetPr>
    <tabColor theme="0" tint="-0.249977111117893"/>
  </sheetPr>
  <dimension ref="A1:D24"/>
  <sheetViews>
    <sheetView zoomScale="75" zoomScaleNormal="75" workbookViewId="0">
      <selection activeCell="A21" sqref="A21"/>
    </sheetView>
  </sheetViews>
  <sheetFormatPr defaultRowHeight="12.75" x14ac:dyDescent="0.2"/>
  <cols>
    <col min="1" max="1" width="62.85546875" style="2" customWidth="1"/>
    <col min="2" max="2" width="13" style="2" customWidth="1"/>
    <col min="3" max="3" width="15.85546875" style="2" customWidth="1"/>
    <col min="4" max="4" width="15" style="2" customWidth="1"/>
    <col min="5" max="16384" width="9.140625" style="2"/>
  </cols>
  <sheetData>
    <row r="1" spans="1:4" x14ac:dyDescent="0.2">
      <c r="B1" s="152" t="s">
        <v>121</v>
      </c>
      <c r="C1" s="153"/>
      <c r="D1" s="153"/>
    </row>
    <row r="2" spans="1:4" x14ac:dyDescent="0.2">
      <c r="B2" s="153"/>
      <c r="C2" s="153"/>
      <c r="D2" s="153"/>
    </row>
    <row r="3" spans="1:4" x14ac:dyDescent="0.2">
      <c r="B3" s="153"/>
      <c r="C3" s="153"/>
      <c r="D3" s="153"/>
    </row>
    <row r="4" spans="1:4" x14ac:dyDescent="0.2">
      <c r="B4" s="153"/>
      <c r="C4" s="153"/>
      <c r="D4" s="153"/>
    </row>
    <row r="5" spans="1:4" x14ac:dyDescent="0.2">
      <c r="B5" s="153"/>
      <c r="C5" s="153"/>
      <c r="D5" s="153"/>
    </row>
    <row r="7" spans="1:4" ht="38.25" x14ac:dyDescent="0.2">
      <c r="A7" s="125"/>
      <c r="B7" s="119" t="s">
        <v>21</v>
      </c>
      <c r="C7" s="119" t="s">
        <v>20</v>
      </c>
      <c r="D7" s="119" t="s">
        <v>22</v>
      </c>
    </row>
    <row r="8" spans="1:4" ht="28.5" x14ac:dyDescent="0.2">
      <c r="A8" s="20" t="s">
        <v>136</v>
      </c>
      <c r="B8" s="21">
        <f>9000*1.21</f>
        <v>10890</v>
      </c>
      <c r="C8" s="21">
        <v>7</v>
      </c>
      <c r="D8" s="21">
        <f>B8*C8</f>
        <v>76230</v>
      </c>
    </row>
    <row r="9" spans="1:4" x14ac:dyDescent="0.2">
      <c r="B9" s="19"/>
      <c r="C9" s="19"/>
      <c r="D9" s="16">
        <f>D8</f>
        <v>76230</v>
      </c>
    </row>
    <row r="10" spans="1:4" x14ac:dyDescent="0.2">
      <c r="B10" s="19"/>
      <c r="C10" s="19"/>
      <c r="D10" s="19"/>
    </row>
    <row r="11" spans="1:4" x14ac:dyDescent="0.2">
      <c r="B11" s="19"/>
      <c r="C11" s="19"/>
      <c r="D11" s="19"/>
    </row>
    <row r="12" spans="1:4" x14ac:dyDescent="0.2">
      <c r="B12" s="19"/>
      <c r="C12" s="19"/>
      <c r="D12" s="19"/>
    </row>
    <row r="13" spans="1:4" x14ac:dyDescent="0.2">
      <c r="B13" s="19"/>
      <c r="C13" s="19"/>
      <c r="D13" s="19"/>
    </row>
    <row r="14" spans="1:4" x14ac:dyDescent="0.2">
      <c r="B14" s="19"/>
      <c r="C14" s="19"/>
      <c r="D14" s="19"/>
    </row>
    <row r="15" spans="1:4" x14ac:dyDescent="0.2">
      <c r="B15" s="19"/>
      <c r="C15" s="19"/>
      <c r="D15" s="19"/>
    </row>
    <row r="16" spans="1:4" x14ac:dyDescent="0.2">
      <c r="B16" s="19"/>
      <c r="C16" s="19"/>
      <c r="D16" s="19"/>
    </row>
    <row r="17" spans="2:4" x14ac:dyDescent="0.2">
      <c r="B17" s="19"/>
      <c r="C17" s="19"/>
      <c r="D17" s="19"/>
    </row>
    <row r="18" spans="2:4" x14ac:dyDescent="0.2">
      <c r="B18" s="19"/>
      <c r="C18" s="19"/>
      <c r="D18" s="19"/>
    </row>
    <row r="19" spans="2:4" x14ac:dyDescent="0.2">
      <c r="B19" s="19"/>
      <c r="C19" s="19"/>
      <c r="D19" s="19"/>
    </row>
    <row r="20" spans="2:4" x14ac:dyDescent="0.2">
      <c r="B20" s="19"/>
      <c r="C20" s="19"/>
      <c r="D20" s="19"/>
    </row>
    <row r="21" spans="2:4" x14ac:dyDescent="0.2">
      <c r="B21" s="19"/>
      <c r="C21" s="19"/>
      <c r="D21" s="19"/>
    </row>
    <row r="22" spans="2:4" x14ac:dyDescent="0.2">
      <c r="B22" s="19"/>
      <c r="C22" s="19"/>
      <c r="D22" s="19"/>
    </row>
    <row r="23" spans="2:4" x14ac:dyDescent="0.2">
      <c r="B23" s="19"/>
      <c r="C23" s="19"/>
      <c r="D23" s="19"/>
    </row>
    <row r="24" spans="2:4" x14ac:dyDescent="0.2">
      <c r="B24" s="13"/>
      <c r="C24" s="13"/>
      <c r="D24" s="13"/>
    </row>
  </sheetData>
  <mergeCells count="1">
    <mergeCell ref="B1: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5DAA3-0765-497B-B6A0-F8A7C103335E}">
  <sheetPr>
    <tabColor theme="0" tint="-0.249977111117893"/>
  </sheetPr>
  <dimension ref="A1:F20"/>
  <sheetViews>
    <sheetView zoomScale="82" zoomScaleNormal="82" workbookViewId="0">
      <selection activeCell="A6" sqref="A6:F6"/>
    </sheetView>
  </sheetViews>
  <sheetFormatPr defaultRowHeight="15" x14ac:dyDescent="0.25"/>
  <cols>
    <col min="1" max="1" width="7.42578125" customWidth="1"/>
    <col min="2" max="2" width="51.85546875" customWidth="1"/>
    <col min="3" max="3" width="6.140625" customWidth="1"/>
    <col min="4" max="4" width="11.5703125" customWidth="1"/>
    <col min="5" max="5" width="12.85546875" customWidth="1"/>
    <col min="6" max="6" width="13" customWidth="1"/>
  </cols>
  <sheetData>
    <row r="1" spans="1:6" x14ac:dyDescent="0.25">
      <c r="D1" s="156" t="s">
        <v>122</v>
      </c>
      <c r="E1" s="157"/>
      <c r="F1" s="157"/>
    </row>
    <row r="2" spans="1:6" x14ac:dyDescent="0.25">
      <c r="D2" s="157"/>
      <c r="E2" s="157"/>
      <c r="F2" s="157"/>
    </row>
    <row r="3" spans="1:6" x14ac:dyDescent="0.25">
      <c r="D3" s="157"/>
      <c r="E3" s="157"/>
      <c r="F3" s="157"/>
    </row>
    <row r="4" spans="1:6" ht="23.25" customHeight="1" x14ac:dyDescent="0.25">
      <c r="D4" s="157"/>
      <c r="E4" s="157"/>
      <c r="F4" s="157"/>
    </row>
    <row r="6" spans="1:6" x14ac:dyDescent="0.25">
      <c r="A6" s="154" t="s">
        <v>132</v>
      </c>
      <c r="B6" s="154"/>
      <c r="C6" s="154"/>
      <c r="D6" s="154"/>
      <c r="E6" s="154"/>
      <c r="F6" s="154"/>
    </row>
    <row r="7" spans="1:6" ht="15.75" x14ac:dyDescent="0.25">
      <c r="A7" s="155"/>
      <c r="B7" s="155"/>
      <c r="C7" s="155"/>
      <c r="D7" s="155"/>
    </row>
    <row r="8" spans="1:6" ht="51" x14ac:dyDescent="0.25">
      <c r="A8" s="120" t="s">
        <v>0</v>
      </c>
      <c r="B8" s="121" t="s">
        <v>23</v>
      </c>
      <c r="C8" s="122" t="s">
        <v>24</v>
      </c>
      <c r="D8" s="123" t="s">
        <v>77</v>
      </c>
      <c r="E8" s="123" t="s">
        <v>26</v>
      </c>
      <c r="F8" s="124" t="s">
        <v>76</v>
      </c>
    </row>
    <row r="9" spans="1:6" x14ac:dyDescent="0.25">
      <c r="A9" s="22" t="s">
        <v>3</v>
      </c>
      <c r="B9" s="23" t="s">
        <v>28</v>
      </c>
      <c r="C9" s="24" t="s">
        <v>29</v>
      </c>
      <c r="D9" s="25">
        <v>50000</v>
      </c>
      <c r="E9" s="27">
        <f>0.025*1.1</f>
        <v>2.7500000000000004E-2</v>
      </c>
      <c r="F9" s="78">
        <f>E9*D9</f>
        <v>1375.0000000000002</v>
      </c>
    </row>
    <row r="10" spans="1:6" x14ac:dyDescent="0.25">
      <c r="A10" s="22" t="s">
        <v>4</v>
      </c>
      <c r="B10" s="23" t="s">
        <v>31</v>
      </c>
      <c r="C10" s="24" t="s">
        <v>29</v>
      </c>
      <c r="D10" s="25">
        <v>10000</v>
      </c>
      <c r="E10" s="30">
        <f>0.0224*1.1</f>
        <v>2.4640000000000002E-2</v>
      </c>
      <c r="F10" s="78">
        <f>E10*D10</f>
        <v>246.40000000000003</v>
      </c>
    </row>
    <row r="11" spans="1:6" x14ac:dyDescent="0.25">
      <c r="A11" s="31" t="s">
        <v>5</v>
      </c>
      <c r="B11" s="32" t="s">
        <v>32</v>
      </c>
      <c r="C11" s="24" t="s">
        <v>29</v>
      </c>
      <c r="D11" s="33">
        <v>30000</v>
      </c>
      <c r="E11" s="27">
        <f>5.324*1.1</f>
        <v>5.8564000000000007</v>
      </c>
      <c r="F11" s="78">
        <f>E11*D11</f>
        <v>175692.00000000003</v>
      </c>
    </row>
    <row r="12" spans="1:6" x14ac:dyDescent="0.25">
      <c r="A12" s="34" t="s">
        <v>7</v>
      </c>
      <c r="B12" s="35" t="s">
        <v>33</v>
      </c>
      <c r="C12" s="24" t="s">
        <v>29</v>
      </c>
      <c r="D12" s="37">
        <v>30000</v>
      </c>
      <c r="E12" s="38">
        <f>3.3638*1.1</f>
        <v>3.70018</v>
      </c>
      <c r="F12" s="78">
        <f t="shared" ref="F12" si="0">E12*D12</f>
        <v>111005.4</v>
      </c>
    </row>
    <row r="13" spans="1:6" x14ac:dyDescent="0.25">
      <c r="A13" s="34" t="s">
        <v>10</v>
      </c>
      <c r="B13" s="35" t="s">
        <v>79</v>
      </c>
      <c r="C13" s="24" t="s">
        <v>29</v>
      </c>
      <c r="D13" s="37">
        <v>15000</v>
      </c>
      <c r="E13" s="38">
        <f>20.46*1.1</f>
        <v>22.506000000000004</v>
      </c>
      <c r="F13" s="78">
        <f>E13*D13</f>
        <v>337590.00000000006</v>
      </c>
    </row>
    <row r="14" spans="1:6" ht="26.25" customHeight="1" x14ac:dyDescent="0.25">
      <c r="A14" s="34" t="s">
        <v>36</v>
      </c>
      <c r="B14" s="35" t="s">
        <v>80</v>
      </c>
      <c r="C14" s="24" t="s">
        <v>29</v>
      </c>
      <c r="D14" s="37">
        <v>13000</v>
      </c>
      <c r="E14" s="38">
        <f>8.47*1.1</f>
        <v>9.3170000000000019</v>
      </c>
      <c r="F14" s="78">
        <f>E14*D14</f>
        <v>121121.00000000003</v>
      </c>
    </row>
    <row r="15" spans="1:6" x14ac:dyDescent="0.25">
      <c r="A15" s="79" t="s">
        <v>38</v>
      </c>
      <c r="B15" s="139" t="s">
        <v>78</v>
      </c>
      <c r="C15" s="80" t="s">
        <v>29</v>
      </c>
      <c r="D15" s="36">
        <v>1800</v>
      </c>
      <c r="E15" s="38">
        <f>2.662*1.1</f>
        <v>2.9282000000000004</v>
      </c>
      <c r="F15" s="78">
        <f>E15*D15</f>
        <v>5270.76</v>
      </c>
    </row>
    <row r="16" spans="1:6" x14ac:dyDescent="0.25">
      <c r="A16" s="49"/>
      <c r="C16" s="50"/>
      <c r="D16" s="51"/>
      <c r="E16" s="81" t="s">
        <v>45</v>
      </c>
      <c r="F16" s="82">
        <f>SUM(F9:F15)</f>
        <v>752300.56</v>
      </c>
    </row>
    <row r="17" spans="1:6" ht="14.25" customHeight="1" x14ac:dyDescent="0.25">
      <c r="D17" s="1"/>
    </row>
    <row r="19" spans="1:6" x14ac:dyDescent="0.25">
      <c r="A19" s="147"/>
      <c r="B19" s="147"/>
      <c r="C19" s="147"/>
      <c r="D19" s="147"/>
      <c r="E19" s="147"/>
      <c r="F19" s="147"/>
    </row>
    <row r="20" spans="1:6" ht="25.5" customHeight="1" x14ac:dyDescent="0.25">
      <c r="A20" s="141"/>
      <c r="B20" s="141"/>
      <c r="C20" s="141"/>
      <c r="D20" s="141"/>
      <c r="E20" s="141"/>
      <c r="F20" s="141"/>
    </row>
  </sheetData>
  <mergeCells count="5">
    <mergeCell ref="A6:F6"/>
    <mergeCell ref="A7:D7"/>
    <mergeCell ref="A19:F19"/>
    <mergeCell ref="A20:F20"/>
    <mergeCell ref="D1: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FCBC2-4DB6-40A2-8A4B-25256F99FD17}">
  <sheetPr>
    <tabColor theme="0" tint="-0.249977111117893"/>
  </sheetPr>
  <dimension ref="A1:K51"/>
  <sheetViews>
    <sheetView zoomScale="68" zoomScaleNormal="68" workbookViewId="0">
      <selection activeCell="D1" sqref="D1:F4"/>
    </sheetView>
  </sheetViews>
  <sheetFormatPr defaultRowHeight="12.75" x14ac:dyDescent="0.2"/>
  <cols>
    <col min="1" max="1" width="25.42578125" style="2" customWidth="1"/>
    <col min="2" max="2" width="42" style="83" customWidth="1"/>
    <col min="3" max="3" width="11.42578125" style="2" customWidth="1"/>
    <col min="4" max="4" width="12.85546875" style="2" customWidth="1"/>
    <col min="5" max="5" width="16.28515625" style="2" customWidth="1"/>
    <col min="6" max="6" width="19" style="2" customWidth="1"/>
    <col min="7" max="7" width="17.85546875" style="2" customWidth="1"/>
    <col min="8" max="8" width="20" style="83" customWidth="1"/>
    <col min="9" max="9" width="17" style="2" customWidth="1"/>
    <col min="10" max="10" width="12.28515625" style="2" customWidth="1"/>
    <col min="11" max="11" width="14.42578125" style="2" customWidth="1"/>
    <col min="12" max="16384" width="9.140625" style="2"/>
  </cols>
  <sheetData>
    <row r="1" spans="1:8" x14ac:dyDescent="0.2">
      <c r="B1" s="84"/>
      <c r="D1" s="152" t="s">
        <v>123</v>
      </c>
      <c r="E1" s="153"/>
      <c r="F1" s="153"/>
    </row>
    <row r="2" spans="1:8" x14ac:dyDescent="0.2">
      <c r="B2" s="84"/>
      <c r="D2" s="153"/>
      <c r="E2" s="153"/>
      <c r="F2" s="153"/>
    </row>
    <row r="3" spans="1:8" x14ac:dyDescent="0.2">
      <c r="B3" s="84"/>
      <c r="D3" s="153"/>
      <c r="E3" s="153"/>
      <c r="F3" s="153"/>
    </row>
    <row r="4" spans="1:8" ht="25.5" customHeight="1" x14ac:dyDescent="0.2">
      <c r="B4" s="84"/>
      <c r="D4" s="153"/>
      <c r="E4" s="153"/>
      <c r="F4" s="153"/>
    </row>
    <row r="5" spans="1:8" ht="38.25" customHeight="1" x14ac:dyDescent="0.2">
      <c r="A5" s="170" t="s">
        <v>133</v>
      </c>
      <c r="B5" s="170"/>
      <c r="C5" s="170"/>
      <c r="D5" s="170"/>
      <c r="E5" s="170"/>
      <c r="F5" s="170"/>
    </row>
    <row r="6" spans="1:8" x14ac:dyDescent="0.2">
      <c r="B6" s="168"/>
      <c r="C6" s="169"/>
      <c r="D6" s="169"/>
      <c r="H6" s="2"/>
    </row>
    <row r="7" spans="1:8" ht="38.25" x14ac:dyDescent="0.2">
      <c r="A7" s="161" t="s">
        <v>81</v>
      </c>
      <c r="B7" s="7" t="s">
        <v>82</v>
      </c>
      <c r="C7" s="7" t="s">
        <v>83</v>
      </c>
      <c r="D7" s="85" t="s">
        <v>84</v>
      </c>
      <c r="E7" s="85" t="s">
        <v>85</v>
      </c>
      <c r="F7" s="7" t="s">
        <v>86</v>
      </c>
      <c r="H7" s="2"/>
    </row>
    <row r="8" spans="1:8" x14ac:dyDescent="0.2">
      <c r="A8" s="161"/>
      <c r="B8" s="86" t="s">
        <v>87</v>
      </c>
      <c r="C8" s="87">
        <v>20</v>
      </c>
      <c r="D8" s="88">
        <v>6611.57</v>
      </c>
      <c r="E8" s="89">
        <v>8000</v>
      </c>
      <c r="F8" s="88">
        <f>E8*C8</f>
        <v>160000</v>
      </c>
      <c r="H8" s="2"/>
    </row>
    <row r="9" spans="1:8" ht="25.5" x14ac:dyDescent="0.2">
      <c r="A9" s="161"/>
      <c r="B9" s="86" t="s">
        <v>124</v>
      </c>
      <c r="C9" s="90">
        <v>2</v>
      </c>
      <c r="D9" s="91">
        <v>5000</v>
      </c>
      <c r="E9" s="92">
        <f>D9*1.21</f>
        <v>6050</v>
      </c>
      <c r="F9" s="91">
        <f>E9*C9</f>
        <v>12100</v>
      </c>
      <c r="H9" s="2"/>
    </row>
    <row r="10" spans="1:8" x14ac:dyDescent="0.2">
      <c r="A10" s="161"/>
      <c r="B10" s="126" t="s">
        <v>88</v>
      </c>
      <c r="C10" s="127">
        <f>SUM(C8:C9)</f>
        <v>22</v>
      </c>
      <c r="D10" s="127"/>
      <c r="E10" s="128"/>
      <c r="F10" s="127">
        <f>SUM(F8:F9)</f>
        <v>172100</v>
      </c>
      <c r="H10" s="2"/>
    </row>
    <row r="11" spans="1:8" x14ac:dyDescent="0.2">
      <c r="F11" s="12"/>
      <c r="H11" s="2"/>
    </row>
    <row r="12" spans="1:8" ht="25.5" x14ac:dyDescent="0.2">
      <c r="A12" s="161" t="s">
        <v>89</v>
      </c>
      <c r="B12" s="93" t="s">
        <v>90</v>
      </c>
      <c r="C12" s="7" t="s">
        <v>83</v>
      </c>
      <c r="D12" s="85" t="s">
        <v>91</v>
      </c>
      <c r="E12" s="85" t="s">
        <v>92</v>
      </c>
      <c r="F12" s="71" t="s">
        <v>86</v>
      </c>
      <c r="H12" s="2"/>
    </row>
    <row r="13" spans="1:8" x14ac:dyDescent="0.2">
      <c r="A13" s="161"/>
      <c r="B13" s="93" t="s">
        <v>93</v>
      </c>
      <c r="C13" s="94">
        <v>120</v>
      </c>
      <c r="D13" s="91">
        <v>16.91</v>
      </c>
      <c r="E13" s="92">
        <f>D13*1.21</f>
        <v>20.461099999999998</v>
      </c>
      <c r="F13" s="91">
        <f>C13*E13</f>
        <v>2455.3319999999999</v>
      </c>
      <c r="H13" s="2"/>
    </row>
    <row r="14" spans="1:8" x14ac:dyDescent="0.2">
      <c r="A14" s="161"/>
      <c r="B14" s="95" t="s">
        <v>94</v>
      </c>
      <c r="C14" s="96">
        <v>200</v>
      </c>
      <c r="D14" s="91">
        <v>2.2000000000000002</v>
      </c>
      <c r="E14" s="92">
        <f t="shared" ref="E14:E20" si="0">D14*1.21</f>
        <v>2.6619999999999999</v>
      </c>
      <c r="F14" s="91">
        <f t="shared" ref="F14:F20" si="1">C14*E14</f>
        <v>532.4</v>
      </c>
      <c r="H14" s="2"/>
    </row>
    <row r="15" spans="1:8" x14ac:dyDescent="0.2">
      <c r="A15" s="161"/>
      <c r="B15" s="95" t="s">
        <v>95</v>
      </c>
      <c r="C15" s="96">
        <v>2500</v>
      </c>
      <c r="D15" s="91">
        <v>2.78</v>
      </c>
      <c r="E15" s="92">
        <f t="shared" si="0"/>
        <v>3.3637999999999995</v>
      </c>
      <c r="F15" s="91">
        <f t="shared" si="1"/>
        <v>8409.4999999999982</v>
      </c>
      <c r="H15" s="2"/>
    </row>
    <row r="16" spans="1:8" x14ac:dyDescent="0.2">
      <c r="A16" s="161"/>
      <c r="B16" s="86" t="s">
        <v>96</v>
      </c>
      <c r="C16" s="94">
        <v>1000</v>
      </c>
      <c r="D16" s="97">
        <v>7</v>
      </c>
      <c r="E16" s="92">
        <f t="shared" si="0"/>
        <v>8.4699999999999989</v>
      </c>
      <c r="F16" s="91">
        <f t="shared" si="1"/>
        <v>8469.9999999999982</v>
      </c>
      <c r="H16" s="2"/>
    </row>
    <row r="17" spans="1:8" x14ac:dyDescent="0.2">
      <c r="A17" s="161"/>
      <c r="B17" s="8" t="s">
        <v>97</v>
      </c>
      <c r="C17" s="94">
        <v>600</v>
      </c>
      <c r="D17" s="94">
        <v>3.26</v>
      </c>
      <c r="E17" s="92">
        <f t="shared" si="0"/>
        <v>3.9445999999999994</v>
      </c>
      <c r="F17" s="91">
        <f t="shared" si="1"/>
        <v>2366.7599999999998</v>
      </c>
      <c r="H17" s="2"/>
    </row>
    <row r="18" spans="1:8" x14ac:dyDescent="0.2">
      <c r="A18" s="161"/>
      <c r="B18" s="98" t="s">
        <v>98</v>
      </c>
      <c r="C18" s="94">
        <v>300</v>
      </c>
      <c r="D18" s="73">
        <v>0.27</v>
      </c>
      <c r="E18" s="92">
        <f t="shared" si="0"/>
        <v>0.32669999999999999</v>
      </c>
      <c r="F18" s="91">
        <f t="shared" si="1"/>
        <v>98.009999999999991</v>
      </c>
      <c r="H18" s="2"/>
    </row>
    <row r="19" spans="1:8" hidden="1" x14ac:dyDescent="0.2">
      <c r="A19" s="161"/>
      <c r="B19" s="99"/>
      <c r="C19" s="94"/>
      <c r="D19" s="12"/>
      <c r="E19" s="92">
        <f t="shared" si="0"/>
        <v>0</v>
      </c>
      <c r="F19" s="91">
        <f t="shared" si="1"/>
        <v>0</v>
      </c>
      <c r="H19" s="2"/>
    </row>
    <row r="20" spans="1:8" hidden="1" x14ac:dyDescent="0.2">
      <c r="A20" s="161"/>
      <c r="B20" s="99"/>
      <c r="C20" s="94"/>
      <c r="D20" s="12"/>
      <c r="E20" s="92">
        <f t="shared" si="0"/>
        <v>0</v>
      </c>
      <c r="F20" s="91">
        <f t="shared" si="1"/>
        <v>0</v>
      </c>
      <c r="H20" s="2"/>
    </row>
    <row r="21" spans="1:8" x14ac:dyDescent="0.2">
      <c r="A21" s="161"/>
      <c r="B21" s="126" t="s">
        <v>88</v>
      </c>
      <c r="C21" s="129">
        <f>SUM(C13:C20)</f>
        <v>4720</v>
      </c>
      <c r="D21" s="130"/>
      <c r="E21" s="131"/>
      <c r="F21" s="129">
        <f>SUM(F13:F20)</f>
        <v>22332.001999999993</v>
      </c>
      <c r="H21" s="2"/>
    </row>
    <row r="22" spans="1:8" x14ac:dyDescent="0.2">
      <c r="F22" s="12"/>
      <c r="H22" s="2"/>
    </row>
    <row r="23" spans="1:8" ht="38.25" x14ac:dyDescent="0.2">
      <c r="A23" s="159" t="s">
        <v>99</v>
      </c>
      <c r="B23" s="7" t="s">
        <v>100</v>
      </c>
      <c r="C23" s="7" t="s">
        <v>83</v>
      </c>
      <c r="D23" s="7" t="s">
        <v>101</v>
      </c>
      <c r="E23" s="85" t="s">
        <v>102</v>
      </c>
      <c r="F23" s="7" t="s">
        <v>86</v>
      </c>
      <c r="H23" s="2"/>
    </row>
    <row r="24" spans="1:8" x14ac:dyDescent="0.2">
      <c r="A24" s="159"/>
      <c r="B24" s="8" t="s">
        <v>103</v>
      </c>
      <c r="C24" s="100">
        <v>3250</v>
      </c>
      <c r="D24" s="101">
        <v>0.33</v>
      </c>
      <c r="E24" s="92">
        <f>D24*1.21</f>
        <v>0.39929999999999999</v>
      </c>
      <c r="F24" s="91">
        <f>E24*C24</f>
        <v>1297.7249999999999</v>
      </c>
      <c r="H24" s="2"/>
    </row>
    <row r="25" spans="1:8" x14ac:dyDescent="0.2">
      <c r="A25" s="159"/>
      <c r="B25" s="102" t="s">
        <v>104</v>
      </c>
      <c r="C25" s="100">
        <v>650</v>
      </c>
      <c r="D25" s="101">
        <v>0.97</v>
      </c>
      <c r="E25" s="92">
        <f t="shared" ref="E25:E29" si="2">D25*1.21</f>
        <v>1.1737</v>
      </c>
      <c r="F25" s="91">
        <f t="shared" ref="F25:F29" si="3">E25*C25</f>
        <v>762.90499999999997</v>
      </c>
      <c r="H25" s="2"/>
    </row>
    <row r="26" spans="1:8" hidden="1" x14ac:dyDescent="0.2">
      <c r="A26" s="159"/>
      <c r="B26" s="8"/>
      <c r="C26" s="12"/>
      <c r="D26" s="12"/>
      <c r="E26" s="92">
        <f t="shared" si="2"/>
        <v>0</v>
      </c>
      <c r="F26" s="91">
        <f t="shared" si="3"/>
        <v>0</v>
      </c>
      <c r="H26" s="2"/>
    </row>
    <row r="27" spans="1:8" hidden="1" x14ac:dyDescent="0.2">
      <c r="A27" s="159"/>
      <c r="B27" s="8"/>
      <c r="C27" s="12"/>
      <c r="D27" s="12"/>
      <c r="E27" s="92">
        <f t="shared" si="2"/>
        <v>0</v>
      </c>
      <c r="F27" s="91">
        <f t="shared" si="3"/>
        <v>0</v>
      </c>
      <c r="H27" s="2"/>
    </row>
    <row r="28" spans="1:8" hidden="1" x14ac:dyDescent="0.2">
      <c r="A28" s="159"/>
      <c r="B28" s="8"/>
      <c r="C28" s="12"/>
      <c r="D28" s="12"/>
      <c r="E28" s="92">
        <f t="shared" si="2"/>
        <v>0</v>
      </c>
      <c r="F28" s="91">
        <f t="shared" si="3"/>
        <v>0</v>
      </c>
      <c r="H28" s="2"/>
    </row>
    <row r="29" spans="1:8" hidden="1" x14ac:dyDescent="0.2">
      <c r="A29" s="159"/>
      <c r="B29" s="8"/>
      <c r="C29" s="12"/>
      <c r="D29" s="12"/>
      <c r="E29" s="92">
        <f t="shared" si="2"/>
        <v>0</v>
      </c>
      <c r="F29" s="91">
        <f t="shared" si="3"/>
        <v>0</v>
      </c>
      <c r="H29" s="2"/>
    </row>
    <row r="30" spans="1:8" x14ac:dyDescent="0.2">
      <c r="A30" s="159"/>
      <c r="B30" s="126" t="s">
        <v>88</v>
      </c>
      <c r="C30" s="132">
        <f t="shared" ref="C30" si="4">SUM(C24:C29)</f>
        <v>3900</v>
      </c>
      <c r="D30" s="132"/>
      <c r="E30" s="133"/>
      <c r="F30" s="132">
        <f>SUM(F24:F29)</f>
        <v>2060.63</v>
      </c>
      <c r="H30" s="2"/>
    </row>
    <row r="31" spans="1:8" x14ac:dyDescent="0.2">
      <c r="F31" s="4"/>
      <c r="H31" s="2"/>
    </row>
    <row r="32" spans="1:8" x14ac:dyDescent="0.2">
      <c r="A32" s="103" t="s">
        <v>105</v>
      </c>
      <c r="F32" s="4"/>
      <c r="H32" s="2"/>
    </row>
    <row r="33" spans="1:11" ht="15" customHeight="1" x14ac:dyDescent="0.2">
      <c r="A33" s="162" t="s">
        <v>106</v>
      </c>
      <c r="B33" s="163" t="s">
        <v>107</v>
      </c>
      <c r="C33" s="160" t="s">
        <v>108</v>
      </c>
      <c r="D33" s="160" t="s">
        <v>109</v>
      </c>
      <c r="E33" s="165" t="s">
        <v>119</v>
      </c>
      <c r="F33" s="167" t="s">
        <v>110</v>
      </c>
      <c r="G33" s="167"/>
      <c r="H33" s="167"/>
      <c r="I33" s="167"/>
      <c r="J33" s="160" t="s">
        <v>111</v>
      </c>
      <c r="K33" s="159" t="s">
        <v>112</v>
      </c>
    </row>
    <row r="34" spans="1:11" ht="38.25" x14ac:dyDescent="0.2">
      <c r="A34" s="162"/>
      <c r="B34" s="164"/>
      <c r="C34" s="160"/>
      <c r="D34" s="160"/>
      <c r="E34" s="166"/>
      <c r="F34" s="104" t="s">
        <v>126</v>
      </c>
      <c r="G34" s="104" t="s">
        <v>113</v>
      </c>
      <c r="H34" s="104" t="s">
        <v>114</v>
      </c>
      <c r="I34" s="104" t="s">
        <v>127</v>
      </c>
      <c r="J34" s="160"/>
      <c r="K34" s="159"/>
    </row>
    <row r="35" spans="1:11" x14ac:dyDescent="0.2">
      <c r="A35" s="162"/>
      <c r="B35" s="85" t="s">
        <v>115</v>
      </c>
      <c r="C35" s="94">
        <v>1300</v>
      </c>
      <c r="D35" s="94">
        <v>7.79</v>
      </c>
      <c r="E35" s="105">
        <f>166.83*2.77</f>
        <v>462.11910000000006</v>
      </c>
      <c r="F35" s="106">
        <f>E35*D35*0.33*0.75</f>
        <v>890.97717777750017</v>
      </c>
      <c r="G35" s="106">
        <f>D35*E35*0.03</f>
        <v>107.99723367</v>
      </c>
      <c r="H35" s="106">
        <f>D35*E35*0.25</f>
        <v>899.97694725000008</v>
      </c>
      <c r="I35" s="106">
        <f>D35*E35*0.1</f>
        <v>359.99077890000007</v>
      </c>
      <c r="J35" s="91">
        <f>D35*E35+F35+G35+H35+I35</f>
        <v>5858.8499265975006</v>
      </c>
      <c r="K35" s="107">
        <f>J35*1.2409</f>
        <v>7270.246873914838</v>
      </c>
    </row>
    <row r="36" spans="1:11" x14ac:dyDescent="0.2">
      <c r="A36" s="159"/>
      <c r="B36" s="85" t="s">
        <v>116</v>
      </c>
      <c r="C36" s="90">
        <v>690</v>
      </c>
      <c r="D36" s="91">
        <v>4.1399999999999997</v>
      </c>
      <c r="E36" s="105">
        <f>166.83*2.77</f>
        <v>462.11910000000006</v>
      </c>
      <c r="F36" s="106">
        <f>E36*D36*0.33*0.75</f>
        <v>473.51033581500002</v>
      </c>
      <c r="G36" s="106">
        <f>D36*E36*0.03</f>
        <v>57.395192219999998</v>
      </c>
      <c r="H36" s="106">
        <f>D36*E36*0.25</f>
        <v>478.29326850000001</v>
      </c>
      <c r="I36" s="106">
        <f>D36*E36*0.3</f>
        <v>573.95192220000001</v>
      </c>
      <c r="J36" s="91">
        <f>D36*E36+F36+G36+H36+I36</f>
        <v>3496.3237927350001</v>
      </c>
      <c r="K36" s="107">
        <f>J36*1.2409</f>
        <v>4338.5881944048615</v>
      </c>
    </row>
    <row r="37" spans="1:11" hidden="1" x14ac:dyDescent="0.2">
      <c r="A37" s="159"/>
      <c r="B37" s="8"/>
      <c r="C37" s="108"/>
      <c r="D37" s="108"/>
      <c r="E37" s="109"/>
      <c r="F37" s="12"/>
      <c r="G37" s="12"/>
      <c r="H37" s="8"/>
      <c r="I37" s="12"/>
      <c r="J37" s="110"/>
      <c r="K37" s="111"/>
    </row>
    <row r="38" spans="1:11" hidden="1" x14ac:dyDescent="0.2">
      <c r="A38" s="159"/>
      <c r="B38" s="8"/>
      <c r="C38" s="12"/>
      <c r="D38" s="12"/>
      <c r="E38" s="109"/>
      <c r="F38" s="12"/>
      <c r="G38" s="12"/>
      <c r="H38" s="8"/>
      <c r="I38" s="12"/>
      <c r="J38" s="110"/>
      <c r="K38" s="111"/>
    </row>
    <row r="39" spans="1:11" x14ac:dyDescent="0.2">
      <c r="A39" s="159"/>
      <c r="B39" s="126" t="s">
        <v>88</v>
      </c>
      <c r="C39" s="125"/>
      <c r="D39" s="125"/>
      <c r="E39" s="132"/>
      <c r="F39" s="132">
        <f t="shared" ref="F39:K39" si="5">SUM(F35:F38)</f>
        <v>1364.4875135925001</v>
      </c>
      <c r="G39" s="132">
        <f t="shared" si="5"/>
        <v>165.39242589</v>
      </c>
      <c r="H39" s="132">
        <f t="shared" si="5"/>
        <v>1378.27021575</v>
      </c>
      <c r="I39" s="132">
        <f t="shared" si="5"/>
        <v>933.94270110000002</v>
      </c>
      <c r="J39" s="127">
        <f t="shared" si="5"/>
        <v>9355.1737193325007</v>
      </c>
      <c r="K39" s="127">
        <f t="shared" si="5"/>
        <v>11608.835068319699</v>
      </c>
    </row>
    <row r="41" spans="1:11" ht="25.5" customHeight="1" x14ac:dyDescent="0.2">
      <c r="A41" s="158" t="s">
        <v>128</v>
      </c>
      <c r="B41" s="158"/>
      <c r="C41" s="158"/>
      <c r="D41" s="158"/>
    </row>
    <row r="42" spans="1:11" ht="55.5" customHeight="1" x14ac:dyDescent="0.2">
      <c r="A42" s="158" t="s">
        <v>129</v>
      </c>
      <c r="B42" s="158"/>
      <c r="C42" s="158"/>
      <c r="D42" s="158"/>
    </row>
    <row r="43" spans="1:11" x14ac:dyDescent="0.2">
      <c r="A43" s="13"/>
      <c r="B43" s="13"/>
      <c r="C43" s="13"/>
      <c r="D43" s="13"/>
    </row>
    <row r="44" spans="1:11" x14ac:dyDescent="0.2">
      <c r="A44" s="13"/>
      <c r="B44" s="13"/>
      <c r="C44" s="13"/>
      <c r="D44" s="13"/>
    </row>
    <row r="46" spans="1:11" ht="25.5" x14ac:dyDescent="0.2">
      <c r="B46" s="134" t="s">
        <v>117</v>
      </c>
      <c r="C46" s="135">
        <f>F30+F21+F10</f>
        <v>196492.63199999998</v>
      </c>
    </row>
    <row r="48" spans="1:11" x14ac:dyDescent="0.2">
      <c r="B48" s="134" t="s">
        <v>118</v>
      </c>
      <c r="C48" s="135">
        <f>K39</f>
        <v>11608.835068319699</v>
      </c>
    </row>
    <row r="49" spans="2:4" ht="25.5" x14ac:dyDescent="0.2">
      <c r="B49" s="134" t="s">
        <v>125</v>
      </c>
      <c r="C49" s="135">
        <f>C48*10</f>
        <v>116088.35068319699</v>
      </c>
      <c r="D49" s="114"/>
    </row>
    <row r="50" spans="2:4" x14ac:dyDescent="0.2">
      <c r="D50" s="112"/>
    </row>
    <row r="51" spans="2:4" x14ac:dyDescent="0.2">
      <c r="B51" s="136" t="s">
        <v>130</v>
      </c>
      <c r="C51" s="137">
        <f>C46+C49</f>
        <v>312580.98268319695</v>
      </c>
    </row>
  </sheetData>
  <mergeCells count="16">
    <mergeCell ref="D1:F4"/>
    <mergeCell ref="D33:D34"/>
    <mergeCell ref="E33:E34"/>
    <mergeCell ref="F33:I33"/>
    <mergeCell ref="J33:J34"/>
    <mergeCell ref="B6:D6"/>
    <mergeCell ref="A5:F5"/>
    <mergeCell ref="A41:D41"/>
    <mergeCell ref="A42:D42"/>
    <mergeCell ref="K33:K34"/>
    <mergeCell ref="C33:C34"/>
    <mergeCell ref="A7:A10"/>
    <mergeCell ref="A12:A21"/>
    <mergeCell ref="A23:A30"/>
    <mergeCell ref="A33:A39"/>
    <mergeCell ref="B33:B3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531B-C998-4EE6-9D73-4B47A3ADF552}">
  <dimension ref="A1:F9"/>
  <sheetViews>
    <sheetView tabSelected="1" workbookViewId="0">
      <selection activeCell="B7" sqref="B7:B8"/>
    </sheetView>
  </sheetViews>
  <sheetFormatPr defaultRowHeight="15" x14ac:dyDescent="0.25"/>
  <cols>
    <col min="2" max="2" width="23.7109375" customWidth="1"/>
    <col min="3" max="3" width="13.28515625" customWidth="1"/>
    <col min="4" max="4" width="15.140625" customWidth="1"/>
    <col min="5" max="5" width="14.28515625" customWidth="1"/>
  </cols>
  <sheetData>
    <row r="1" spans="1:6" ht="38.25" customHeight="1" x14ac:dyDescent="0.25">
      <c r="C1" s="144" t="s">
        <v>140</v>
      </c>
      <c r="D1" s="144"/>
      <c r="E1" s="144"/>
    </row>
    <row r="2" spans="1:6" x14ac:dyDescent="0.25">
      <c r="C2" s="144"/>
      <c r="D2" s="144"/>
      <c r="E2" s="144"/>
    </row>
    <row r="3" spans="1:6" x14ac:dyDescent="0.25">
      <c r="C3" s="144"/>
      <c r="D3" s="144"/>
      <c r="E3" s="144"/>
    </row>
    <row r="5" spans="1:6" ht="15" customHeight="1" x14ac:dyDescent="0.25">
      <c r="A5" s="140"/>
      <c r="B5" s="171" t="s">
        <v>141</v>
      </c>
      <c r="C5" s="171"/>
      <c r="D5" s="171"/>
      <c r="E5" s="171"/>
      <c r="F5" s="140"/>
    </row>
    <row r="6" spans="1:6" s="2" customFormat="1" ht="42.75" customHeight="1" x14ac:dyDescent="0.2">
      <c r="B6" s="125"/>
      <c r="C6" s="119" t="s">
        <v>21</v>
      </c>
      <c r="D6" s="119" t="s">
        <v>20</v>
      </c>
      <c r="E6" s="119" t="s">
        <v>22</v>
      </c>
    </row>
    <row r="7" spans="1:6" s="2" customFormat="1" ht="16.5" customHeight="1" x14ac:dyDescent="0.2">
      <c r="B7" s="172" t="s">
        <v>138</v>
      </c>
      <c r="C7" s="21">
        <v>1800</v>
      </c>
      <c r="D7" s="21">
        <v>50</v>
      </c>
      <c r="E7" s="21">
        <f>C7*D7</f>
        <v>90000</v>
      </c>
    </row>
    <row r="8" spans="1:6" s="2" customFormat="1" ht="17.25" customHeight="1" x14ac:dyDescent="0.2">
      <c r="B8" s="172" t="s">
        <v>139</v>
      </c>
      <c r="C8" s="21">
        <v>1700</v>
      </c>
      <c r="D8" s="21">
        <v>50</v>
      </c>
      <c r="E8" s="21">
        <f>C8*D8</f>
        <v>85000</v>
      </c>
    </row>
    <row r="9" spans="1:6" s="2" customFormat="1" ht="23.25" customHeight="1" x14ac:dyDescent="0.2">
      <c r="C9" s="19"/>
      <c r="D9" s="19"/>
      <c r="E9" s="16">
        <f>E7+E8</f>
        <v>175000</v>
      </c>
    </row>
  </sheetData>
  <mergeCells count="2">
    <mergeCell ref="C1:E3"/>
    <mergeCell ref="B5:E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LNG_Nr1</vt:lpstr>
      <vt:lpstr>LNG_Nr2</vt:lpstr>
      <vt:lpstr>LNG_Nr3</vt:lpstr>
      <vt:lpstr>LNG_Nr4</vt:lpstr>
      <vt:lpstr>LNG_Nr5</vt:lpstr>
      <vt:lpstr>LNG_Nr6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rīkojuma „Par finanšu līdzekļu piešķiršanu no valsts budžeta programmas „Līdzekļi neparedzētiem gadījumiem”” projekts</dc:title>
  <dc:subject>Ministru kabineta rīkojuma projekta anotācijas pielikums</dc:subject>
  <dc:creator>I.Lazdiņa</dc:creator>
  <cp:lastModifiedBy>Ivita Lazdiņa</cp:lastModifiedBy>
  <cp:lastPrinted>2020-02-27T09:00:28Z</cp:lastPrinted>
  <dcterms:created xsi:type="dcterms:W3CDTF">2020-02-25T07:25:02Z</dcterms:created>
  <dcterms:modified xsi:type="dcterms:W3CDTF">2020-02-28T09:55:24Z</dcterms:modified>
</cp:coreProperties>
</file>