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km1.km.gov.lv\RoamDocu$\Lauraz\Desktop\NMV\"/>
    </mc:Choice>
  </mc:AlternateContent>
  <xr:revisionPtr revIDLastSave="0" documentId="8_{CE2A085E-3DB0-4558-8616-730272C149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MAnotp_010920_Slokas_Kalnciem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2" l="1"/>
  <c r="V30" i="2" s="1"/>
  <c r="U28" i="2"/>
  <c r="U30" i="2" s="1"/>
  <c r="T27" i="2"/>
  <c r="P27" i="2"/>
  <c r="L27" i="2"/>
  <c r="T24" i="2"/>
  <c r="S25" i="2"/>
  <c r="S28" i="2" s="1"/>
  <c r="S30" i="2" s="1"/>
  <c r="P21" i="2"/>
  <c r="P24" i="2"/>
  <c r="P20" i="2"/>
  <c r="N25" i="2"/>
  <c r="O25" i="2"/>
  <c r="M25" i="2"/>
  <c r="L21" i="2"/>
  <c r="L22" i="2"/>
  <c r="L23" i="2"/>
  <c r="L24" i="2"/>
  <c r="L20" i="2"/>
  <c r="J25" i="2"/>
  <c r="K25" i="2"/>
  <c r="H22" i="2"/>
  <c r="H23" i="2"/>
  <c r="H24" i="2"/>
  <c r="V18" i="2"/>
  <c r="U18" i="2"/>
  <c r="S18" i="2"/>
  <c r="O13" i="2"/>
  <c r="O18" i="2" s="1"/>
  <c r="N12" i="2"/>
  <c r="N11" i="2"/>
  <c r="M11" i="2" s="1"/>
  <c r="L11" i="2" s="1"/>
  <c r="N10" i="2"/>
  <c r="R10" i="2" s="1"/>
  <c r="K13" i="2"/>
  <c r="K18" i="2" s="1"/>
  <c r="J12" i="2"/>
  <c r="I12" i="2" s="1"/>
  <c r="J11" i="2"/>
  <c r="R11" i="2" s="1"/>
  <c r="H10" i="2"/>
  <c r="H9" i="2"/>
  <c r="H8" i="2"/>
  <c r="F28" i="2"/>
  <c r="H27" i="2"/>
  <c r="D25" i="2"/>
  <c r="E24" i="2"/>
  <c r="W23" i="2"/>
  <c r="G23" i="2" s="1"/>
  <c r="Q23" i="2"/>
  <c r="E23" i="2" s="1"/>
  <c r="W22" i="2"/>
  <c r="T22" i="2" s="1"/>
  <c r="Q22" i="2"/>
  <c r="P22" i="2" s="1"/>
  <c r="E21" i="2"/>
  <c r="I21" i="2" s="1"/>
  <c r="H21" i="2" s="1"/>
  <c r="E20" i="2"/>
  <c r="I20" i="2" s="1"/>
  <c r="H20" i="2" s="1"/>
  <c r="F18" i="2"/>
  <c r="D17" i="2"/>
  <c r="G17" i="2" s="1"/>
  <c r="W16" i="2"/>
  <c r="T16" i="2" s="1"/>
  <c r="W15" i="2"/>
  <c r="T15" i="2" s="1"/>
  <c r="W14" i="2"/>
  <c r="T14" i="2" s="1"/>
  <c r="D13" i="2"/>
  <c r="W12" i="2"/>
  <c r="E12" i="2"/>
  <c r="E11" i="2"/>
  <c r="E10" i="2"/>
  <c r="W9" i="2"/>
  <c r="W11" i="2" s="1"/>
  <c r="W13" i="2" s="1"/>
  <c r="E9" i="2"/>
  <c r="E8" i="2"/>
  <c r="L25" i="2" l="1"/>
  <c r="T23" i="2"/>
  <c r="T25" i="2" s="1"/>
  <c r="T28" i="2" s="1"/>
  <c r="K28" i="2"/>
  <c r="K30" i="2" s="1"/>
  <c r="O28" i="2"/>
  <c r="O30" i="2" s="1"/>
  <c r="Q25" i="2"/>
  <c r="P23" i="2"/>
  <c r="P25" i="2" s="1"/>
  <c r="H25" i="2"/>
  <c r="R12" i="2"/>
  <c r="I11" i="2"/>
  <c r="H11" i="2" s="1"/>
  <c r="M10" i="2"/>
  <c r="M12" i="2"/>
  <c r="L12" i="2" s="1"/>
  <c r="H12" i="2"/>
  <c r="J13" i="2"/>
  <c r="W25" i="2"/>
  <c r="W28" i="2" s="1"/>
  <c r="G22" i="2"/>
  <c r="I25" i="2"/>
  <c r="R25" i="2"/>
  <c r="W17" i="2"/>
  <c r="E22" i="2"/>
  <c r="D28" i="2"/>
  <c r="D30" i="2" s="1"/>
  <c r="N13" i="2"/>
  <c r="N18" i="2" s="1"/>
  <c r="G18" i="2"/>
  <c r="E13" i="2"/>
  <c r="D18" i="2"/>
  <c r="J18" i="2" l="1"/>
  <c r="J28" i="2"/>
  <c r="J30" i="2" s="1"/>
  <c r="Q12" i="2"/>
  <c r="P12" i="2" s="1"/>
  <c r="I13" i="2"/>
  <c r="I28" i="2" s="1"/>
  <c r="I30" i="2" s="1"/>
  <c r="H13" i="2"/>
  <c r="W18" i="2"/>
  <c r="T17" i="2"/>
  <c r="T18" i="2" s="1"/>
  <c r="L10" i="2"/>
  <c r="L13" i="2" s="1"/>
  <c r="M13" i="2"/>
  <c r="Q10" i="2"/>
  <c r="W30" i="2"/>
  <c r="Q11" i="2"/>
  <c r="P11" i="2" s="1"/>
  <c r="R13" i="2"/>
  <c r="R18" i="2" s="1"/>
  <c r="N28" i="2"/>
  <c r="N30" i="2" s="1"/>
  <c r="E18" i="2"/>
  <c r="E25" i="2" s="1"/>
  <c r="G25" i="2" s="1"/>
  <c r="I18" i="2" l="1"/>
  <c r="T30" i="2"/>
  <c r="M18" i="2"/>
  <c r="M28" i="2"/>
  <c r="M30" i="2" s="1"/>
  <c r="H18" i="2"/>
  <c r="H28" i="2"/>
  <c r="H30" i="2" s="1"/>
  <c r="L18" i="2"/>
  <c r="L28" i="2"/>
  <c r="L30" i="2" s="1"/>
  <c r="P10" i="2"/>
  <c r="P13" i="2" s="1"/>
  <c r="Q13" i="2"/>
  <c r="R28" i="2"/>
  <c r="R30" i="2" s="1"/>
  <c r="E28" i="2"/>
  <c r="G28" i="2"/>
  <c r="G30" i="2"/>
  <c r="P18" i="2" l="1"/>
  <c r="P28" i="2"/>
  <c r="P30" i="2" s="1"/>
  <c r="Q18" i="2"/>
  <c r="Q28" i="2"/>
  <c r="Q30" i="2" s="1"/>
</calcChain>
</file>

<file path=xl/sharedStrings.xml><?xml version="1.0" encoding="utf-8"?>
<sst xmlns="http://schemas.openxmlformats.org/spreadsheetml/2006/main" count="66" uniqueCount="51">
  <si>
    <t>Nr.p.k.</t>
  </si>
  <si>
    <t>Objekts, būvniecības iecere</t>
  </si>
  <si>
    <t>Izmaksu pozīcija</t>
  </si>
  <si>
    <t>ERAF 8.1.3.</t>
  </si>
  <si>
    <t xml:space="preserve">ERAF 4.2.1.2 </t>
  </si>
  <si>
    <t>1.</t>
  </si>
  <si>
    <t>2.</t>
  </si>
  <si>
    <t xml:space="preserve">3. </t>
  </si>
  <si>
    <t>4.</t>
  </si>
  <si>
    <t>Administratīvās izmaksas</t>
  </si>
  <si>
    <t>ERAF projekta vadības izmaksas</t>
  </si>
  <si>
    <t xml:space="preserve">IZMAKSAS KOPĀ </t>
  </si>
  <si>
    <t> Netiek iekļauta Slokas ielas 2. kārta</t>
  </si>
  <si>
    <t>IZMAKSAS KOPĀ</t>
  </si>
  <si>
    <t>t.sk. Slokas ielas 2. kārta</t>
  </si>
  <si>
    <t>1. un 2.</t>
  </si>
  <si>
    <t>2017-2020 (izlietotais)</t>
  </si>
  <si>
    <t>Piezīmes</t>
  </si>
  <si>
    <r>
      <t>Pieejamais finansējums (</t>
    </r>
    <r>
      <rPr>
        <b/>
        <i/>
        <sz val="8"/>
        <color theme="1"/>
        <rFont val="Times New Roman"/>
        <family val="1"/>
      </rPr>
      <t>euro)</t>
    </r>
  </si>
  <si>
    <t xml:space="preserve">Izmaksas atbilstoši iepirkumu rezultātiem (t.sk. PVN) </t>
  </si>
  <si>
    <t>Papildu nepieciešamais finansējums</t>
  </si>
  <si>
    <t>Trūkstošais</t>
  </si>
  <si>
    <t>Kopā</t>
  </si>
  <si>
    <t>būvprojekta izstrāde</t>
  </si>
  <si>
    <t>būvprojekta būvekspertīze</t>
  </si>
  <si>
    <t>būvuzraudzība</t>
  </si>
  <si>
    <t>autoruzraudzība</t>
  </si>
  <si>
    <t>būvdarbi</t>
  </si>
  <si>
    <t>Trūkstošā finansējuma naudas plūsmu var koriģēt atbilstoši gadam, kurā tas tiek piešķirts. 8.1.3. projekta finansējumu jāapgūst līdz 31.12.2022.</t>
  </si>
  <si>
    <t>PIKC "Nacionālā Mākslu vidusskola" infrastruktūras attīstības izmaksas</t>
  </si>
  <si>
    <t>Tiks īstenots, kad tiks piešķirts finansējums. Tika plānots 16.10.2018. MK rīkojumā nr. 518 piešķirtais finansējums</t>
  </si>
  <si>
    <t>Tiek finansēts no  ERAF 8.1.3. un ERAF 4.2.1.2. pilnā apmērā līdz 2021. gada beigām.</t>
  </si>
  <si>
    <t>Kultūras ministrs</t>
  </si>
  <si>
    <t>N.Puntulis</t>
  </si>
  <si>
    <t>Vīza: Valsts sekretāre</t>
  </si>
  <si>
    <t>D.Vilsone</t>
  </si>
  <si>
    <t xml:space="preserve">Ēkas Slokas ielā 52B, Rīgā, pārbūve </t>
  </si>
  <si>
    <t xml:space="preserve">Ēkas Slokas ielā 52A, Rīgā, pārbūve </t>
  </si>
  <si>
    <t>Kopā Slokas iela 52B</t>
  </si>
  <si>
    <t>Kopā Slokas iela 52A</t>
  </si>
  <si>
    <t>Kopā Slokas iela 52B un Slokas iela 52A</t>
  </si>
  <si>
    <t>būvprojekta izstrāde Slokas 52A un 52B</t>
  </si>
  <si>
    <t>būvprojekta būvekspertīze Slokas 52A un 52B</t>
  </si>
  <si>
    <t>būvuzraudzība Slokas 52B</t>
  </si>
  <si>
    <t>autoruzraudzība Slokas 52B</t>
  </si>
  <si>
    <t>būvdarbi Slokas 52B</t>
  </si>
  <si>
    <t>autoruzraudzība Slokas 52A</t>
  </si>
  <si>
    <t>būvuzraudzība Slokas 52A</t>
  </si>
  <si>
    <t>būvdarbi Slokas 52A</t>
  </si>
  <si>
    <t xml:space="preserve">PIKC NMV modernizācija </t>
  </si>
  <si>
    <t>Pielikums
Ministru kabineta
2020.gada ___.__________
rīkojuma Nr. ______
projekta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</si>
</sst>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0" x14ac:knownFonts="1">
    <font>
      <sz val="11"/>
      <color theme="1"/>
      <name val="Calibri"/>
      <family val="2"/>
      <charset val="186"/>
      <scheme val="minor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4" fillId="6" borderId="3" xfId="0" applyFont="1" applyFill="1" applyBorder="1" applyAlignment="1">
      <alignment vertical="center" wrapText="1"/>
    </xf>
    <xf numFmtId="1" fontId="0" fillId="0" borderId="0" xfId="0" applyNumberFormat="1"/>
    <xf numFmtId="0" fontId="4" fillId="0" borderId="5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3" borderId="6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0" fillId="0" borderId="26" xfId="0" applyBorder="1"/>
    <xf numFmtId="0" fontId="5" fillId="5" borderId="1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1" fillId="7" borderId="46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right" vertical="center"/>
    </xf>
    <xf numFmtId="164" fontId="1" fillId="2" borderId="8" xfId="0" applyNumberFormat="1" applyFont="1" applyFill="1" applyBorder="1" applyAlignment="1">
      <alignment horizontal="right" vertical="center"/>
    </xf>
    <xf numFmtId="164" fontId="1" fillId="2" borderId="9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164" fontId="1" fillId="2" borderId="36" xfId="0" applyNumberFormat="1" applyFont="1" applyFill="1" applyBorder="1" applyAlignment="1">
      <alignment horizontal="right" vertical="center"/>
    </xf>
    <xf numFmtId="164" fontId="1" fillId="2" borderId="21" xfId="0" applyNumberFormat="1" applyFont="1" applyFill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36" xfId="0" applyNumberFormat="1" applyFont="1" applyBorder="1" applyAlignment="1">
      <alignment horizontal="right" vertical="center"/>
    </xf>
    <xf numFmtId="164" fontId="3" fillId="0" borderId="39" xfId="0" applyNumberFormat="1" applyFont="1" applyBorder="1" applyAlignment="1">
      <alignment horizontal="right" vertical="center"/>
    </xf>
    <xf numFmtId="164" fontId="3" fillId="0" borderId="59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right" vertical="center"/>
    </xf>
    <xf numFmtId="164" fontId="1" fillId="2" borderId="37" xfId="0" applyNumberFormat="1" applyFont="1" applyFill="1" applyBorder="1" applyAlignment="1">
      <alignment horizontal="right" vertical="center"/>
    </xf>
    <xf numFmtId="164" fontId="1" fillId="2" borderId="24" xfId="0" applyNumberFormat="1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37" xfId="0" applyNumberFormat="1" applyFont="1" applyBorder="1" applyAlignment="1">
      <alignment horizontal="right" vertical="center"/>
    </xf>
    <xf numFmtId="164" fontId="3" fillId="0" borderId="42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4" fillId="3" borderId="13" xfId="0" applyNumberFormat="1" applyFont="1" applyFill="1" applyBorder="1" applyAlignment="1">
      <alignment horizontal="right" vertical="center"/>
    </xf>
    <xf numFmtId="164" fontId="6" fillId="3" borderId="14" xfId="0" applyNumberFormat="1" applyFont="1" applyFill="1" applyBorder="1" applyAlignment="1">
      <alignment horizontal="right" vertical="center"/>
    </xf>
    <xf numFmtId="164" fontId="6" fillId="3" borderId="12" xfId="0" applyNumberFormat="1" applyFont="1" applyFill="1" applyBorder="1" applyAlignment="1">
      <alignment horizontal="right" vertical="center"/>
    </xf>
    <xf numFmtId="164" fontId="6" fillId="8" borderId="38" xfId="0" applyNumberFormat="1" applyFont="1" applyFill="1" applyBorder="1" applyAlignment="1">
      <alignment horizontal="right" vertical="center"/>
    </xf>
    <xf numFmtId="164" fontId="6" fillId="8" borderId="23" xfId="0" applyNumberFormat="1" applyFont="1" applyFill="1" applyBorder="1" applyAlignment="1">
      <alignment horizontal="right" vertical="center"/>
    </xf>
    <xf numFmtId="164" fontId="6" fillId="8" borderId="12" xfId="0" applyNumberFormat="1" applyFont="1" applyFill="1" applyBorder="1" applyAlignment="1">
      <alignment horizontal="right" vertical="center"/>
    </xf>
    <xf numFmtId="164" fontId="6" fillId="8" borderId="13" xfId="0" applyNumberFormat="1" applyFont="1" applyFill="1" applyBorder="1" applyAlignment="1">
      <alignment horizontal="right" vertical="center"/>
    </xf>
    <xf numFmtId="164" fontId="6" fillId="8" borderId="14" xfId="0" applyNumberFormat="1" applyFont="1" applyFill="1" applyBorder="1" applyAlignment="1">
      <alignment horizontal="right" vertical="center"/>
    </xf>
    <xf numFmtId="164" fontId="6" fillId="8" borderId="40" xfId="0" applyNumberFormat="1" applyFont="1" applyFill="1" applyBorder="1" applyAlignment="1">
      <alignment horizontal="right" vertical="center"/>
    </xf>
    <xf numFmtId="164" fontId="6" fillId="8" borderId="61" xfId="0" applyNumberFormat="1" applyFont="1" applyFill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164" fontId="4" fillId="3" borderId="38" xfId="0" applyNumberFormat="1" applyFont="1" applyFill="1" applyBorder="1" applyAlignment="1">
      <alignment horizontal="right" vertical="center"/>
    </xf>
    <xf numFmtId="164" fontId="4" fillId="3" borderId="23" xfId="0" applyNumberFormat="1" applyFont="1" applyFill="1" applyBorder="1" applyAlignment="1">
      <alignment horizontal="right" vertical="center"/>
    </xf>
    <xf numFmtId="164" fontId="4" fillId="3" borderId="51" xfId="0" applyNumberFormat="1" applyFont="1" applyFill="1" applyBorder="1" applyAlignment="1">
      <alignment horizontal="right" vertical="center"/>
    </xf>
    <xf numFmtId="164" fontId="3" fillId="8" borderId="61" xfId="0" applyNumberFormat="1" applyFont="1" applyFill="1" applyBorder="1" applyAlignment="1">
      <alignment horizontal="right" vertical="center"/>
    </xf>
    <xf numFmtId="164" fontId="1" fillId="0" borderId="49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4" fillId="6" borderId="4" xfId="0" applyNumberFormat="1" applyFont="1" applyFill="1" applyBorder="1" applyAlignment="1">
      <alignment horizontal="right" vertical="center"/>
    </xf>
    <xf numFmtId="164" fontId="4" fillId="6" borderId="5" xfId="0" applyNumberFormat="1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right" vertical="center"/>
    </xf>
    <xf numFmtId="164" fontId="6" fillId="4" borderId="4" xfId="0" applyNumberFormat="1" applyFont="1" applyFill="1" applyBorder="1" applyAlignment="1">
      <alignment horizontal="right" vertical="center"/>
    </xf>
    <xf numFmtId="164" fontId="6" fillId="4" borderId="5" xfId="0" applyNumberFormat="1" applyFont="1" applyFill="1" applyBorder="1" applyAlignment="1">
      <alignment horizontal="right" vertical="center"/>
    </xf>
    <xf numFmtId="164" fontId="6" fillId="4" borderId="52" xfId="0" applyNumberFormat="1" applyFont="1" applyFill="1" applyBorder="1" applyAlignment="1">
      <alignment horizontal="right" vertical="center"/>
    </xf>
    <xf numFmtId="164" fontId="6" fillId="4" borderId="43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horizontal="right" vertical="center"/>
    </xf>
    <xf numFmtId="164" fontId="5" fillId="5" borderId="5" xfId="0" applyNumberFormat="1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/>
    </xf>
    <xf numFmtId="164" fontId="5" fillId="5" borderId="52" xfId="0" applyNumberFormat="1" applyFont="1" applyFill="1" applyBorder="1" applyAlignment="1">
      <alignment horizontal="right" vertical="center"/>
    </xf>
    <xf numFmtId="164" fontId="5" fillId="5" borderId="43" xfId="0" applyNumberFormat="1" applyFont="1" applyFill="1" applyBorder="1" applyAlignment="1">
      <alignment horizontal="right" vertical="center"/>
    </xf>
    <xf numFmtId="164" fontId="6" fillId="5" borderId="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9" fillId="0" borderId="0" xfId="0" applyFont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right" vertical="center"/>
    </xf>
    <xf numFmtId="0" fontId="1" fillId="7" borderId="62" xfId="0" applyFont="1" applyFill="1" applyBorder="1" applyAlignment="1">
      <alignment horizontal="center"/>
    </xf>
    <xf numFmtId="0" fontId="1" fillId="7" borderId="63" xfId="0" applyFont="1" applyFill="1" applyBorder="1" applyAlignment="1">
      <alignment horizontal="center"/>
    </xf>
    <xf numFmtId="0" fontId="1" fillId="7" borderId="67" xfId="0" applyFont="1" applyFill="1" applyBorder="1" applyAlignment="1">
      <alignment horizontal="center"/>
    </xf>
    <xf numFmtId="0" fontId="1" fillId="0" borderId="5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" fillId="7" borderId="66" xfId="0" applyFont="1" applyFill="1" applyBorder="1" applyAlignment="1">
      <alignment horizontal="center"/>
    </xf>
    <xf numFmtId="0" fontId="1" fillId="7" borderId="64" xfId="0" applyFont="1" applyFill="1" applyBorder="1" applyAlignment="1">
      <alignment horizontal="center"/>
    </xf>
    <xf numFmtId="0" fontId="4" fillId="4" borderId="60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right" vertical="center"/>
    </xf>
    <xf numFmtId="164" fontId="4" fillId="4" borderId="13" xfId="0" applyNumberFormat="1" applyFont="1" applyFill="1" applyBorder="1" applyAlignment="1">
      <alignment horizontal="right" vertical="center"/>
    </xf>
    <xf numFmtId="164" fontId="4" fillId="4" borderId="16" xfId="0" applyNumberFormat="1" applyFont="1" applyFill="1" applyBorder="1" applyAlignment="1">
      <alignment horizontal="right" vertical="center"/>
    </xf>
    <xf numFmtId="164" fontId="4" fillId="4" borderId="25" xfId="0" applyNumberFormat="1" applyFont="1" applyFill="1" applyBorder="1" applyAlignment="1">
      <alignment horizontal="right" vertical="center"/>
    </xf>
    <xf numFmtId="164" fontId="4" fillId="6" borderId="6" xfId="0" applyNumberFormat="1" applyFont="1" applyFill="1" applyBorder="1" applyAlignment="1">
      <alignment horizontal="right" vertical="center" wrapText="1"/>
    </xf>
    <xf numFmtId="164" fontId="4" fillId="6" borderId="15" xfId="0" applyNumberFormat="1" applyFont="1" applyFill="1" applyBorder="1" applyAlignment="1">
      <alignment horizontal="right" vertical="center" wrapText="1"/>
    </xf>
    <xf numFmtId="164" fontId="4" fillId="4" borderId="47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4" fillId="4" borderId="30" xfId="0" applyNumberFormat="1" applyFont="1" applyFill="1" applyBorder="1" applyAlignment="1">
      <alignment horizontal="right" vertical="center"/>
    </xf>
    <xf numFmtId="164" fontId="4" fillId="4" borderId="57" xfId="0" applyNumberFormat="1" applyFont="1" applyFill="1" applyBorder="1" applyAlignment="1">
      <alignment horizontal="right" vertical="center"/>
    </xf>
    <xf numFmtId="164" fontId="4" fillId="4" borderId="58" xfId="0" applyNumberFormat="1" applyFont="1" applyFill="1" applyBorder="1" applyAlignment="1">
      <alignment horizontal="right" vertical="center"/>
    </xf>
    <xf numFmtId="164" fontId="4" fillId="4" borderId="28" xfId="0" applyNumberFormat="1" applyFont="1" applyFill="1" applyBorder="1" applyAlignment="1">
      <alignment horizontal="right" vertical="center"/>
    </xf>
    <xf numFmtId="164" fontId="4" fillId="4" borderId="53" xfId="0" applyNumberFormat="1" applyFont="1" applyFill="1" applyBorder="1" applyAlignment="1">
      <alignment horizontal="right" vertical="center"/>
    </xf>
    <xf numFmtId="164" fontId="4" fillId="4" borderId="22" xfId="0" applyNumberFormat="1" applyFont="1" applyFill="1" applyBorder="1" applyAlignment="1">
      <alignment horizontal="right" vertical="center"/>
    </xf>
    <xf numFmtId="164" fontId="6" fillId="5" borderId="9" xfId="0" applyNumberFormat="1" applyFont="1" applyFill="1" applyBorder="1" applyAlignment="1">
      <alignment horizontal="right" vertical="center"/>
    </xf>
    <xf numFmtId="164" fontId="6" fillId="5" borderId="14" xfId="0" applyNumberFormat="1" applyFont="1" applyFill="1" applyBorder="1" applyAlignment="1">
      <alignment horizontal="right" vertical="center"/>
    </xf>
    <xf numFmtId="164" fontId="4" fillId="6" borderId="6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6" fillId="6" borderId="2" xfId="0" applyNumberFormat="1" applyFont="1" applyFill="1" applyBorder="1" applyAlignment="1">
      <alignment horizontal="right" vertical="center"/>
    </xf>
    <xf numFmtId="164" fontId="6" fillId="6" borderId="13" xfId="0" applyNumberFormat="1" applyFont="1" applyFill="1" applyBorder="1" applyAlignment="1">
      <alignment horizontal="right" vertical="center"/>
    </xf>
    <xf numFmtId="164" fontId="6" fillId="6" borderId="11" xfId="0" applyNumberFormat="1" applyFont="1" applyFill="1" applyBorder="1" applyAlignment="1">
      <alignment horizontal="right" vertical="center"/>
    </xf>
    <xf numFmtId="164" fontId="6" fillId="6" borderId="14" xfId="0" applyNumberFormat="1" applyFont="1" applyFill="1" applyBorder="1" applyAlignment="1">
      <alignment horizontal="right" vertical="center"/>
    </xf>
    <xf numFmtId="0" fontId="5" fillId="5" borderId="59" xfId="0" applyFont="1" applyFill="1" applyBorder="1" applyAlignment="1">
      <alignment vertical="center"/>
    </xf>
    <xf numFmtId="0" fontId="5" fillId="5" borderId="61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164" fontId="5" fillId="5" borderId="8" xfId="0" applyNumberFormat="1" applyFont="1" applyFill="1" applyBorder="1" applyAlignment="1">
      <alignment horizontal="right" vertical="center" wrapText="1"/>
    </xf>
    <xf numFmtId="164" fontId="5" fillId="5" borderId="13" xfId="0" applyNumberFormat="1" applyFont="1" applyFill="1" applyBorder="1" applyAlignment="1">
      <alignment horizontal="right" vertical="center" wrapText="1"/>
    </xf>
    <xf numFmtId="164" fontId="5" fillId="5" borderId="8" xfId="0" applyNumberFormat="1" applyFont="1" applyFill="1" applyBorder="1" applyAlignment="1">
      <alignment horizontal="right" vertical="center"/>
    </xf>
    <xf numFmtId="164" fontId="5" fillId="5" borderId="13" xfId="0" applyNumberFormat="1" applyFont="1" applyFill="1" applyBorder="1" applyAlignment="1">
      <alignment horizontal="right" vertical="center"/>
    </xf>
    <xf numFmtId="164" fontId="5" fillId="5" borderId="9" xfId="0" applyNumberFormat="1" applyFont="1" applyFill="1" applyBorder="1" applyAlignment="1">
      <alignment horizontal="right" vertical="center"/>
    </xf>
    <xf numFmtId="164" fontId="5" fillId="5" borderId="14" xfId="0" applyNumberFormat="1" applyFont="1" applyFill="1" applyBorder="1" applyAlignment="1">
      <alignment horizontal="right" vertical="center"/>
    </xf>
    <xf numFmtId="0" fontId="1" fillId="7" borderId="55" xfId="0" applyFont="1" applyFill="1" applyBorder="1" applyAlignment="1">
      <alignment horizontal="center"/>
    </xf>
    <xf numFmtId="0" fontId="1" fillId="7" borderId="65" xfId="0" applyFont="1" applyFill="1" applyBorder="1" applyAlignment="1">
      <alignment horizontal="center"/>
    </xf>
    <xf numFmtId="0" fontId="1" fillId="7" borderId="68" xfId="0" applyFont="1" applyFill="1" applyBorder="1" applyAlignment="1">
      <alignment horizontal="center"/>
    </xf>
    <xf numFmtId="0" fontId="4" fillId="4" borderId="18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vertical="center" wrapText="1"/>
    </xf>
    <xf numFmtId="1" fontId="4" fillId="4" borderId="10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164" fontId="6" fillId="6" borderId="35" xfId="0" applyNumberFormat="1" applyFont="1" applyFill="1" applyBorder="1" applyAlignment="1">
      <alignment horizontal="right" vertical="center"/>
    </xf>
    <xf numFmtId="164" fontId="6" fillId="6" borderId="29" xfId="0" applyNumberFormat="1" applyFont="1" applyFill="1" applyBorder="1" applyAlignment="1">
      <alignment horizontal="right" vertical="center"/>
    </xf>
    <xf numFmtId="164" fontId="6" fillId="6" borderId="41" xfId="0" applyNumberFormat="1" applyFont="1" applyFill="1" applyBorder="1" applyAlignment="1">
      <alignment horizontal="right" vertical="center"/>
    </xf>
    <xf numFmtId="164" fontId="6" fillId="6" borderId="28" xfId="0" applyNumberFormat="1" applyFont="1" applyFill="1" applyBorder="1" applyAlignment="1">
      <alignment horizontal="right" vertical="center"/>
    </xf>
    <xf numFmtId="164" fontId="6" fillId="5" borderId="8" xfId="0" applyNumberFormat="1" applyFont="1" applyFill="1" applyBorder="1" applyAlignment="1">
      <alignment horizontal="right" vertical="center"/>
    </xf>
    <xf numFmtId="164" fontId="6" fillId="5" borderId="13" xfId="0" applyNumberFormat="1" applyFont="1" applyFill="1" applyBorder="1" applyAlignment="1">
      <alignment horizontal="right" vertical="center"/>
    </xf>
    <xf numFmtId="164" fontId="6" fillId="6" borderId="47" xfId="0" applyNumberFormat="1" applyFont="1" applyFill="1" applyBorder="1" applyAlignment="1">
      <alignment horizontal="right" vertical="center"/>
    </xf>
    <xf numFmtId="164" fontId="6" fillId="6" borderId="6" xfId="0" applyNumberFormat="1" applyFont="1" applyFill="1" applyBorder="1" applyAlignment="1">
      <alignment horizontal="right" vertical="center"/>
    </xf>
    <xf numFmtId="164" fontId="4" fillId="6" borderId="16" xfId="0" applyNumberFormat="1" applyFont="1" applyFill="1" applyBorder="1" applyAlignment="1">
      <alignment horizontal="right" vertical="center" wrapText="1"/>
    </xf>
    <xf numFmtId="164" fontId="4" fillId="6" borderId="25" xfId="0" applyNumberFormat="1" applyFont="1" applyFill="1" applyBorder="1" applyAlignment="1">
      <alignment horizontal="right" vertical="center" wrapText="1"/>
    </xf>
    <xf numFmtId="164" fontId="6" fillId="6" borderId="3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5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68" xfId="0" applyBorder="1" applyAlignment="1">
      <alignment horizontal="center"/>
    </xf>
    <xf numFmtId="164" fontId="6" fillId="6" borderId="56" xfId="0" applyNumberFormat="1" applyFont="1" applyFill="1" applyBorder="1" applyAlignment="1">
      <alignment horizontal="right" vertical="center"/>
    </xf>
    <xf numFmtId="164" fontId="6" fillId="6" borderId="16" xfId="0" applyNumberFormat="1" applyFont="1" applyFill="1" applyBorder="1" applyAlignment="1">
      <alignment horizontal="right" vertical="center"/>
    </xf>
    <xf numFmtId="164" fontId="6" fillId="5" borderId="36" xfId="0" applyNumberFormat="1" applyFont="1" applyFill="1" applyBorder="1" applyAlignment="1">
      <alignment horizontal="right" vertical="center"/>
    </xf>
    <xf numFmtId="164" fontId="6" fillId="5" borderId="38" xfId="0" applyNumberFormat="1" applyFont="1" applyFill="1" applyBorder="1" applyAlignment="1">
      <alignment horizontal="right" vertical="center"/>
    </xf>
    <xf numFmtId="164" fontId="6" fillId="5" borderId="39" xfId="0" applyNumberFormat="1" applyFont="1" applyFill="1" applyBorder="1" applyAlignment="1">
      <alignment horizontal="right" vertical="center"/>
    </xf>
    <xf numFmtId="164" fontId="6" fillId="5" borderId="40" xfId="0" applyNumberFormat="1" applyFont="1" applyFill="1" applyBorder="1" applyAlignment="1">
      <alignment horizontal="right" vertical="center"/>
    </xf>
    <xf numFmtId="164" fontId="4" fillId="6" borderId="53" xfId="0" applyNumberFormat="1" applyFont="1" applyFill="1" applyBorder="1" applyAlignment="1">
      <alignment horizontal="right" vertical="center"/>
    </xf>
    <xf numFmtId="164" fontId="4" fillId="6" borderId="22" xfId="0" applyNumberFormat="1" applyFont="1" applyFill="1" applyBorder="1" applyAlignment="1">
      <alignment horizontal="right" vertical="center"/>
    </xf>
    <xf numFmtId="164" fontId="4" fillId="6" borderId="16" xfId="0" applyNumberFormat="1" applyFont="1" applyFill="1" applyBorder="1" applyAlignment="1">
      <alignment horizontal="right" vertical="center"/>
    </xf>
    <xf numFmtId="164" fontId="4" fillId="6" borderId="25" xfId="0" applyNumberFormat="1" applyFont="1" applyFill="1" applyBorder="1" applyAlignment="1">
      <alignment horizontal="right" vertical="center"/>
    </xf>
    <xf numFmtId="164" fontId="6" fillId="6" borderId="37" xfId="0" applyNumberFormat="1" applyFont="1" applyFill="1" applyBorder="1" applyAlignment="1">
      <alignment horizontal="right" vertical="center"/>
    </xf>
    <xf numFmtId="164" fontId="6" fillId="6" borderId="38" xfId="0" applyNumberFormat="1" applyFont="1" applyFill="1" applyBorder="1" applyAlignment="1">
      <alignment horizontal="right" vertical="center"/>
    </xf>
    <xf numFmtId="164" fontId="6" fillId="6" borderId="15" xfId="0" applyNumberFormat="1" applyFont="1" applyFill="1" applyBorder="1" applyAlignment="1">
      <alignment horizontal="right" vertical="center"/>
    </xf>
    <xf numFmtId="164" fontId="6" fillId="6" borderId="42" xfId="0" applyNumberFormat="1" applyFont="1" applyFill="1" applyBorder="1" applyAlignment="1">
      <alignment horizontal="right" vertical="center"/>
    </xf>
    <xf numFmtId="164" fontId="6" fillId="6" borderId="40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164" fontId="6" fillId="5" borderId="7" xfId="0" applyNumberFormat="1" applyFont="1" applyFill="1" applyBorder="1" applyAlignment="1">
      <alignment horizontal="right" vertical="center"/>
    </xf>
    <xf numFmtId="164" fontId="6" fillId="5" borderId="12" xfId="0" applyNumberFormat="1" applyFont="1" applyFill="1" applyBorder="1" applyAlignment="1">
      <alignment horizontal="right" vertical="center"/>
    </xf>
    <xf numFmtId="164" fontId="5" fillId="5" borderId="7" xfId="0" applyNumberFormat="1" applyFont="1" applyFill="1" applyBorder="1" applyAlignment="1">
      <alignment horizontal="right" vertical="center" wrapText="1"/>
    </xf>
    <xf numFmtId="164" fontId="5" fillId="5" borderId="12" xfId="0" applyNumberFormat="1" applyFont="1" applyFill="1" applyBorder="1" applyAlignment="1">
      <alignment horizontal="right" vertical="center" wrapText="1"/>
    </xf>
    <xf numFmtId="164" fontId="6" fillId="6" borderId="53" xfId="0" applyNumberFormat="1" applyFont="1" applyFill="1" applyBorder="1" applyAlignment="1">
      <alignment horizontal="right" vertical="center"/>
    </xf>
    <xf numFmtId="164" fontId="6" fillId="6" borderId="22" xfId="0" applyNumberFormat="1" applyFont="1" applyFill="1" applyBorder="1" applyAlignment="1">
      <alignment horizontal="right" vertical="center"/>
    </xf>
    <xf numFmtId="164" fontId="5" fillId="5" borderId="17" xfId="0" applyNumberFormat="1" applyFont="1" applyFill="1" applyBorder="1" applyAlignment="1">
      <alignment horizontal="right" vertical="center"/>
    </xf>
    <xf numFmtId="164" fontId="5" fillId="5" borderId="22" xfId="0" applyNumberFormat="1" applyFont="1" applyFill="1" applyBorder="1" applyAlignment="1">
      <alignment horizontal="right" vertical="center"/>
    </xf>
    <xf numFmtId="164" fontId="5" fillId="5" borderId="9" xfId="0" applyNumberFormat="1" applyFont="1" applyFill="1" applyBorder="1" applyAlignment="1">
      <alignment horizontal="right" vertical="center" wrapText="1"/>
    </xf>
    <xf numFmtId="164" fontId="5" fillId="5" borderId="14" xfId="0" applyNumberFormat="1" applyFont="1" applyFill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72E8-15CA-4BF6-AFFA-CD0382A511E8}">
  <sheetPr>
    <pageSetUpPr fitToPage="1"/>
  </sheetPr>
  <dimension ref="A1:X34"/>
  <sheetViews>
    <sheetView tabSelected="1" zoomScale="80" zoomScaleNormal="80" workbookViewId="0">
      <selection activeCell="L5" sqref="L5:O6"/>
    </sheetView>
  </sheetViews>
  <sheetFormatPr defaultRowHeight="15" x14ac:dyDescent="0.25"/>
  <cols>
    <col min="2" max="2" width="24" customWidth="1"/>
    <col min="3" max="4" width="12.5703125" customWidth="1"/>
    <col min="5" max="5" width="10.5703125" bestFit="1" customWidth="1"/>
    <col min="6" max="6" width="9.28515625" bestFit="1" customWidth="1"/>
    <col min="7" max="7" width="13.7109375" customWidth="1"/>
    <col min="8" max="8" width="10.42578125" customWidth="1"/>
    <col min="9" max="13" width="11.42578125" customWidth="1"/>
    <col min="14" max="14" width="10.42578125" customWidth="1"/>
    <col min="15" max="15" width="10.85546875" customWidth="1"/>
    <col min="16" max="17" width="10.5703125" bestFit="1" customWidth="1"/>
    <col min="18" max="18" width="10.5703125" customWidth="1"/>
    <col min="19" max="19" width="9.28515625" bestFit="1" customWidth="1"/>
    <col min="20" max="20" width="10.5703125" bestFit="1" customWidth="1"/>
    <col min="21" max="21" width="11.28515625" customWidth="1"/>
    <col min="22" max="22" width="10.140625" customWidth="1"/>
    <col min="23" max="23" width="10.42578125" customWidth="1"/>
    <col min="24" max="24" width="20.7109375" customWidth="1"/>
  </cols>
  <sheetData>
    <row r="1" spans="1:24" ht="107.25" customHeight="1" x14ac:dyDescent="0.25">
      <c r="X1" s="91" t="s">
        <v>50</v>
      </c>
    </row>
    <row r="2" spans="1:24" ht="15.75" thickBot="1" x14ac:dyDescent="0.3"/>
    <row r="3" spans="1:24" x14ac:dyDescent="0.25">
      <c r="A3" s="200" t="s">
        <v>29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2"/>
    </row>
    <row r="4" spans="1:24" ht="15.75" thickBot="1" x14ac:dyDescent="0.3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</row>
    <row r="5" spans="1:24" ht="23.25" customHeight="1" x14ac:dyDescent="0.25">
      <c r="A5" s="99" t="s">
        <v>0</v>
      </c>
      <c r="B5" s="101" t="s">
        <v>1</v>
      </c>
      <c r="C5" s="103" t="s">
        <v>2</v>
      </c>
      <c r="D5" s="105" t="s">
        <v>19</v>
      </c>
      <c r="E5" s="105" t="s">
        <v>18</v>
      </c>
      <c r="F5" s="105"/>
      <c r="G5" s="107" t="s">
        <v>20</v>
      </c>
      <c r="H5" s="115" t="s">
        <v>16</v>
      </c>
      <c r="I5" s="116"/>
      <c r="J5" s="116"/>
      <c r="K5" s="117"/>
      <c r="L5" s="95">
        <v>2020</v>
      </c>
      <c r="M5" s="93"/>
      <c r="N5" s="93"/>
      <c r="O5" s="96"/>
      <c r="P5" s="93">
        <v>2021</v>
      </c>
      <c r="Q5" s="93"/>
      <c r="R5" s="93"/>
      <c r="S5" s="93"/>
      <c r="T5" s="95">
        <v>2022</v>
      </c>
      <c r="U5" s="93"/>
      <c r="V5" s="93"/>
      <c r="W5" s="96"/>
      <c r="X5" s="177" t="s">
        <v>17</v>
      </c>
    </row>
    <row r="6" spans="1:24" ht="43.5" customHeight="1" thickBot="1" x14ac:dyDescent="0.3">
      <c r="A6" s="100"/>
      <c r="B6" s="102"/>
      <c r="C6" s="104"/>
      <c r="D6" s="106"/>
      <c r="E6" s="1" t="s">
        <v>3</v>
      </c>
      <c r="F6" s="1" t="s">
        <v>4</v>
      </c>
      <c r="G6" s="108"/>
      <c r="H6" s="118"/>
      <c r="I6" s="119"/>
      <c r="J6" s="119"/>
      <c r="K6" s="120"/>
      <c r="L6" s="97"/>
      <c r="M6" s="94"/>
      <c r="N6" s="94"/>
      <c r="O6" s="98"/>
      <c r="P6" s="94"/>
      <c r="Q6" s="94"/>
      <c r="R6" s="94"/>
      <c r="S6" s="94"/>
      <c r="T6" s="97"/>
      <c r="U6" s="94"/>
      <c r="V6" s="94"/>
      <c r="W6" s="98"/>
      <c r="X6" s="178"/>
    </row>
    <row r="7" spans="1:24" ht="15.75" thickBot="1" x14ac:dyDescent="0.3">
      <c r="A7" s="18"/>
      <c r="B7" s="17"/>
      <c r="C7" s="2"/>
      <c r="D7" s="3"/>
      <c r="E7" s="3"/>
      <c r="F7" s="3"/>
      <c r="G7" s="4"/>
      <c r="H7" s="11" t="s">
        <v>22</v>
      </c>
      <c r="I7" s="7" t="s">
        <v>3</v>
      </c>
      <c r="J7" s="7" t="s">
        <v>4</v>
      </c>
      <c r="K7" s="9" t="s">
        <v>21</v>
      </c>
      <c r="L7" s="2" t="s">
        <v>22</v>
      </c>
      <c r="M7" s="7" t="s">
        <v>3</v>
      </c>
      <c r="N7" s="5" t="s">
        <v>4</v>
      </c>
      <c r="O7" s="6" t="s">
        <v>21</v>
      </c>
      <c r="P7" s="10" t="s">
        <v>22</v>
      </c>
      <c r="Q7" s="5" t="s">
        <v>3</v>
      </c>
      <c r="R7" s="5" t="s">
        <v>4</v>
      </c>
      <c r="S7" s="8" t="s">
        <v>21</v>
      </c>
      <c r="T7" s="14" t="s">
        <v>22</v>
      </c>
      <c r="U7" s="8" t="s">
        <v>3</v>
      </c>
      <c r="V7" s="8" t="s">
        <v>4</v>
      </c>
      <c r="W7" s="6" t="s">
        <v>21</v>
      </c>
      <c r="X7" s="179"/>
    </row>
    <row r="8" spans="1:24" ht="33.75" x14ac:dyDescent="0.25">
      <c r="A8" s="110" t="s">
        <v>5</v>
      </c>
      <c r="B8" s="113" t="s">
        <v>36</v>
      </c>
      <c r="C8" s="12" t="s">
        <v>41</v>
      </c>
      <c r="D8" s="27">
        <v>193116</v>
      </c>
      <c r="E8" s="28">
        <f t="shared" ref="E8:E13" si="0">D8-F8</f>
        <v>35721</v>
      </c>
      <c r="F8" s="28">
        <v>157395</v>
      </c>
      <c r="G8" s="29">
        <v>0</v>
      </c>
      <c r="H8" s="30">
        <f>I8+J8</f>
        <v>193116</v>
      </c>
      <c r="I8" s="31">
        <v>177377</v>
      </c>
      <c r="J8" s="31">
        <v>15739</v>
      </c>
      <c r="K8" s="32">
        <v>0</v>
      </c>
      <c r="L8" s="30">
        <v>0</v>
      </c>
      <c r="M8" s="31">
        <v>0</v>
      </c>
      <c r="N8" s="27">
        <v>0</v>
      </c>
      <c r="O8" s="33">
        <v>0</v>
      </c>
      <c r="P8" s="34">
        <v>0</v>
      </c>
      <c r="Q8" s="27">
        <v>0</v>
      </c>
      <c r="R8" s="27">
        <v>0</v>
      </c>
      <c r="S8" s="35">
        <v>0</v>
      </c>
      <c r="T8" s="36">
        <v>0</v>
      </c>
      <c r="U8" s="35">
        <v>0</v>
      </c>
      <c r="V8" s="35">
        <v>0</v>
      </c>
      <c r="W8" s="33">
        <v>0</v>
      </c>
      <c r="X8" s="180" t="s">
        <v>31</v>
      </c>
    </row>
    <row r="9" spans="1:24" ht="41.45" customHeight="1" x14ac:dyDescent="0.25">
      <c r="A9" s="111"/>
      <c r="B9" s="114"/>
      <c r="C9" s="13" t="s">
        <v>42</v>
      </c>
      <c r="D9" s="37">
        <v>12003</v>
      </c>
      <c r="E9" s="38">
        <f t="shared" si="0"/>
        <v>11025</v>
      </c>
      <c r="F9" s="38">
        <v>978</v>
      </c>
      <c r="G9" s="39">
        <v>0</v>
      </c>
      <c r="H9" s="40">
        <f>I9+J9</f>
        <v>12003</v>
      </c>
      <c r="I9" s="41">
        <v>11025</v>
      </c>
      <c r="J9" s="41">
        <v>978</v>
      </c>
      <c r="K9" s="42">
        <v>0</v>
      </c>
      <c r="L9" s="40">
        <v>0</v>
      </c>
      <c r="M9" s="41">
        <v>0</v>
      </c>
      <c r="N9" s="37">
        <v>0</v>
      </c>
      <c r="O9" s="43">
        <v>0</v>
      </c>
      <c r="P9" s="44">
        <v>0</v>
      </c>
      <c r="Q9" s="37">
        <v>0</v>
      </c>
      <c r="R9" s="37">
        <v>0</v>
      </c>
      <c r="S9" s="45">
        <v>0</v>
      </c>
      <c r="T9" s="46"/>
      <c r="U9" s="45">
        <v>0</v>
      </c>
      <c r="V9" s="45">
        <v>0</v>
      </c>
      <c r="W9" s="43">
        <f>SUM(W6)</f>
        <v>0</v>
      </c>
      <c r="X9" s="181"/>
    </row>
    <row r="10" spans="1:24" ht="22.5" x14ac:dyDescent="0.25">
      <c r="A10" s="111"/>
      <c r="B10" s="114"/>
      <c r="C10" s="13" t="s">
        <v>43</v>
      </c>
      <c r="D10" s="37">
        <v>21780</v>
      </c>
      <c r="E10" s="38">
        <f t="shared" si="0"/>
        <v>20005</v>
      </c>
      <c r="F10" s="38">
        <v>1775</v>
      </c>
      <c r="G10" s="39">
        <v>0</v>
      </c>
      <c r="H10" s="40">
        <f>I10+J10</f>
        <v>4356</v>
      </c>
      <c r="I10" s="41">
        <v>4001</v>
      </c>
      <c r="J10" s="41">
        <v>355</v>
      </c>
      <c r="K10" s="42">
        <v>0</v>
      </c>
      <c r="L10" s="40">
        <f>M10+N10</f>
        <v>8712</v>
      </c>
      <c r="M10" s="41">
        <f>8712-N10</f>
        <v>8001.9719999999998</v>
      </c>
      <c r="N10" s="37">
        <f>8712*8.15/100</f>
        <v>710.02800000000002</v>
      </c>
      <c r="O10" s="43">
        <v>0</v>
      </c>
      <c r="P10" s="44">
        <f>Q10+R10+S10</f>
        <v>8712</v>
      </c>
      <c r="Q10" s="37">
        <f>E10-I10-M10</f>
        <v>8002.0280000000002</v>
      </c>
      <c r="R10" s="37">
        <f>F10-J10-N10</f>
        <v>709.97199999999998</v>
      </c>
      <c r="S10" s="45">
        <v>0</v>
      </c>
      <c r="T10" s="46">
        <v>0</v>
      </c>
      <c r="U10" s="45">
        <v>0</v>
      </c>
      <c r="V10" s="45">
        <v>0</v>
      </c>
      <c r="W10" s="43">
        <v>0</v>
      </c>
      <c r="X10" s="181"/>
    </row>
    <row r="11" spans="1:24" ht="22.5" x14ac:dyDescent="0.25">
      <c r="A11" s="111"/>
      <c r="B11" s="114"/>
      <c r="C11" s="13" t="s">
        <v>44</v>
      </c>
      <c r="D11" s="37">
        <v>13310</v>
      </c>
      <c r="E11" s="38">
        <f t="shared" si="0"/>
        <v>12225</v>
      </c>
      <c r="F11" s="38">
        <v>1085</v>
      </c>
      <c r="G11" s="39">
        <v>0</v>
      </c>
      <c r="H11" s="40">
        <f>I11+J11</f>
        <v>2662</v>
      </c>
      <c r="I11" s="41">
        <f>2662-J11</f>
        <v>2445.047</v>
      </c>
      <c r="J11" s="41">
        <f>2662*8.15/100</f>
        <v>216.953</v>
      </c>
      <c r="K11" s="42">
        <v>0</v>
      </c>
      <c r="L11" s="40">
        <f t="shared" ref="L11:L12" si="1">M11+N11</f>
        <v>5324</v>
      </c>
      <c r="M11" s="41">
        <f>5324-N11</f>
        <v>4890.0940000000001</v>
      </c>
      <c r="N11" s="37">
        <f>5324*8.15/100</f>
        <v>433.90600000000001</v>
      </c>
      <c r="O11" s="43">
        <v>0</v>
      </c>
      <c r="P11" s="44">
        <f t="shared" ref="P11:P12" si="2">Q11+R11+S11</f>
        <v>5323.9999999999991</v>
      </c>
      <c r="Q11" s="37">
        <f>E11-I11-M11</f>
        <v>4889.8589999999995</v>
      </c>
      <c r="R11" s="37">
        <f>F11-J11-N11</f>
        <v>434.14100000000002</v>
      </c>
      <c r="S11" s="45">
        <v>0</v>
      </c>
      <c r="T11" s="46">
        <v>0</v>
      </c>
      <c r="U11" s="45">
        <v>0</v>
      </c>
      <c r="V11" s="45">
        <v>0</v>
      </c>
      <c r="W11" s="43">
        <f t="shared" ref="W11:W13" si="3">SUM(W9)</f>
        <v>0</v>
      </c>
      <c r="X11" s="181"/>
    </row>
    <row r="12" spans="1:24" ht="22.5" x14ac:dyDescent="0.25">
      <c r="A12" s="111"/>
      <c r="B12" s="114"/>
      <c r="C12" s="13" t="s">
        <v>45</v>
      </c>
      <c r="D12" s="37">
        <v>3570412.85</v>
      </c>
      <c r="E12" s="38">
        <f t="shared" si="0"/>
        <v>2951764.85</v>
      </c>
      <c r="F12" s="38">
        <v>618648</v>
      </c>
      <c r="G12" s="39">
        <v>0</v>
      </c>
      <c r="H12" s="40">
        <f>I12+J12</f>
        <v>714083</v>
      </c>
      <c r="I12" s="41">
        <f>714083-J12</f>
        <v>655885.23549999995</v>
      </c>
      <c r="J12" s="41">
        <f>714083*8.15/100</f>
        <v>58197.764500000005</v>
      </c>
      <c r="K12" s="42">
        <v>0</v>
      </c>
      <c r="L12" s="40">
        <f t="shared" si="1"/>
        <v>705078</v>
      </c>
      <c r="M12" s="41">
        <f>705078-N12</f>
        <v>647614.14300000004</v>
      </c>
      <c r="N12" s="37">
        <f>705078*8.15/100</f>
        <v>57463.857000000004</v>
      </c>
      <c r="O12" s="43">
        <v>0</v>
      </c>
      <c r="P12" s="44">
        <f t="shared" si="2"/>
        <v>2151251.85</v>
      </c>
      <c r="Q12" s="37">
        <f>E12-M12-I12</f>
        <v>1648265.4715</v>
      </c>
      <c r="R12" s="37">
        <f>F12-N12-J12</f>
        <v>502986.37850000005</v>
      </c>
      <c r="S12" s="45">
        <v>0</v>
      </c>
      <c r="T12" s="46">
        <v>0</v>
      </c>
      <c r="U12" s="45">
        <v>0</v>
      </c>
      <c r="V12" s="45">
        <v>0</v>
      </c>
      <c r="W12" s="43">
        <f t="shared" si="3"/>
        <v>0</v>
      </c>
      <c r="X12" s="181"/>
    </row>
    <row r="13" spans="1:24" ht="15.75" thickBot="1" x14ac:dyDescent="0.3">
      <c r="A13" s="112"/>
      <c r="B13" s="19" t="s">
        <v>38</v>
      </c>
      <c r="C13" s="21"/>
      <c r="D13" s="47">
        <f>D8+D9+D10+D11+D12</f>
        <v>3810621.85</v>
      </c>
      <c r="E13" s="47">
        <f t="shared" si="0"/>
        <v>3172396.85</v>
      </c>
      <c r="F13" s="47">
        <v>638225</v>
      </c>
      <c r="G13" s="48">
        <v>0</v>
      </c>
      <c r="H13" s="49">
        <f t="shared" ref="H13:R13" si="4">SUM(H8:H12)</f>
        <v>926220</v>
      </c>
      <c r="I13" s="50">
        <f t="shared" si="4"/>
        <v>850733.28249999997</v>
      </c>
      <c r="J13" s="50">
        <f t="shared" si="4"/>
        <v>75486.717499999999</v>
      </c>
      <c r="K13" s="51">
        <f t="shared" si="4"/>
        <v>0</v>
      </c>
      <c r="L13" s="52">
        <f t="shared" si="4"/>
        <v>719114</v>
      </c>
      <c r="M13" s="50">
        <f t="shared" si="4"/>
        <v>660506.20900000003</v>
      </c>
      <c r="N13" s="53">
        <f t="shared" si="4"/>
        <v>58607.791000000005</v>
      </c>
      <c r="O13" s="54">
        <f t="shared" si="4"/>
        <v>0</v>
      </c>
      <c r="P13" s="50">
        <f t="shared" si="4"/>
        <v>2165287.85</v>
      </c>
      <c r="Q13" s="53">
        <f t="shared" si="4"/>
        <v>1661157.3585000001</v>
      </c>
      <c r="R13" s="53">
        <f t="shared" si="4"/>
        <v>504130.49150000006</v>
      </c>
      <c r="S13" s="55">
        <v>0</v>
      </c>
      <c r="T13" s="56">
        <v>0</v>
      </c>
      <c r="U13" s="55">
        <v>0</v>
      </c>
      <c r="V13" s="55">
        <v>0</v>
      </c>
      <c r="W13" s="54">
        <f t="shared" si="3"/>
        <v>0</v>
      </c>
      <c r="X13" s="182"/>
    </row>
    <row r="14" spans="1:24" ht="22.5" customHeight="1" x14ac:dyDescent="0.25">
      <c r="A14" s="110" t="s">
        <v>6</v>
      </c>
      <c r="B14" s="113" t="s">
        <v>37</v>
      </c>
      <c r="C14" s="12" t="s">
        <v>46</v>
      </c>
      <c r="D14" s="57">
        <v>13310</v>
      </c>
      <c r="E14" s="57">
        <v>0</v>
      </c>
      <c r="F14" s="57">
        <v>0</v>
      </c>
      <c r="G14" s="58">
        <v>13310</v>
      </c>
      <c r="H14" s="59">
        <v>0</v>
      </c>
      <c r="I14" s="60">
        <v>0</v>
      </c>
      <c r="J14" s="60">
        <v>0</v>
      </c>
      <c r="K14" s="61">
        <v>0</v>
      </c>
      <c r="L14" s="59">
        <v>0</v>
      </c>
      <c r="M14" s="60">
        <v>0</v>
      </c>
      <c r="N14" s="60">
        <v>0</v>
      </c>
      <c r="O14" s="61">
        <v>0</v>
      </c>
      <c r="P14" s="60">
        <v>0</v>
      </c>
      <c r="Q14" s="60">
        <v>0</v>
      </c>
      <c r="R14" s="60">
        <v>0</v>
      </c>
      <c r="S14" s="62">
        <v>0</v>
      </c>
      <c r="T14" s="36">
        <f>U14+V14+W14</f>
        <v>13310</v>
      </c>
      <c r="U14" s="35">
        <v>0</v>
      </c>
      <c r="V14" s="35">
        <v>0</v>
      </c>
      <c r="W14" s="33">
        <f>D14</f>
        <v>13310</v>
      </c>
      <c r="X14" s="180" t="s">
        <v>30</v>
      </c>
    </row>
    <row r="15" spans="1:24" ht="22.5" x14ac:dyDescent="0.25">
      <c r="A15" s="111"/>
      <c r="B15" s="114"/>
      <c r="C15" s="13" t="s">
        <v>47</v>
      </c>
      <c r="D15" s="37">
        <v>15000</v>
      </c>
      <c r="E15" s="63">
        <v>0</v>
      </c>
      <c r="F15" s="63">
        <v>0</v>
      </c>
      <c r="G15" s="64">
        <v>15000</v>
      </c>
      <c r="H15" s="65">
        <v>0</v>
      </c>
      <c r="I15" s="66">
        <v>0</v>
      </c>
      <c r="J15" s="66">
        <v>0</v>
      </c>
      <c r="K15" s="67">
        <v>0</v>
      </c>
      <c r="L15" s="65">
        <v>0</v>
      </c>
      <c r="M15" s="66">
        <v>0</v>
      </c>
      <c r="N15" s="66">
        <v>0</v>
      </c>
      <c r="O15" s="67">
        <v>0</v>
      </c>
      <c r="P15" s="66">
        <v>0</v>
      </c>
      <c r="Q15" s="66">
        <v>0</v>
      </c>
      <c r="R15" s="66">
        <v>0</v>
      </c>
      <c r="S15" s="68">
        <v>0</v>
      </c>
      <c r="T15" s="46">
        <f t="shared" ref="T15:T17" si="5">U15+V15+W15</f>
        <v>15000</v>
      </c>
      <c r="U15" s="45">
        <v>0</v>
      </c>
      <c r="V15" s="45">
        <v>0</v>
      </c>
      <c r="W15" s="43">
        <f>D15</f>
        <v>15000</v>
      </c>
      <c r="X15" s="181"/>
    </row>
    <row r="16" spans="1:24" ht="22.5" customHeight="1" x14ac:dyDescent="0.25">
      <c r="A16" s="111"/>
      <c r="B16" s="114"/>
      <c r="C16" s="13" t="s">
        <v>48</v>
      </c>
      <c r="D16" s="37">
        <v>3110773</v>
      </c>
      <c r="E16" s="63">
        <v>0</v>
      </c>
      <c r="F16" s="63">
        <v>0</v>
      </c>
      <c r="G16" s="64">
        <v>3110773</v>
      </c>
      <c r="H16" s="65">
        <v>0</v>
      </c>
      <c r="I16" s="66">
        <v>0</v>
      </c>
      <c r="J16" s="66">
        <v>0</v>
      </c>
      <c r="K16" s="67">
        <v>0</v>
      </c>
      <c r="L16" s="65">
        <v>0</v>
      </c>
      <c r="M16" s="66">
        <v>0</v>
      </c>
      <c r="N16" s="66">
        <v>0</v>
      </c>
      <c r="O16" s="67">
        <v>0</v>
      </c>
      <c r="P16" s="66">
        <v>0</v>
      </c>
      <c r="Q16" s="66">
        <v>0</v>
      </c>
      <c r="R16" s="66">
        <v>0</v>
      </c>
      <c r="S16" s="68">
        <v>0</v>
      </c>
      <c r="T16" s="46">
        <f t="shared" si="5"/>
        <v>3110773</v>
      </c>
      <c r="U16" s="45">
        <v>0</v>
      </c>
      <c r="V16" s="45">
        <v>0</v>
      </c>
      <c r="W16" s="43">
        <f>D16</f>
        <v>3110773</v>
      </c>
      <c r="X16" s="181"/>
    </row>
    <row r="17" spans="1:24" ht="15.75" thickBot="1" x14ac:dyDescent="0.3">
      <c r="A17" s="112"/>
      <c r="B17" s="19" t="s">
        <v>39</v>
      </c>
      <c r="C17" s="22"/>
      <c r="D17" s="47">
        <f>D14+D15+D16</f>
        <v>3139083</v>
      </c>
      <c r="E17" s="47">
        <v>0</v>
      </c>
      <c r="F17" s="47">
        <v>0</v>
      </c>
      <c r="G17" s="69">
        <f>D17-E17-F17</f>
        <v>3139083</v>
      </c>
      <c r="H17" s="70">
        <v>0</v>
      </c>
      <c r="I17" s="71">
        <v>0</v>
      </c>
      <c r="J17" s="71">
        <v>0</v>
      </c>
      <c r="K17" s="72">
        <v>0</v>
      </c>
      <c r="L17" s="70">
        <v>0</v>
      </c>
      <c r="M17" s="71">
        <v>0</v>
      </c>
      <c r="N17" s="71">
        <v>0</v>
      </c>
      <c r="O17" s="72">
        <v>0</v>
      </c>
      <c r="P17" s="71">
        <v>0</v>
      </c>
      <c r="Q17" s="71">
        <v>0</v>
      </c>
      <c r="R17" s="71">
        <v>0</v>
      </c>
      <c r="S17" s="73">
        <v>0</v>
      </c>
      <c r="T17" s="74">
        <f t="shared" si="5"/>
        <v>3139083</v>
      </c>
      <c r="U17" s="55">
        <v>0</v>
      </c>
      <c r="V17" s="55">
        <v>0</v>
      </c>
      <c r="W17" s="54">
        <f>SUM(W14:W16)</f>
        <v>3139083</v>
      </c>
      <c r="X17" s="182"/>
    </row>
    <row r="18" spans="1:24" x14ac:dyDescent="0.25">
      <c r="A18" s="121" t="s">
        <v>15</v>
      </c>
      <c r="B18" s="123" t="s">
        <v>40</v>
      </c>
      <c r="C18" s="125"/>
      <c r="D18" s="109">
        <f t="shared" ref="D18:W18" si="6">D13+D17</f>
        <v>6949704.8499999996</v>
      </c>
      <c r="E18" s="133">
        <f t="shared" si="6"/>
        <v>3172396.85</v>
      </c>
      <c r="F18" s="133">
        <f t="shared" si="6"/>
        <v>638225</v>
      </c>
      <c r="G18" s="135">
        <f t="shared" si="6"/>
        <v>3139083</v>
      </c>
      <c r="H18" s="138">
        <f>H13+H17</f>
        <v>926220</v>
      </c>
      <c r="I18" s="136">
        <f t="shared" si="6"/>
        <v>850733.28249999997</v>
      </c>
      <c r="J18" s="109">
        <f>J13+J17</f>
        <v>75486.717499999999</v>
      </c>
      <c r="K18" s="135">
        <f>K13+K17</f>
        <v>0</v>
      </c>
      <c r="L18" s="138">
        <f>L13+L17</f>
        <v>719114</v>
      </c>
      <c r="M18" s="109">
        <f>M13+M17</f>
        <v>660506.20900000003</v>
      </c>
      <c r="N18" s="172">
        <f t="shared" si="6"/>
        <v>58607.791000000005</v>
      </c>
      <c r="O18" s="176">
        <f>O13+O17</f>
        <v>0</v>
      </c>
      <c r="P18" s="166">
        <f>P13+P17</f>
        <v>2165287.85</v>
      </c>
      <c r="Q18" s="167">
        <f>Q13+Q17</f>
        <v>1661157.3585000001</v>
      </c>
      <c r="R18" s="172">
        <f t="shared" si="6"/>
        <v>504130.49150000006</v>
      </c>
      <c r="S18" s="168">
        <f>S13+S17</f>
        <v>0</v>
      </c>
      <c r="T18" s="169">
        <f>T13+T17</f>
        <v>3139083</v>
      </c>
      <c r="U18" s="167">
        <f>U13+U17</f>
        <v>0</v>
      </c>
      <c r="V18" s="167">
        <f>V13+V17</f>
        <v>0</v>
      </c>
      <c r="W18" s="185">
        <f t="shared" si="6"/>
        <v>3139083</v>
      </c>
      <c r="X18" s="183"/>
    </row>
    <row r="19" spans="1:24" ht="15.75" thickBot="1" x14ac:dyDescent="0.3">
      <c r="A19" s="122"/>
      <c r="B19" s="124"/>
      <c r="C19" s="126"/>
      <c r="D19" s="109"/>
      <c r="E19" s="134"/>
      <c r="F19" s="134"/>
      <c r="G19" s="135"/>
      <c r="H19" s="138"/>
      <c r="I19" s="137"/>
      <c r="J19" s="109"/>
      <c r="K19" s="135"/>
      <c r="L19" s="138"/>
      <c r="M19" s="109"/>
      <c r="N19" s="173"/>
      <c r="O19" s="176"/>
      <c r="P19" s="166"/>
      <c r="Q19" s="167"/>
      <c r="R19" s="173"/>
      <c r="S19" s="168"/>
      <c r="T19" s="169"/>
      <c r="U19" s="167"/>
      <c r="V19" s="167"/>
      <c r="W19" s="186"/>
      <c r="X19" s="184"/>
    </row>
    <row r="20" spans="1:24" ht="21.75" customHeight="1" x14ac:dyDescent="0.25">
      <c r="A20" s="159" t="s">
        <v>7</v>
      </c>
      <c r="B20" s="113" t="s">
        <v>49</v>
      </c>
      <c r="C20" s="12" t="s">
        <v>23</v>
      </c>
      <c r="D20" s="57">
        <v>156090</v>
      </c>
      <c r="E20" s="57">
        <f>D20</f>
        <v>156090</v>
      </c>
      <c r="F20" s="57">
        <v>0</v>
      </c>
      <c r="G20" s="58">
        <v>0</v>
      </c>
      <c r="H20" s="59">
        <f>I20+J20+K20</f>
        <v>156090</v>
      </c>
      <c r="I20" s="60">
        <f>E20</f>
        <v>156090</v>
      </c>
      <c r="J20" s="60">
        <v>0</v>
      </c>
      <c r="K20" s="61">
        <v>0</v>
      </c>
      <c r="L20" s="59">
        <f>M20+N20+O20</f>
        <v>0</v>
      </c>
      <c r="M20" s="60">
        <v>0</v>
      </c>
      <c r="N20" s="27">
        <v>0</v>
      </c>
      <c r="O20" s="33">
        <v>0</v>
      </c>
      <c r="P20" s="34">
        <f>Q20+R20+S20</f>
        <v>0</v>
      </c>
      <c r="Q20" s="27">
        <v>0</v>
      </c>
      <c r="R20" s="27">
        <v>0</v>
      </c>
      <c r="S20" s="35">
        <v>0</v>
      </c>
      <c r="T20" s="36">
        <v>0</v>
      </c>
      <c r="U20" s="35">
        <v>0</v>
      </c>
      <c r="V20" s="35">
        <v>0</v>
      </c>
      <c r="W20" s="33">
        <v>0</v>
      </c>
      <c r="X20" s="180" t="s">
        <v>28</v>
      </c>
    </row>
    <row r="21" spans="1:24" ht="22.5" x14ac:dyDescent="0.25">
      <c r="A21" s="160"/>
      <c r="B21" s="114"/>
      <c r="C21" s="13" t="s">
        <v>24</v>
      </c>
      <c r="D21" s="37">
        <v>11374</v>
      </c>
      <c r="E21" s="63">
        <f>D21</f>
        <v>11374</v>
      </c>
      <c r="F21" s="63">
        <v>0</v>
      </c>
      <c r="G21" s="64">
        <v>0</v>
      </c>
      <c r="H21" s="75">
        <f t="shared" ref="H21:H24" si="7">I21+J21+K21</f>
        <v>11374</v>
      </c>
      <c r="I21" s="63">
        <f>E21</f>
        <v>11374</v>
      </c>
      <c r="J21" s="63">
        <v>0</v>
      </c>
      <c r="K21" s="64">
        <v>0</v>
      </c>
      <c r="L21" s="65">
        <f t="shared" ref="L21:L24" si="8">M21+N21+O21</f>
        <v>0</v>
      </c>
      <c r="M21" s="66">
        <v>0</v>
      </c>
      <c r="N21" s="37">
        <v>0</v>
      </c>
      <c r="O21" s="43">
        <v>0</v>
      </c>
      <c r="P21" s="44">
        <f t="shared" ref="P21:P24" si="9">Q21+R21+S21</f>
        <v>0</v>
      </c>
      <c r="Q21" s="37">
        <v>0</v>
      </c>
      <c r="R21" s="37">
        <v>0</v>
      </c>
      <c r="S21" s="45">
        <v>0</v>
      </c>
      <c r="T21" s="46">
        <v>0</v>
      </c>
      <c r="U21" s="45">
        <v>0</v>
      </c>
      <c r="V21" s="45">
        <v>0</v>
      </c>
      <c r="W21" s="43">
        <v>0</v>
      </c>
      <c r="X21" s="181"/>
    </row>
    <row r="22" spans="1:24" x14ac:dyDescent="0.25">
      <c r="A22" s="160"/>
      <c r="B22" s="114"/>
      <c r="C22" s="13" t="s">
        <v>25</v>
      </c>
      <c r="D22" s="37">
        <v>26620</v>
      </c>
      <c r="E22" s="63">
        <f>N22+Q22</f>
        <v>7986</v>
      </c>
      <c r="F22" s="63">
        <v>0</v>
      </c>
      <c r="G22" s="64">
        <f>W22</f>
        <v>13310</v>
      </c>
      <c r="H22" s="75">
        <f t="shared" si="7"/>
        <v>0</v>
      </c>
      <c r="I22" s="63">
        <v>0</v>
      </c>
      <c r="J22" s="63">
        <v>0</v>
      </c>
      <c r="K22" s="64">
        <v>0</v>
      </c>
      <c r="L22" s="65">
        <f t="shared" si="8"/>
        <v>5324</v>
      </c>
      <c r="M22" s="63">
        <v>5324</v>
      </c>
      <c r="N22" s="37">
        <v>0</v>
      </c>
      <c r="O22" s="43">
        <v>0</v>
      </c>
      <c r="P22" s="44">
        <f t="shared" si="9"/>
        <v>7986</v>
      </c>
      <c r="Q22" s="37">
        <f>D22*30/100</f>
        <v>7986</v>
      </c>
      <c r="R22" s="76">
        <v>0</v>
      </c>
      <c r="S22" s="45">
        <v>0</v>
      </c>
      <c r="T22" s="46">
        <f>U22+V22+W22</f>
        <v>13310</v>
      </c>
      <c r="U22" s="45">
        <v>0</v>
      </c>
      <c r="V22" s="45">
        <v>0</v>
      </c>
      <c r="W22" s="43">
        <f>D22*50/100</f>
        <v>13310</v>
      </c>
      <c r="X22" s="181"/>
    </row>
    <row r="23" spans="1:24" x14ac:dyDescent="0.25">
      <c r="A23" s="160"/>
      <c r="B23" s="114"/>
      <c r="C23" s="13" t="s">
        <v>26</v>
      </c>
      <c r="D23" s="63">
        <v>16940</v>
      </c>
      <c r="E23" s="63">
        <f>N23+Q23</f>
        <v>5082</v>
      </c>
      <c r="F23" s="63">
        <v>0</v>
      </c>
      <c r="G23" s="64">
        <f>W23</f>
        <v>8470</v>
      </c>
      <c r="H23" s="75">
        <f t="shared" si="7"/>
        <v>0</v>
      </c>
      <c r="I23" s="63">
        <v>0</v>
      </c>
      <c r="J23" s="63">
        <v>0</v>
      </c>
      <c r="K23" s="64">
        <v>0</v>
      </c>
      <c r="L23" s="65">
        <f t="shared" si="8"/>
        <v>3388</v>
      </c>
      <c r="M23" s="63">
        <v>3388</v>
      </c>
      <c r="N23" s="37">
        <v>0</v>
      </c>
      <c r="O23" s="43">
        <v>0</v>
      </c>
      <c r="P23" s="44">
        <f t="shared" si="9"/>
        <v>5082</v>
      </c>
      <c r="Q23" s="37">
        <f>D23*30/100</f>
        <v>5082</v>
      </c>
      <c r="R23" s="76">
        <v>0</v>
      </c>
      <c r="S23" s="45">
        <v>0</v>
      </c>
      <c r="T23" s="46">
        <f t="shared" ref="T23:T24" si="10">U23+V23+W23</f>
        <v>8470</v>
      </c>
      <c r="U23" s="45">
        <v>0</v>
      </c>
      <c r="V23" s="45">
        <v>0</v>
      </c>
      <c r="W23" s="43">
        <f>D23*50/100</f>
        <v>8470</v>
      </c>
      <c r="X23" s="181"/>
    </row>
    <row r="24" spans="1:24" ht="14.25" customHeight="1" x14ac:dyDescent="0.25">
      <c r="A24" s="160"/>
      <c r="B24" s="114"/>
      <c r="C24" s="13" t="s">
        <v>27</v>
      </c>
      <c r="D24" s="63">
        <v>5586957</v>
      </c>
      <c r="E24" s="63">
        <f>D24-G24</f>
        <v>2258796</v>
      </c>
      <c r="F24" s="63">
        <v>0</v>
      </c>
      <c r="G24" s="64">
        <v>3328161</v>
      </c>
      <c r="H24" s="75">
        <f t="shared" si="7"/>
        <v>0</v>
      </c>
      <c r="I24" s="63">
        <v>0</v>
      </c>
      <c r="J24" s="63">
        <v>0</v>
      </c>
      <c r="K24" s="64">
        <v>0</v>
      </c>
      <c r="L24" s="75">
        <f t="shared" si="8"/>
        <v>949942</v>
      </c>
      <c r="M24" s="63">
        <v>600000</v>
      </c>
      <c r="N24" s="37">
        <v>0</v>
      </c>
      <c r="O24" s="43">
        <v>349942</v>
      </c>
      <c r="P24" s="44">
        <f t="shared" si="9"/>
        <v>1658795</v>
      </c>
      <c r="Q24" s="37">
        <v>1658795</v>
      </c>
      <c r="R24" s="76">
        <v>0</v>
      </c>
      <c r="S24" s="45">
        <v>0</v>
      </c>
      <c r="T24" s="46">
        <f t="shared" si="10"/>
        <v>2978220</v>
      </c>
      <c r="U24" s="45">
        <v>0</v>
      </c>
      <c r="V24" s="45">
        <v>0</v>
      </c>
      <c r="W24" s="43">
        <v>2978220</v>
      </c>
      <c r="X24" s="181"/>
    </row>
    <row r="25" spans="1:24" x14ac:dyDescent="0.25">
      <c r="A25" s="160"/>
      <c r="B25" s="162" t="s">
        <v>49</v>
      </c>
      <c r="C25" s="164"/>
      <c r="D25" s="127">
        <f>D20+D21+D22+D23+D24</f>
        <v>5797981</v>
      </c>
      <c r="E25" s="127">
        <f>5729916-E18-E27</f>
        <v>2448039.1599999997</v>
      </c>
      <c r="F25" s="127">
        <v>0</v>
      </c>
      <c r="G25" s="129">
        <f>D25-E25</f>
        <v>3349941.8400000003</v>
      </c>
      <c r="H25" s="139">
        <f>H20+H21+H22+H23+H24</f>
        <v>167464</v>
      </c>
      <c r="I25" s="131">
        <f>SUM(I20:I24)</f>
        <v>167464</v>
      </c>
      <c r="J25" s="131">
        <f t="shared" ref="J25:K25" si="11">SUM(J20:J24)</f>
        <v>0</v>
      </c>
      <c r="K25" s="174">
        <f t="shared" si="11"/>
        <v>0</v>
      </c>
      <c r="L25" s="191">
        <f>L20+L22+L21+L23+L24</f>
        <v>958654</v>
      </c>
      <c r="M25" s="143">
        <f>M20+M21+M22+M23+M24</f>
        <v>608712</v>
      </c>
      <c r="N25" s="143">
        <f t="shared" ref="N25:O25" si="12">N20+N21+N22+N23+N24</f>
        <v>0</v>
      </c>
      <c r="O25" s="193">
        <f t="shared" si="12"/>
        <v>349942</v>
      </c>
      <c r="P25" s="195">
        <f>P20+P21+P22+P23+P24</f>
        <v>1671863</v>
      </c>
      <c r="Q25" s="173">
        <f>Q20+Q21+Q22+Q23+Q24</f>
        <v>1671863</v>
      </c>
      <c r="R25" s="145">
        <f>SUM(R20:R24)</f>
        <v>0</v>
      </c>
      <c r="S25" s="198">
        <f>SUM(S20:S24)</f>
        <v>0</v>
      </c>
      <c r="T25" s="210">
        <f>T20+T21+T22+T23+T24</f>
        <v>3000000</v>
      </c>
      <c r="U25" s="173">
        <v>0</v>
      </c>
      <c r="V25" s="173">
        <v>0</v>
      </c>
      <c r="W25" s="147">
        <f>SUM(W20:W24)</f>
        <v>3000000</v>
      </c>
      <c r="X25" s="181"/>
    </row>
    <row r="26" spans="1:24" ht="24.6" customHeight="1" thickBot="1" x14ac:dyDescent="0.3">
      <c r="A26" s="161"/>
      <c r="B26" s="163"/>
      <c r="C26" s="165"/>
      <c r="D26" s="128"/>
      <c r="E26" s="128"/>
      <c r="F26" s="128"/>
      <c r="G26" s="130"/>
      <c r="H26" s="140"/>
      <c r="I26" s="132"/>
      <c r="J26" s="132"/>
      <c r="K26" s="175"/>
      <c r="L26" s="192"/>
      <c r="M26" s="144"/>
      <c r="N26" s="144"/>
      <c r="O26" s="194"/>
      <c r="P26" s="196"/>
      <c r="Q26" s="197"/>
      <c r="R26" s="146"/>
      <c r="S26" s="199"/>
      <c r="T26" s="211"/>
      <c r="U26" s="197"/>
      <c r="V26" s="197"/>
      <c r="W26" s="148"/>
      <c r="X26" s="182"/>
    </row>
    <row r="27" spans="1:24" ht="38.25" customHeight="1" thickBot="1" x14ac:dyDescent="0.3">
      <c r="A27" s="26" t="s">
        <v>8</v>
      </c>
      <c r="B27" s="20" t="s">
        <v>9</v>
      </c>
      <c r="C27" s="15" t="s">
        <v>10</v>
      </c>
      <c r="D27" s="77">
        <v>109479.99</v>
      </c>
      <c r="E27" s="77">
        <v>109479.99</v>
      </c>
      <c r="F27" s="77">
        <v>0</v>
      </c>
      <c r="G27" s="78">
        <v>0</v>
      </c>
      <c r="H27" s="79">
        <f>K27+J27+I27</f>
        <v>66990</v>
      </c>
      <c r="I27" s="77">
        <v>66990</v>
      </c>
      <c r="J27" s="77">
        <v>0</v>
      </c>
      <c r="K27" s="78">
        <v>0</v>
      </c>
      <c r="L27" s="79">
        <f>M27+N27+O27</f>
        <v>6000</v>
      </c>
      <c r="M27" s="77">
        <v>6000</v>
      </c>
      <c r="N27" s="80">
        <v>0</v>
      </c>
      <c r="O27" s="81">
        <v>0</v>
      </c>
      <c r="P27" s="82">
        <f>Q27+R27+S27</f>
        <v>18245</v>
      </c>
      <c r="Q27" s="80">
        <v>18245</v>
      </c>
      <c r="R27" s="80">
        <v>0</v>
      </c>
      <c r="S27" s="83">
        <v>0</v>
      </c>
      <c r="T27" s="84">
        <f>U27+V27+W27</f>
        <v>18245</v>
      </c>
      <c r="U27" s="83">
        <v>18245</v>
      </c>
      <c r="V27" s="83">
        <v>0</v>
      </c>
      <c r="W27" s="81">
        <v>0</v>
      </c>
      <c r="X27" s="23"/>
    </row>
    <row r="28" spans="1:24" x14ac:dyDescent="0.25">
      <c r="A28" s="110"/>
      <c r="B28" s="149" t="s">
        <v>11</v>
      </c>
      <c r="C28" s="151" t="s">
        <v>12</v>
      </c>
      <c r="D28" s="153">
        <f t="shared" ref="D28:W28" si="13">D13+D25+D27</f>
        <v>9718082.8399999999</v>
      </c>
      <c r="E28" s="155">
        <f t="shared" si="13"/>
        <v>5729916</v>
      </c>
      <c r="F28" s="155">
        <f t="shared" si="13"/>
        <v>638225</v>
      </c>
      <c r="G28" s="157">
        <f t="shared" si="13"/>
        <v>3349941.8400000003</v>
      </c>
      <c r="H28" s="212">
        <f>H13+H25+H27</f>
        <v>1160674</v>
      </c>
      <c r="I28" s="153">
        <f>I13+I25+I27</f>
        <v>1085187.2825</v>
      </c>
      <c r="J28" s="153">
        <f>J13+J25+J27</f>
        <v>75486.717499999999</v>
      </c>
      <c r="K28" s="214">
        <f>K13+K25+K27</f>
        <v>0</v>
      </c>
      <c r="L28" s="208">
        <f t="shared" ref="L28:M28" si="14">L13+L25+L27</f>
        <v>1683768</v>
      </c>
      <c r="M28" s="153">
        <f t="shared" si="14"/>
        <v>1275218.209</v>
      </c>
      <c r="N28" s="170">
        <f t="shared" si="13"/>
        <v>58607.791000000005</v>
      </c>
      <c r="O28" s="141">
        <f t="shared" ref="O28:P28" si="15">O13+O25+O27</f>
        <v>349942</v>
      </c>
      <c r="P28" s="187">
        <f t="shared" si="15"/>
        <v>3855395.85</v>
      </c>
      <c r="Q28" s="170">
        <f t="shared" ref="Q28" si="16">Q13+Q25+Q27</f>
        <v>3351265.3585000001</v>
      </c>
      <c r="R28" s="170">
        <f t="shared" si="13"/>
        <v>504130.49150000006</v>
      </c>
      <c r="S28" s="189">
        <f t="shared" ref="S28:T28" si="17">S13+S25+S27</f>
        <v>0</v>
      </c>
      <c r="T28" s="206">
        <f t="shared" si="17"/>
        <v>3018245</v>
      </c>
      <c r="U28" s="170">
        <f t="shared" ref="U28:V28" si="18">U13+U25+U27</f>
        <v>18245</v>
      </c>
      <c r="V28" s="170">
        <f t="shared" si="18"/>
        <v>0</v>
      </c>
      <c r="W28" s="141">
        <f t="shared" si="13"/>
        <v>3000000</v>
      </c>
      <c r="X28" s="183"/>
    </row>
    <row r="29" spans="1:24" ht="22.5" customHeight="1" thickBot="1" x14ac:dyDescent="0.3">
      <c r="A29" s="112"/>
      <c r="B29" s="150"/>
      <c r="C29" s="152"/>
      <c r="D29" s="154"/>
      <c r="E29" s="156"/>
      <c r="F29" s="156"/>
      <c r="G29" s="158"/>
      <c r="H29" s="213"/>
      <c r="I29" s="154"/>
      <c r="J29" s="154"/>
      <c r="K29" s="215"/>
      <c r="L29" s="209"/>
      <c r="M29" s="154"/>
      <c r="N29" s="171"/>
      <c r="O29" s="142"/>
      <c r="P29" s="188"/>
      <c r="Q29" s="171"/>
      <c r="R29" s="171"/>
      <c r="S29" s="190"/>
      <c r="T29" s="207"/>
      <c r="U29" s="171"/>
      <c r="V29" s="171"/>
      <c r="W29" s="142"/>
      <c r="X29" s="184"/>
    </row>
    <row r="30" spans="1:24" ht="29.25" customHeight="1" thickBot="1" x14ac:dyDescent="0.3">
      <c r="A30" s="26"/>
      <c r="B30" s="24" t="s">
        <v>13</v>
      </c>
      <c r="C30" s="25" t="s">
        <v>14</v>
      </c>
      <c r="D30" s="85">
        <f>D28+D17</f>
        <v>12857165.84</v>
      </c>
      <c r="E30" s="85">
        <v>5729916</v>
      </c>
      <c r="F30" s="85">
        <v>638225</v>
      </c>
      <c r="G30" s="86">
        <f>G17+G25</f>
        <v>6489024.8399999999</v>
      </c>
      <c r="H30" s="87">
        <f t="shared" ref="H30:W30" si="19">H28+H17</f>
        <v>1160674</v>
      </c>
      <c r="I30" s="85">
        <f t="shared" si="19"/>
        <v>1085187.2825</v>
      </c>
      <c r="J30" s="85">
        <f t="shared" si="19"/>
        <v>75486.717499999999</v>
      </c>
      <c r="K30" s="86">
        <f t="shared" si="19"/>
        <v>0</v>
      </c>
      <c r="L30" s="87">
        <f t="shared" si="19"/>
        <v>1683768</v>
      </c>
      <c r="M30" s="85">
        <f t="shared" si="19"/>
        <v>1275218.209</v>
      </c>
      <c r="N30" s="85">
        <f t="shared" si="19"/>
        <v>58607.791000000005</v>
      </c>
      <c r="O30" s="86">
        <f t="shared" si="19"/>
        <v>349942</v>
      </c>
      <c r="P30" s="88">
        <f t="shared" si="19"/>
        <v>3855395.85</v>
      </c>
      <c r="Q30" s="85">
        <f t="shared" si="19"/>
        <v>3351265.3585000001</v>
      </c>
      <c r="R30" s="85">
        <f t="shared" si="19"/>
        <v>504130.49150000006</v>
      </c>
      <c r="S30" s="89">
        <f t="shared" si="19"/>
        <v>0</v>
      </c>
      <c r="T30" s="87">
        <f t="shared" si="19"/>
        <v>6157328</v>
      </c>
      <c r="U30" s="85">
        <f t="shared" si="19"/>
        <v>18245</v>
      </c>
      <c r="V30" s="85">
        <f t="shared" si="19"/>
        <v>0</v>
      </c>
      <c r="W30" s="90">
        <f t="shared" si="19"/>
        <v>6139083</v>
      </c>
      <c r="X30" s="23"/>
    </row>
    <row r="32" spans="1:24" ht="18.75" x14ac:dyDescent="0.25">
      <c r="C32" s="92" t="s">
        <v>32</v>
      </c>
      <c r="P32" s="92" t="s">
        <v>33</v>
      </c>
    </row>
    <row r="33" spans="3:16" ht="18.75" x14ac:dyDescent="0.25">
      <c r="C33" s="92"/>
      <c r="E33" s="16"/>
    </row>
    <row r="34" spans="3:16" ht="18.75" x14ac:dyDescent="0.25">
      <c r="C34" s="92" t="s">
        <v>34</v>
      </c>
      <c r="P34" s="92" t="s">
        <v>35</v>
      </c>
    </row>
  </sheetData>
  <mergeCells count="91">
    <mergeCell ref="X28:X29"/>
    <mergeCell ref="A3:X4"/>
    <mergeCell ref="X8:X13"/>
    <mergeCell ref="T28:T29"/>
    <mergeCell ref="U28:U29"/>
    <mergeCell ref="V28:V29"/>
    <mergeCell ref="L28:L29"/>
    <mergeCell ref="M28:M29"/>
    <mergeCell ref="X20:X26"/>
    <mergeCell ref="T25:T26"/>
    <mergeCell ref="U25:U26"/>
    <mergeCell ref="V25:V26"/>
    <mergeCell ref="J28:J29"/>
    <mergeCell ref="H28:H29"/>
    <mergeCell ref="K28:K29"/>
    <mergeCell ref="O28:O29"/>
    <mergeCell ref="P28:P29"/>
    <mergeCell ref="Q28:Q29"/>
    <mergeCell ref="S28:S29"/>
    <mergeCell ref="M25:M26"/>
    <mergeCell ref="L25:L26"/>
    <mergeCell ref="O25:O26"/>
    <mergeCell ref="P25:P26"/>
    <mergeCell ref="Q25:Q26"/>
    <mergeCell ref="S25:S26"/>
    <mergeCell ref="U18:U19"/>
    <mergeCell ref="V18:V19"/>
    <mergeCell ref="X5:X7"/>
    <mergeCell ref="X14:X17"/>
    <mergeCell ref="X18:X19"/>
    <mergeCell ref="W18:W19"/>
    <mergeCell ref="P18:P19"/>
    <mergeCell ref="Q18:Q19"/>
    <mergeCell ref="S18:S19"/>
    <mergeCell ref="T18:T19"/>
    <mergeCell ref="I28:I29"/>
    <mergeCell ref="N28:N29"/>
    <mergeCell ref="R28:R29"/>
    <mergeCell ref="N18:N19"/>
    <mergeCell ref="R18:R19"/>
    <mergeCell ref="J18:J19"/>
    <mergeCell ref="K18:K19"/>
    <mergeCell ref="L18:L19"/>
    <mergeCell ref="J25:J26"/>
    <mergeCell ref="K25:K26"/>
    <mergeCell ref="M18:M19"/>
    <mergeCell ref="O18:O19"/>
    <mergeCell ref="W28:W29"/>
    <mergeCell ref="N25:N26"/>
    <mergeCell ref="R25:R26"/>
    <mergeCell ref="W25:W26"/>
    <mergeCell ref="A28:A29"/>
    <mergeCell ref="B28:B29"/>
    <mergeCell ref="C28:C29"/>
    <mergeCell ref="D28:D29"/>
    <mergeCell ref="E28:E29"/>
    <mergeCell ref="F28:F29"/>
    <mergeCell ref="G28:G29"/>
    <mergeCell ref="A20:A26"/>
    <mergeCell ref="B20:B24"/>
    <mergeCell ref="B25:B26"/>
    <mergeCell ref="C25:C26"/>
    <mergeCell ref="D25:D26"/>
    <mergeCell ref="E25:E26"/>
    <mergeCell ref="F25:F26"/>
    <mergeCell ref="G25:G26"/>
    <mergeCell ref="I25:I26"/>
    <mergeCell ref="E18:E19"/>
    <mergeCell ref="F18:F19"/>
    <mergeCell ref="G18:G19"/>
    <mergeCell ref="I18:I19"/>
    <mergeCell ref="H18:H19"/>
    <mergeCell ref="H25:H26"/>
    <mergeCell ref="D18:D19"/>
    <mergeCell ref="A8:A13"/>
    <mergeCell ref="B8:B12"/>
    <mergeCell ref="H5:K6"/>
    <mergeCell ref="L5:O6"/>
    <mergeCell ref="A14:A17"/>
    <mergeCell ref="B14:B16"/>
    <mergeCell ref="A18:A19"/>
    <mergeCell ref="B18:B19"/>
    <mergeCell ref="C18:C19"/>
    <mergeCell ref="P5:S6"/>
    <mergeCell ref="T5:W6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KMAnotp_010920_Slokas_Kalnciema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AutoJF</dc:creator>
  <cp:lastModifiedBy>Laura Zariņa</cp:lastModifiedBy>
  <cp:lastPrinted>2020-08-20T16:22:42Z</cp:lastPrinted>
  <dcterms:created xsi:type="dcterms:W3CDTF">2020-08-19T12:55:49Z</dcterms:created>
  <dcterms:modified xsi:type="dcterms:W3CDTF">2020-09-03T07:57:20Z</dcterms:modified>
</cp:coreProperties>
</file>