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vs.vm.gov.lv/Portal/webdav/4b369460-574b-49f2-93b0-6770d6cf793f/"/>
    </mc:Choice>
  </mc:AlternateContent>
  <xr:revisionPtr revIDLastSave="0" documentId="13_ncr:1_{3408C3E4-98F5-4A57-8892-DBD1EDEBACCE}" xr6:coauthVersionLast="45" xr6:coauthVersionMax="45" xr10:uidLastSave="{00000000-0000-0000-0000-000000000000}"/>
  <bookViews>
    <workbookView xWindow="-120" yWindow="-120" windowWidth="29040" windowHeight="15840" xr2:uid="{B19CC885-3D20-4FEE-832D-B4341EFF4A29}"/>
  </bookViews>
  <sheets>
    <sheet name="1.SPKC" sheetId="1" r:id="rId1"/>
    <sheet name="1.SPKC_1" sheetId="2" r:id="rId2"/>
    <sheet name="1.SPKC_2" sheetId="3" r:id="rId3"/>
    <sheet name="1.SPKC_3" sheetId="4" r:id="rId4"/>
    <sheet name="1.SPKC_4" sheetId="5" r:id="rId5"/>
  </sheets>
  <externalReferences>
    <externalReference r:id="rId6"/>
    <externalReference r:id="rId7"/>
    <externalReference r:id="rId8"/>
    <externalReference r:id="rId9"/>
    <externalReference r:id="rId10"/>
    <externalReference r:id="rId11"/>
    <externalReference r:id="rId12"/>
  </externalReferences>
  <definedNames>
    <definedName name="_1_2_d_NMP_lim" localSheetId="0">#REF!</definedName>
    <definedName name="_1_2_d_NMP_lim">#REF!</definedName>
    <definedName name="aa">#REF!</definedName>
    <definedName name="_xlnm.Auto_Open" localSheetId="0">#REF!</definedName>
    <definedName name="_xlnm.Auto_Open">#REF!</definedName>
    <definedName name="b" localSheetId="0">#REF!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 localSheetId="0">#REF!</definedName>
    <definedName name="bt">#REF!</definedName>
    <definedName name="BX">#REF!</definedName>
    <definedName name="CalendarYear">#REF!</definedName>
    <definedName name="ccc">#REF!</definedName>
    <definedName name="d">#REF!</definedName>
    <definedName name="D_Evija3">#REF!</definedName>
    <definedName name="DaysAndWeeks">{0,1,2,3,4,5,6} + {0;1;2;3;4;5}*7</definedName>
    <definedName name="de">#REF!</definedName>
    <definedName name="dff">#NAME?</definedName>
    <definedName name="DRGNAMES">#REF!</definedName>
    <definedName name="e">#REF!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gad_skaits">#REF!</definedName>
    <definedName name="gad_skaits_1">#REF!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[2]izm.posteni!$A$2:$A$216</definedName>
    <definedName name="izm.nos" localSheetId="0">#REF!</definedName>
    <definedName name="izm.nos">#REF!</definedName>
    <definedName name="izm.nos_1">[2]izm.posteni!$B$2:$B$216</definedName>
    <definedName name="jhg" localSheetId="0">#REF!</definedName>
    <definedName name="jhg">#REF!</definedName>
    <definedName name="kk" localSheetId="0">#REF!</definedName>
    <definedName name="kk">#REF!</definedName>
    <definedName name="l" localSheetId="0">#REF!</definedName>
    <definedName name="l">#REF!</definedName>
    <definedName name="Limeni_7_9group">#REF!</definedName>
    <definedName name="mmm" hidden="1">[1]ZQZBC_PLN__04_03_10!#REF!</definedName>
    <definedName name="n">#REF!</definedName>
    <definedName name="P_Dati_rikojums">#REF!</definedName>
    <definedName name="pp">#REF!</definedName>
    <definedName name="_xlnm.Print_Area" localSheetId="0">'1.SPKC'!$A$1:$I$19</definedName>
    <definedName name="_xlnm.Print_Titles" localSheetId="0">'1.SPKC'!$3:$5</definedName>
    <definedName name="Recover" localSheetId="0">[3]Macro1!$A$80</definedName>
    <definedName name="Recover">[3]Macro1!$A$80</definedName>
    <definedName name="Rikojums2222">[4]Macro1!$A$106</definedName>
    <definedName name="rr" localSheetId="0">#REF!</definedName>
    <definedName name="rr">#REF!</definedName>
    <definedName name="rt" localSheetId="0">#REF!</definedName>
    <definedName name="rt">#REF!</definedName>
    <definedName name="rty" localSheetId="0">#REF!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 localSheetId="0">#REF!</definedName>
    <definedName name="Struktūrvien.kods">#REF!</definedName>
    <definedName name="Struktūrvien.kods_1">[2]strukturkodi!$A$2:$A$232</definedName>
    <definedName name="T13l6">[5]ATSKAITE_2v!#REF!</definedName>
    <definedName name="TableName">"Dummy"</definedName>
    <definedName name="TWO_LINKS">'[6]8.1.'!$C$5</definedName>
    <definedName name="ty">#REF!</definedName>
    <definedName name="tyuj">#REF!</definedName>
    <definedName name="u">#REF!</definedName>
    <definedName name="U_N_A">#REF!</definedName>
    <definedName name="wedr">#REF!</definedName>
    <definedName name="WeekStart">#REF!</definedName>
    <definedName name="x">#REF!</definedName>
    <definedName name="XBD">[7]Dati!$B$6</definedName>
    <definedName name="XDD">[7]Dati!$B$4</definedName>
    <definedName name="XDS">[7]Dati!$B$5</definedName>
    <definedName name="XSVD">[7]Dati!$B$7</definedName>
    <definedName name="xxxx" localSheetId="0">#REF!</definedName>
    <definedName name="xxxx">#REF!</definedName>
    <definedName name="yuh" localSheetId="0">#REF!</definedName>
    <definedName name="yuh">#REF!</definedName>
    <definedName name="yyyy" localSheetId="0">#REF!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2" l="1"/>
  <c r="K10" i="2"/>
  <c r="J6" i="2"/>
  <c r="G28" i="4" l="1"/>
  <c r="C18" i="1"/>
  <c r="F18" i="1" l="1"/>
  <c r="E18" i="1"/>
  <c r="D18" i="1"/>
  <c r="H12" i="4" l="1"/>
  <c r="K11" i="4"/>
  <c r="J11" i="4"/>
  <c r="C32" i="4" s="1"/>
  <c r="I11" i="4"/>
  <c r="K10" i="4"/>
  <c r="J10" i="4"/>
  <c r="L10" i="4" s="1"/>
  <c r="I10" i="4"/>
  <c r="K9" i="4"/>
  <c r="J9" i="4"/>
  <c r="I9" i="4"/>
  <c r="C20" i="4" s="1"/>
  <c r="F20" i="4" s="1"/>
  <c r="K8" i="4"/>
  <c r="J8" i="4"/>
  <c r="I8" i="4"/>
  <c r="C19" i="4" s="1"/>
  <c r="K7" i="4"/>
  <c r="J7" i="4"/>
  <c r="I7" i="4"/>
  <c r="L8" i="5"/>
  <c r="L9" i="5"/>
  <c r="L10" i="5"/>
  <c r="L11" i="5"/>
  <c r="L7" i="5"/>
  <c r="H12" i="5"/>
  <c r="K11" i="5"/>
  <c r="J11" i="5"/>
  <c r="I11" i="5"/>
  <c r="K10" i="5"/>
  <c r="J10" i="5"/>
  <c r="I10" i="5"/>
  <c r="K9" i="5"/>
  <c r="J9" i="5"/>
  <c r="I9" i="5"/>
  <c r="K8" i="5"/>
  <c r="D19" i="5" s="1"/>
  <c r="J8" i="5"/>
  <c r="I8" i="5"/>
  <c r="C19" i="5" s="1"/>
  <c r="K7" i="5"/>
  <c r="J7" i="5"/>
  <c r="J12" i="5" s="1"/>
  <c r="I7" i="5"/>
  <c r="L7" i="2"/>
  <c r="L8" i="2"/>
  <c r="L9" i="2"/>
  <c r="L10" i="2"/>
  <c r="L6" i="2"/>
  <c r="G11" i="3"/>
  <c r="J10" i="3"/>
  <c r="I10" i="3"/>
  <c r="H10" i="3"/>
  <c r="B21" i="3" s="1"/>
  <c r="J9" i="3"/>
  <c r="I9" i="3"/>
  <c r="H9" i="3"/>
  <c r="K9" i="3" s="1"/>
  <c r="L9" i="3" s="1"/>
  <c r="J8" i="3"/>
  <c r="I8" i="3"/>
  <c r="H8" i="3"/>
  <c r="K8" i="3" s="1"/>
  <c r="J7" i="3"/>
  <c r="I7" i="3"/>
  <c r="I11" i="3" s="1"/>
  <c r="H7" i="3"/>
  <c r="B18" i="3" s="1"/>
  <c r="E18" i="3" s="1"/>
  <c r="J6" i="3"/>
  <c r="J11" i="3" s="1"/>
  <c r="I6" i="3"/>
  <c r="H6" i="3"/>
  <c r="B17" i="3" s="1"/>
  <c r="F28" i="2"/>
  <c r="F29" i="2"/>
  <c r="F30" i="2"/>
  <c r="F31" i="2"/>
  <c r="F27" i="2"/>
  <c r="J12" i="4" l="1"/>
  <c r="L9" i="4"/>
  <c r="D30" i="4" s="1"/>
  <c r="M9" i="4"/>
  <c r="C31" i="4"/>
  <c r="C30" i="4"/>
  <c r="F30" i="4" s="1"/>
  <c r="F19" i="4"/>
  <c r="I19" i="4"/>
  <c r="D31" i="4"/>
  <c r="G31" i="4" s="1"/>
  <c r="F31" i="4"/>
  <c r="H31" i="4" s="1"/>
  <c r="F32" i="4"/>
  <c r="C28" i="4"/>
  <c r="I12" i="4"/>
  <c r="D20" i="4"/>
  <c r="E20" i="4" s="1"/>
  <c r="C21" i="4"/>
  <c r="L7" i="4"/>
  <c r="M10" i="4"/>
  <c r="L11" i="4"/>
  <c r="D32" i="4" s="1"/>
  <c r="C18" i="4"/>
  <c r="I20" i="4"/>
  <c r="D21" i="4"/>
  <c r="C22" i="4"/>
  <c r="C29" i="4"/>
  <c r="L8" i="4"/>
  <c r="D19" i="4" s="1"/>
  <c r="E19" i="4" s="1"/>
  <c r="K12" i="4"/>
  <c r="M10" i="5"/>
  <c r="F19" i="5"/>
  <c r="I19" i="5"/>
  <c r="E19" i="5"/>
  <c r="G19" i="5"/>
  <c r="J19" i="5"/>
  <c r="D21" i="5"/>
  <c r="M8" i="5"/>
  <c r="D20" i="5"/>
  <c r="C20" i="5"/>
  <c r="I12" i="5"/>
  <c r="C21" i="5"/>
  <c r="M7" i="5"/>
  <c r="M11" i="5"/>
  <c r="C18" i="5"/>
  <c r="C22" i="5"/>
  <c r="K12" i="5"/>
  <c r="K7" i="3"/>
  <c r="L8" i="3"/>
  <c r="K10" i="3"/>
  <c r="C21" i="3" s="1"/>
  <c r="L6" i="3"/>
  <c r="L11" i="3" s="1"/>
  <c r="L7" i="3"/>
  <c r="K6" i="3"/>
  <c r="K11" i="3" s="1"/>
  <c r="L10" i="3"/>
  <c r="C20" i="3"/>
  <c r="F20" i="3" s="1"/>
  <c r="C18" i="3"/>
  <c r="F18" i="3" s="1"/>
  <c r="G18" i="3" s="1"/>
  <c r="F21" i="3"/>
  <c r="I21" i="3"/>
  <c r="I18" i="3"/>
  <c r="E17" i="3"/>
  <c r="H17" i="3"/>
  <c r="E21" i="3"/>
  <c r="H21" i="3"/>
  <c r="J21" i="3" s="1"/>
  <c r="D21" i="3"/>
  <c r="C17" i="3"/>
  <c r="D17" i="3" s="1"/>
  <c r="B19" i="3"/>
  <c r="H11" i="3"/>
  <c r="H18" i="3"/>
  <c r="C19" i="3"/>
  <c r="B20" i="3"/>
  <c r="E28" i="2"/>
  <c r="E29" i="2"/>
  <c r="E30" i="2"/>
  <c r="E31" i="2"/>
  <c r="E27" i="2"/>
  <c r="L11" i="2"/>
  <c r="G11" i="2"/>
  <c r="J10" i="2"/>
  <c r="C21" i="2" s="1"/>
  <c r="I10" i="2"/>
  <c r="H10" i="2"/>
  <c r="C31" i="2" s="1"/>
  <c r="J9" i="2"/>
  <c r="I9" i="2"/>
  <c r="H9" i="2"/>
  <c r="K9" i="2" s="1"/>
  <c r="J8" i="2"/>
  <c r="I8" i="2"/>
  <c r="H8" i="2"/>
  <c r="K8" i="2" s="1"/>
  <c r="J7" i="2"/>
  <c r="I7" i="2"/>
  <c r="H7" i="2"/>
  <c r="B18" i="2" s="1"/>
  <c r="C17" i="2"/>
  <c r="I6" i="2"/>
  <c r="I11" i="2" s="1"/>
  <c r="H6" i="2"/>
  <c r="F17" i="1"/>
  <c r="E17" i="1"/>
  <c r="D17" i="1"/>
  <c r="F12" i="1"/>
  <c r="F6" i="1" s="1"/>
  <c r="E12" i="1"/>
  <c r="D11" i="1"/>
  <c r="D10" i="1"/>
  <c r="D6" i="1" s="1"/>
  <c r="E6" i="1"/>
  <c r="C6" i="1"/>
  <c r="F19" i="1" l="1"/>
  <c r="E19" i="1"/>
  <c r="D19" i="1"/>
  <c r="G30" i="4"/>
  <c r="H30" i="4" s="1"/>
  <c r="E30" i="4"/>
  <c r="M11" i="4"/>
  <c r="L12" i="4"/>
  <c r="D22" i="4"/>
  <c r="M8" i="4"/>
  <c r="E31" i="4"/>
  <c r="G32" i="4"/>
  <c r="H32" i="4" s="1"/>
  <c r="E32" i="4"/>
  <c r="I21" i="4"/>
  <c r="E21" i="4"/>
  <c r="F21" i="4"/>
  <c r="E22" i="4"/>
  <c r="I22" i="4"/>
  <c r="F22" i="4"/>
  <c r="C23" i="4"/>
  <c r="F18" i="4"/>
  <c r="I18" i="4"/>
  <c r="D18" i="4"/>
  <c r="E18" i="4" s="1"/>
  <c r="E23" i="4" s="1"/>
  <c r="D29" i="4"/>
  <c r="G29" i="4" s="1"/>
  <c r="G22" i="4"/>
  <c r="J22" i="4"/>
  <c r="F29" i="4"/>
  <c r="H29" i="4" s="1"/>
  <c r="E29" i="4"/>
  <c r="J20" i="4"/>
  <c r="K20" i="4" s="1"/>
  <c r="G20" i="4"/>
  <c r="H20" i="4" s="1"/>
  <c r="G19" i="4"/>
  <c r="H19" i="4" s="1"/>
  <c r="J19" i="4"/>
  <c r="K19" i="4" s="1"/>
  <c r="G21" i="4"/>
  <c r="J21" i="4"/>
  <c r="D28" i="4"/>
  <c r="E28" i="4" s="1"/>
  <c r="E33" i="4" s="1"/>
  <c r="F28" i="4"/>
  <c r="C33" i="4"/>
  <c r="M7" i="4"/>
  <c r="M12" i="4" s="1"/>
  <c r="J20" i="5"/>
  <c r="G20" i="5"/>
  <c r="C23" i="5"/>
  <c r="F18" i="5"/>
  <c r="I18" i="5"/>
  <c r="G21" i="5"/>
  <c r="J21" i="5"/>
  <c r="F20" i="5"/>
  <c r="H20" i="5" s="1"/>
  <c r="I20" i="5"/>
  <c r="K20" i="5" s="1"/>
  <c r="E20" i="5"/>
  <c r="L12" i="5"/>
  <c r="D18" i="5"/>
  <c r="D22" i="5"/>
  <c r="H19" i="5"/>
  <c r="K19" i="5"/>
  <c r="F22" i="5"/>
  <c r="I22" i="5"/>
  <c r="E22" i="5"/>
  <c r="I21" i="5"/>
  <c r="E21" i="5"/>
  <c r="F21" i="5"/>
  <c r="M9" i="5"/>
  <c r="M12" i="5" s="1"/>
  <c r="I20" i="3"/>
  <c r="B22" i="3"/>
  <c r="G21" i="3"/>
  <c r="D18" i="3"/>
  <c r="F19" i="3"/>
  <c r="I19" i="3"/>
  <c r="H19" i="3"/>
  <c r="J19" i="3" s="1"/>
  <c r="D19" i="3"/>
  <c r="E19" i="3"/>
  <c r="G19" i="3" s="1"/>
  <c r="H20" i="3"/>
  <c r="J20" i="3" s="1"/>
  <c r="E20" i="3"/>
  <c r="G20" i="3" s="1"/>
  <c r="D20" i="3"/>
  <c r="F17" i="3"/>
  <c r="F22" i="3" s="1"/>
  <c r="I17" i="3"/>
  <c r="C22" i="3"/>
  <c r="J18" i="3"/>
  <c r="G17" i="3"/>
  <c r="F17" i="2"/>
  <c r="I17" i="2"/>
  <c r="C29" i="2"/>
  <c r="C19" i="2"/>
  <c r="F21" i="2"/>
  <c r="I21" i="2"/>
  <c r="E18" i="2"/>
  <c r="H18" i="2"/>
  <c r="C30" i="2"/>
  <c r="C28" i="2"/>
  <c r="C27" i="2"/>
  <c r="H11" i="2"/>
  <c r="B20" i="2"/>
  <c r="B19" i="2"/>
  <c r="B27" i="2"/>
  <c r="B29" i="2"/>
  <c r="B31" i="2"/>
  <c r="B17" i="2"/>
  <c r="C20" i="2"/>
  <c r="B21" i="2"/>
  <c r="B28" i="2"/>
  <c r="B30" i="2"/>
  <c r="K7" i="2"/>
  <c r="C18" i="2" s="1"/>
  <c r="J11" i="2"/>
  <c r="K22" i="4" l="1"/>
  <c r="K21" i="4"/>
  <c r="F33" i="4"/>
  <c r="F23" i="4"/>
  <c r="G18" i="4"/>
  <c r="G23" i="4" s="1"/>
  <c r="J18" i="4"/>
  <c r="J23" i="4" s="1"/>
  <c r="D23" i="4"/>
  <c r="H21" i="4"/>
  <c r="D33" i="4"/>
  <c r="G33" i="4"/>
  <c r="K18" i="4"/>
  <c r="K23" i="4" s="1"/>
  <c r="I23" i="4"/>
  <c r="H22" i="4"/>
  <c r="H21" i="5"/>
  <c r="F23" i="5"/>
  <c r="G18" i="5"/>
  <c r="J18" i="5"/>
  <c r="K18" i="5" s="1"/>
  <c r="D23" i="5"/>
  <c r="E18" i="5"/>
  <c r="E23" i="5" s="1"/>
  <c r="G22" i="5"/>
  <c r="H22" i="5" s="1"/>
  <c r="J22" i="5"/>
  <c r="K22" i="5" s="1"/>
  <c r="K21" i="5"/>
  <c r="I23" i="5"/>
  <c r="D22" i="3"/>
  <c r="I22" i="3"/>
  <c r="G22" i="3"/>
  <c r="J17" i="3"/>
  <c r="J22" i="3" s="1"/>
  <c r="H22" i="3"/>
  <c r="E22" i="3"/>
  <c r="G31" i="2"/>
  <c r="D31" i="2"/>
  <c r="G29" i="2"/>
  <c r="D29" i="2"/>
  <c r="F18" i="2"/>
  <c r="I18" i="2"/>
  <c r="I22" i="2" s="1"/>
  <c r="I20" i="2"/>
  <c r="F20" i="2"/>
  <c r="B32" i="2"/>
  <c r="D27" i="2"/>
  <c r="K11" i="2"/>
  <c r="D18" i="2"/>
  <c r="C22" i="2"/>
  <c r="D28" i="2"/>
  <c r="G28" i="2"/>
  <c r="H20" i="2"/>
  <c r="D20" i="2"/>
  <c r="E20" i="2"/>
  <c r="G20" i="2" s="1"/>
  <c r="G18" i="2"/>
  <c r="H21" i="2"/>
  <c r="J21" i="2" s="1"/>
  <c r="D21" i="2"/>
  <c r="E21" i="2"/>
  <c r="G21" i="2" s="1"/>
  <c r="G30" i="2"/>
  <c r="D30" i="2"/>
  <c r="B22" i="2"/>
  <c r="D17" i="2"/>
  <c r="D22" i="2" s="1"/>
  <c r="E17" i="2"/>
  <c r="H17" i="2"/>
  <c r="E19" i="2"/>
  <c r="G19" i="2" s="1"/>
  <c r="H19" i="2"/>
  <c r="J19" i="2" s="1"/>
  <c r="D19" i="2"/>
  <c r="C32" i="2"/>
  <c r="F32" i="2"/>
  <c r="J18" i="2"/>
  <c r="I19" i="2"/>
  <c r="F19" i="2"/>
  <c r="F22" i="2"/>
  <c r="H18" i="4" l="1"/>
  <c r="H23" i="4"/>
  <c r="H28" i="4"/>
  <c r="H33" i="4" s="1"/>
  <c r="K23" i="5"/>
  <c r="J23" i="5"/>
  <c r="G23" i="5"/>
  <c r="H18" i="5"/>
  <c r="H23" i="5" s="1"/>
  <c r="D32" i="2"/>
  <c r="J17" i="2"/>
  <c r="H22" i="2"/>
  <c r="J20" i="2"/>
  <c r="E32" i="2"/>
  <c r="G27" i="2"/>
  <c r="G32" i="2" s="1"/>
  <c r="C17" i="1" s="1"/>
  <c r="C19" i="1" s="1"/>
  <c r="G17" i="2"/>
  <c r="G22" i="2" s="1"/>
  <c r="E22" i="2"/>
  <c r="J22" i="2" l="1"/>
</calcChain>
</file>

<file path=xl/sharedStrings.xml><?xml version="1.0" encoding="utf-8"?>
<sst xmlns="http://schemas.openxmlformats.org/spreadsheetml/2006/main" count="279" uniqueCount="89">
  <si>
    <t>EKK</t>
  </si>
  <si>
    <t>Nr. p.k.</t>
  </si>
  <si>
    <t>Izdevumu postenis</t>
  </si>
  <si>
    <t>Nepieciešmais finansējums, euro</t>
  </si>
  <si>
    <t>Izvērsums</t>
  </si>
  <si>
    <t>Izdevumu pamatojums</t>
  </si>
  <si>
    <t>2021.gadam</t>
  </si>
  <si>
    <t>2022.gadam</t>
  </si>
  <si>
    <t>2023.gadam un turpmāk ik gadu</t>
  </si>
  <si>
    <t>Specializētās programmatūras izveide un uzturēšana</t>
  </si>
  <si>
    <t>2000, 5000</t>
  </si>
  <si>
    <t>1.1.</t>
  </si>
  <si>
    <t>Virtuālo serveru jaudu pakalpojums LVRTC</t>
  </si>
  <si>
    <t>1.2.</t>
  </si>
  <si>
    <t>Koda nosūtīšana SMS formā</t>
  </si>
  <si>
    <t>1.3.</t>
  </si>
  <si>
    <t xml:space="preserve">Iepirkuma tehniskās dokumentācijas sagatavošana esošo informācijas sistēmu/informācijas avotu  izvērtējumam un integrētas epidemioloģiskās uzraudzības sistēmas prasību un darbības aprakstam </t>
  </si>
  <si>
    <t>1.4.</t>
  </si>
  <si>
    <t>Infekcijas slimību epidemioloģiskajai uzraudzībai lietoto informācijas sistēmu/informācijas avotu izpēte, savietojamības (informācijas apmaiņas) izvērtēšana ar iekšējām un citām informācijas sistēmām, prasību un prioritāšu definēšana integrētas uzraudzības sistēmas izveidei, kā arī sistēmas darbības apraksta (PPA) izveide</t>
  </si>
  <si>
    <t xml:space="preserve"> 686.5 cilvēkstundas gadā ar vidējo 1h likmi 78,66 ar PVN = 54 000 euro.</t>
  </si>
  <si>
    <t>1.5.</t>
  </si>
  <si>
    <t>Kontaktpersonu reģistrācijas, uzskaites, analīzes  sistēmas izstrāde, nodrošinot sasaisti ar citām informācijas sistēmām, t.sk. VIS/VISUMS, e-veselība.</t>
  </si>
  <si>
    <t xml:space="preserve"> 1080.5 cilvēkstundas gadā ar vidējo 1h likmi 78,67 ar PVN = 85 000 euro.</t>
  </si>
  <si>
    <t>1.6.</t>
  </si>
  <si>
    <t>Integrētas epidemioloģiskās uzraudzības sistēmas pilnveide, atbilstoši iepriekš darbības aprakstā izvirzītām prioritātēm</t>
  </si>
  <si>
    <t>1.7.</t>
  </si>
  <si>
    <t>Papildu funkcionalitāšu izstrāde, programmatūras komponenšu, kļūdu un nepilnību labošana un uzturēšana (aplikācija), programmatūras (mobilās lietotnes, mājas lapa, SPKC epidemiologu saskarne, apstrādes programmatūra (back-end)) uzturēšana) un kontaktpersonu uzskaites sistēmas uzturēšana</t>
  </si>
  <si>
    <t xml:space="preserve"> 510 cilvēkstundas gadā ar vidējo 1h likmi 78,65 ar PVN = 40 112 euro.</t>
  </si>
  <si>
    <t>1.8.</t>
  </si>
  <si>
    <t xml:space="preserve">Mācības par biznesa inteliģences rīku iespējām (2 cilvēki pirmajā gadā, 10 cilvēki otrajā gadā, pēc tam katru gadu 2 cilvēki) vismaz 5 dienu apmācība. Dienas izmaksas vienai personai 240 EUR. </t>
  </si>
  <si>
    <t xml:space="preserve">Dienas izmaksas vienai personai 240 EUR. </t>
  </si>
  <si>
    <t>1.9.</t>
  </si>
  <si>
    <t>Personāla izdevumi</t>
  </si>
  <si>
    <t>1000, 2000</t>
  </si>
  <si>
    <t>2.1.</t>
  </si>
  <si>
    <t>Personāla atlīdzībai</t>
  </si>
  <si>
    <t>Izmaksas kopā</t>
  </si>
  <si>
    <t>1000, 2000, 5000</t>
  </si>
  <si>
    <t>amats</t>
  </si>
  <si>
    <t>amata kods</t>
  </si>
  <si>
    <t>amatu saime</t>
  </si>
  <si>
    <t>līmenis</t>
  </si>
  <si>
    <t>mēnešalgu grupa</t>
  </si>
  <si>
    <t>amata vietu skaits</t>
  </si>
  <si>
    <r>
      <t xml:space="preserve">maksimālā mēnešalga 3.kateg.
</t>
    </r>
    <r>
      <rPr>
        <b/>
        <sz val="10"/>
        <rFont val="Times New Roman"/>
        <family val="1"/>
        <charset val="186"/>
      </rPr>
      <t>(EKK 1110)</t>
    </r>
  </si>
  <si>
    <r>
      <t xml:space="preserve">piemaksa
10%
</t>
    </r>
    <r>
      <rPr>
        <b/>
        <sz val="10"/>
        <color indexed="8"/>
        <rFont val="Times New Roman"/>
        <family val="1"/>
        <charset val="186"/>
      </rPr>
      <t>(EKK 1147)</t>
    </r>
  </si>
  <si>
    <r>
      <t xml:space="preserve">prēmijas un naudas balvas 10%
</t>
    </r>
    <r>
      <rPr>
        <b/>
        <sz val="10"/>
        <color indexed="8"/>
        <rFont val="Times New Roman"/>
        <family val="1"/>
        <charset val="186"/>
      </rPr>
      <t>(EKK 1148)</t>
    </r>
  </si>
  <si>
    <r>
      <t xml:space="preserve">Sociālā garantija 5% 
</t>
    </r>
    <r>
      <rPr>
        <b/>
        <sz val="10"/>
        <color indexed="8"/>
        <rFont val="Times New Roman"/>
        <family val="1"/>
        <charset val="186"/>
      </rPr>
      <t>(EKK 1220)</t>
    </r>
  </si>
  <si>
    <r>
      <t xml:space="preserve">DD VSAOI 24,09%
</t>
    </r>
    <r>
      <rPr>
        <b/>
        <sz val="10"/>
        <color indexed="8"/>
        <rFont val="Times New Roman"/>
        <family val="1"/>
        <charset val="186"/>
      </rPr>
      <t>(EKK 1210)</t>
    </r>
  </si>
  <si>
    <r>
      <t xml:space="preserve">kopā
</t>
    </r>
    <r>
      <rPr>
        <b/>
        <sz val="10"/>
        <color indexed="8"/>
        <rFont val="Times New Roman"/>
        <family val="1"/>
        <charset val="186"/>
      </rPr>
      <t>(EKK 1000)</t>
    </r>
  </si>
  <si>
    <t xml:space="preserve">Nodaļas vadītājs </t>
  </si>
  <si>
    <t>1342 01</t>
  </si>
  <si>
    <t>IV A</t>
  </si>
  <si>
    <t xml:space="preserve">Sistēmanalītiķis </t>
  </si>
  <si>
    <t>2511 02</t>
  </si>
  <si>
    <t>19.4</t>
  </si>
  <si>
    <t>IV</t>
  </si>
  <si>
    <t>Sabiedrības veselības analītiķis</t>
  </si>
  <si>
    <t>2269 03</t>
  </si>
  <si>
    <t>18.6</t>
  </si>
  <si>
    <t>III B</t>
  </si>
  <si>
    <t xml:space="preserve">Vecākais eksperts </t>
  </si>
  <si>
    <t>2422 09</t>
  </si>
  <si>
    <t>10</t>
  </si>
  <si>
    <t>KOPĀ</t>
  </si>
  <si>
    <t>Nepieciešmā atlīdzības summa vienam mēnesim</t>
  </si>
  <si>
    <t>Nepieciešmā atlīdzības summa  
(6 mēnešiem)</t>
  </si>
  <si>
    <t>Nepieciešmā atlīdzības summa  
(12 mēnešiem)</t>
  </si>
  <si>
    <r>
      <t xml:space="preserve">atalgojums
</t>
    </r>
    <r>
      <rPr>
        <b/>
        <sz val="10"/>
        <color indexed="8"/>
        <rFont val="Times New Roman"/>
        <family val="1"/>
        <charset val="186"/>
      </rPr>
      <t>(EKK 1100)</t>
    </r>
  </si>
  <si>
    <r>
      <t xml:space="preserve">DD VSAOI 
</t>
    </r>
    <r>
      <rPr>
        <b/>
        <sz val="10"/>
        <color indexed="8"/>
        <rFont val="Times New Roman"/>
        <family val="1"/>
        <charset val="186"/>
      </rPr>
      <t>(EKK 1200)</t>
    </r>
  </si>
  <si>
    <t>Nepieciešmā atlīdzības summa 2 mēnešiem</t>
  </si>
  <si>
    <t>2020.gada 2 mēnešiem</t>
  </si>
  <si>
    <t>Vecākais epidemiologs</t>
  </si>
  <si>
    <t>2263 06</t>
  </si>
  <si>
    <t>III</t>
  </si>
  <si>
    <r>
      <t xml:space="preserve">DD VSAOI 23,59%
</t>
    </r>
    <r>
      <rPr>
        <b/>
        <sz val="10"/>
        <color indexed="8"/>
        <rFont val="Times New Roman"/>
        <family val="1"/>
        <charset val="186"/>
      </rPr>
      <t>(EKK 1210)</t>
    </r>
  </si>
  <si>
    <t>Slimību profilakses un kontroles centra nepieciešamais darba atalgojuma aprēķins 2020.gadam vispārējās kapacitātes attīstīšanai un kontaktpersonu identificēšanas un informēšanas tehnoloģiskā risinājuma ieviešanai.</t>
  </si>
  <si>
    <r>
      <t xml:space="preserve">DD VSAOI 23.59%
</t>
    </r>
    <r>
      <rPr>
        <b/>
        <sz val="10"/>
        <color indexed="8"/>
        <rFont val="Times New Roman"/>
        <family val="1"/>
        <charset val="186"/>
      </rPr>
      <t>(EKK 1210)</t>
    </r>
  </si>
  <si>
    <t>Slimību profilakses un kontroles centra nepieciešamais darba atalgojuma aprēķins 2021.gadam un turpmāk ik gadu vispārējās kapacitātes attīstīšanai un kontaktpersonu identificēšanas un informēšanas tehnoloģiskā risinājuma ieviešanai.</t>
  </si>
  <si>
    <t>SPKC kapacitātes stiprināšanai, t.sk.  24 jaunu datoru iegādei</t>
  </si>
  <si>
    <t>24 jaunu datoru iegādei – 27 980.04 euro (EIS cena 19.10.2020. ir 963,50+PVM= 1165,83 euro) un ikgadējai uzturēšanai 3 gadu periodā–18 295.20 euro</t>
  </si>
  <si>
    <t>10 jaunu datorizētu darbu vietu aprīkošanai 11 658.30 euro (EIS cena 19.10.2020. ir 963,50+PVM= 1165,83 euro) tehniskajam nodrošinājumam 3569,00 euro (telefonu iegāde, pieslēgumu nodrošināšana, telpas tehniskā aprīkojuma atbilstosī prasībām nodrošināšna), uzturēšanai,  multifunkcionāla drukas iekārta 800,00 euro, kā arī projektors 1900,00. aprīkojums  darba vietu ierīkošanao 6000 euro un ikgadējai uzturēšanai 3 gadu periodā 7 623 euro.</t>
  </si>
  <si>
    <t>Pieņemot, ka reģistrēto lietotāju skaits nepārsniegs 200 000 lietotājus un vidējā mēneša kumulatīvā incidence nepārsniegs 200 gadījumus uz 100 000 jeb 400 īsziņas mēnesī 2020. gadā un pakāpeniski samazināsies. (2020.gada 3 mēnešiem 0,046 euro*1200 īsziņas=56 euro; 2021.gadam 0,046 euro*2400 īsziņas=112 euro; 2022.gadam 0,046 euro*1200 īsziņas=56 euro; 2023.gadam un turpmāk 0,046 euro*600 īsziņas = 28 euro)</t>
  </si>
  <si>
    <t>Jaunās sistēmas izstrādes uzdevumu definēšana atbilstoši normatīvo aktu prasībām un programmatūras prasību specifikācijas izstrāde. Finansējums pielīdzināts līdzvērtīgu uzdevumu izstrādei citām esošajām SPKC jaunieviestām sistēmām. (80 stundas*75 euro stundas likme = 6 000 euro)</t>
  </si>
  <si>
    <t xml:space="preserve"> Finansējums pielīdzināts līdzvērtīgu uzdevumu izstrādei citām esošajām SPKC jaunieviestām sistēmām.  1080.5 cilvēkstundas gadā ar vidējo 1h likmi 78,67 ar PVN = 85 000 euro.</t>
  </si>
  <si>
    <t>SPKC kapacitātes stiprināšanai, t.sk.  10 jaunu datorizētu darbu vietu aprīkošanai</t>
  </si>
  <si>
    <t>Apjomu aprēķini ir balstīti pieņēmumā, kā kopējais aplikācijā reģistrēto lietotāju skaits nepārsniegs 200 000 lietotājus. Lietotāju skaitam pārsniedzot šo apjomu, būs nepieciešami papildus skaitļošanas resursi, kas radīs izmaksu pieaugumu (2020.gadaam nepieciešmais fiananējums 9 235 euro apmērā tiks nodrošināts no budžeta apakšprogrammas 99.00.00 "Līdzekļu neparezētiem gadījumiem izlietojums", 2020.gada 3 mēnešiem izmaksas indikatīvi uz vienu lietotāju sastāda 0,046175 euro*200 000 lietotāji = 9 235 euro; 2021.gadā un turpmāk ik gadu indikatīvās izmaksas uz vienu lietotāju sastāda 0,0423 euro*200 000 lietotāji = 8 460 euro).</t>
  </si>
  <si>
    <t xml:space="preserve">1.Nepieciešamais finansējums Efektīva un noturīga epidemioloģiskā dienesta attīstīšanai </t>
  </si>
  <si>
    <t>Nepieciešamais finansējums SPKC kapacitātes stiprināšanai izdevumu atšifrējums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</si>
</sst>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b/>
      <sz val="10"/>
      <color theme="1"/>
      <name val="Times New Roman"/>
      <family val="1"/>
    </font>
    <font>
      <b/>
      <sz val="10"/>
      <name val="Times New Roman"/>
      <family val="1"/>
      <charset val="186"/>
    </font>
    <font>
      <b/>
      <sz val="10"/>
      <name val="Times New Roman Baltic"/>
      <charset val="186"/>
    </font>
    <font>
      <b/>
      <sz val="10"/>
      <color theme="1"/>
      <name val="Times New Roman"/>
      <family val="1"/>
      <charset val="186"/>
    </font>
    <font>
      <sz val="10"/>
      <name val="Times New Roman"/>
      <family val="1"/>
      <charset val="186"/>
    </font>
    <font>
      <sz val="10"/>
      <color theme="1"/>
      <name val="Times New Roman"/>
      <family val="1"/>
      <charset val="186"/>
    </font>
    <font>
      <b/>
      <sz val="12"/>
      <name val="Times New Roman Baltic"/>
      <charset val="186"/>
    </font>
    <font>
      <sz val="11"/>
      <color theme="1"/>
      <name val="Times New Roman"/>
      <family val="1"/>
      <charset val="186"/>
    </font>
    <font>
      <b/>
      <sz val="14"/>
      <color theme="1"/>
      <name val="Times New Roman"/>
      <family val="1"/>
      <charset val="186"/>
    </font>
    <font>
      <b/>
      <sz val="11"/>
      <color theme="1"/>
      <name val="Times New Roman"/>
      <family val="1"/>
    </font>
    <font>
      <b/>
      <sz val="12"/>
      <color theme="1"/>
      <name val="Times New Roman"/>
      <family val="1"/>
      <charset val="186"/>
    </font>
    <font>
      <b/>
      <sz val="11"/>
      <color theme="1"/>
      <name val="Times New Roman"/>
      <family val="1"/>
      <charset val="186"/>
    </font>
    <font>
      <b/>
      <sz val="12"/>
      <color rgb="FF000000"/>
      <name val="Times New Roman"/>
      <family val="1"/>
      <charset val="186"/>
    </font>
    <font>
      <b/>
      <sz val="12"/>
      <name val="Times New Roman"/>
      <family val="1"/>
      <charset val="186"/>
    </font>
    <font>
      <b/>
      <sz val="10"/>
      <color indexed="8"/>
      <name val="Times New Roman"/>
      <family val="1"/>
      <charset val="186"/>
    </font>
    <font>
      <sz val="12"/>
      <color theme="1"/>
      <name val="Times New Roman"/>
      <family val="1"/>
      <charset val="186"/>
    </font>
    <font>
      <sz val="8"/>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s>
  <cellStyleXfs count="2">
    <xf numFmtId="0" fontId="0" fillId="0" borderId="0"/>
    <xf numFmtId="0" fontId="1" fillId="0" borderId="0"/>
  </cellStyleXfs>
  <cellXfs count="102">
    <xf numFmtId="0" fontId="0" fillId="0" borderId="0" xfId="0"/>
    <xf numFmtId="0" fontId="3" fillId="0" borderId="0" xfId="0" applyFont="1"/>
    <xf numFmtId="0" fontId="5" fillId="2" borderId="5" xfId="0" applyFont="1" applyFill="1" applyBorder="1" applyAlignment="1">
      <alignment horizontal="center" vertical="top" wrapText="1"/>
    </xf>
    <xf numFmtId="0" fontId="5" fillId="3" borderId="4" xfId="0" applyFont="1" applyFill="1" applyBorder="1" applyAlignment="1">
      <alignment vertical="center" wrapText="1"/>
    </xf>
    <xf numFmtId="0" fontId="5" fillId="3" borderId="6" xfId="0" applyFont="1" applyFill="1" applyBorder="1" applyAlignment="1">
      <alignment vertical="top" wrapText="1"/>
    </xf>
    <xf numFmtId="3" fontId="6" fillId="3" borderId="6" xfId="0" applyNumberFormat="1" applyFont="1" applyFill="1" applyBorder="1"/>
    <xf numFmtId="0" fontId="6" fillId="3" borderId="6" xfId="0" applyFont="1" applyFill="1" applyBorder="1"/>
    <xf numFmtId="3" fontId="7" fillId="3" borderId="10" xfId="0" applyNumberFormat="1" applyFont="1" applyFill="1" applyBorder="1" applyAlignment="1">
      <alignment horizontal="center" vertical="top" wrapText="1"/>
    </xf>
    <xf numFmtId="0" fontId="8" fillId="0" borderId="11" xfId="0" applyFont="1" applyBorder="1" applyAlignment="1">
      <alignment horizontal="center" vertical="center" wrapText="1"/>
    </xf>
    <xf numFmtId="0" fontId="8" fillId="0" borderId="5" xfId="0" applyFont="1" applyBorder="1" applyAlignment="1">
      <alignment vertical="top" wrapText="1"/>
    </xf>
    <xf numFmtId="3" fontId="0" fillId="0" borderId="5" xfId="0" applyNumberFormat="1" applyBorder="1"/>
    <xf numFmtId="0" fontId="0" fillId="0" borderId="5" xfId="0" applyBorder="1"/>
    <xf numFmtId="0" fontId="6" fillId="0" borderId="5" xfId="0" applyFont="1" applyBorder="1"/>
    <xf numFmtId="0" fontId="8" fillId="0" borderId="11" xfId="0" quotePrefix="1" applyFont="1" applyBorder="1" applyAlignment="1">
      <alignment horizontal="center" vertical="center" wrapText="1"/>
    </xf>
    <xf numFmtId="3" fontId="2" fillId="0" borderId="5" xfId="0" applyNumberFormat="1" applyFont="1" applyBorder="1"/>
    <xf numFmtId="0" fontId="0" fillId="4" borderId="5" xfId="0" applyFill="1" applyBorder="1"/>
    <xf numFmtId="2" fontId="8" fillId="0" borderId="11" xfId="0" applyNumberFormat="1" applyFont="1" applyBorder="1" applyAlignment="1">
      <alignment horizontal="center" vertical="center" wrapText="1"/>
    </xf>
    <xf numFmtId="0" fontId="9" fillId="2" borderId="5" xfId="0" applyFont="1" applyFill="1" applyBorder="1" applyAlignment="1">
      <alignment vertical="top" wrapText="1"/>
    </xf>
    <xf numFmtId="0" fontId="5" fillId="3" borderId="11" xfId="0" applyFont="1" applyFill="1" applyBorder="1" applyAlignment="1">
      <alignment horizontal="left" vertical="top" wrapText="1"/>
    </xf>
    <xf numFmtId="0" fontId="5" fillId="3" borderId="5" xfId="0" applyFont="1" applyFill="1" applyBorder="1" applyAlignment="1">
      <alignment vertical="top" wrapText="1"/>
    </xf>
    <xf numFmtId="3" fontId="6" fillId="3" borderId="5" xfId="0" applyNumberFormat="1" applyFont="1" applyFill="1" applyBorder="1"/>
    <xf numFmtId="0" fontId="6" fillId="3" borderId="5" xfId="0" applyFont="1" applyFill="1" applyBorder="1"/>
    <xf numFmtId="0" fontId="8" fillId="0" borderId="11" xfId="0" applyFont="1" applyBorder="1" applyAlignment="1">
      <alignment horizontal="left" vertical="top" wrapText="1"/>
    </xf>
    <xf numFmtId="0" fontId="6" fillId="3" borderId="12" xfId="0" applyFont="1" applyFill="1" applyBorder="1"/>
    <xf numFmtId="0" fontId="10" fillId="3" borderId="5" xfId="0" applyFont="1" applyFill="1" applyBorder="1" applyAlignment="1">
      <alignment wrapText="1"/>
    </xf>
    <xf numFmtId="3" fontId="10" fillId="3" borderId="5" xfId="0" applyNumberFormat="1" applyFont="1" applyFill="1" applyBorder="1"/>
    <xf numFmtId="0" fontId="10" fillId="3" borderId="5" xfId="0" applyFont="1" applyFill="1" applyBorder="1"/>
    <xf numFmtId="0" fontId="6" fillId="3" borderId="5" xfId="0" applyFont="1" applyFill="1" applyBorder="1" applyAlignment="1">
      <alignment wrapText="1"/>
    </xf>
    <xf numFmtId="0" fontId="11" fillId="0" borderId="0" xfId="1" applyFont="1"/>
    <xf numFmtId="0" fontId="12" fillId="0" borderId="0" xfId="1" applyFont="1"/>
    <xf numFmtId="0" fontId="15" fillId="0" borderId="0" xfId="1" applyFont="1"/>
    <xf numFmtId="0" fontId="16"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0" fontId="19" fillId="0" borderId="0" xfId="1" applyFont="1"/>
    <xf numFmtId="0" fontId="19" fillId="0" borderId="17" xfId="1" applyFont="1" applyBorder="1" applyAlignment="1">
      <alignment vertical="center" wrapText="1"/>
    </xf>
    <xf numFmtId="0" fontId="19" fillId="2" borderId="2" xfId="1" applyFont="1" applyFill="1" applyBorder="1" applyAlignment="1">
      <alignment horizontal="center" vertical="center"/>
    </xf>
    <xf numFmtId="0" fontId="19" fillId="0" borderId="2" xfId="1" applyFont="1" applyBorder="1" applyAlignment="1">
      <alignment horizontal="center" vertical="center"/>
    </xf>
    <xf numFmtId="4" fontId="19" fillId="0" borderId="2" xfId="1" applyNumberFormat="1" applyFont="1" applyBorder="1" applyAlignment="1">
      <alignment horizontal="center" vertical="center" wrapText="1"/>
    </xf>
    <xf numFmtId="4" fontId="19" fillId="0" borderId="18" xfId="1" applyNumberFormat="1" applyFont="1" applyBorder="1" applyAlignment="1">
      <alignment horizontal="center" vertical="center"/>
    </xf>
    <xf numFmtId="4" fontId="19" fillId="0" borderId="5" xfId="1" applyNumberFormat="1" applyFont="1" applyBorder="1" applyAlignment="1">
      <alignment horizontal="center" vertical="center"/>
    </xf>
    <xf numFmtId="4" fontId="19" fillId="0" borderId="19" xfId="1" applyNumberFormat="1" applyFont="1" applyBorder="1" applyAlignment="1">
      <alignment horizontal="center" vertical="center"/>
    </xf>
    <xf numFmtId="4" fontId="19" fillId="0" borderId="20" xfId="1" applyNumberFormat="1" applyFont="1" applyBorder="1" applyAlignment="1">
      <alignment horizontal="center" vertical="center"/>
    </xf>
    <xf numFmtId="0" fontId="19" fillId="0" borderId="0" xfId="1" applyFont="1" applyAlignment="1">
      <alignment horizontal="right"/>
    </xf>
    <xf numFmtId="0" fontId="19" fillId="0" borderId="4" xfId="1" applyFont="1" applyBorder="1" applyAlignment="1">
      <alignment vertical="center"/>
    </xf>
    <xf numFmtId="0" fontId="19" fillId="2" borderId="5" xfId="1" applyFont="1" applyFill="1" applyBorder="1" applyAlignment="1">
      <alignment horizontal="center" vertical="center"/>
    </xf>
    <xf numFmtId="49" fontId="19" fillId="2" borderId="5" xfId="1" applyNumberFormat="1" applyFont="1" applyFill="1" applyBorder="1" applyAlignment="1">
      <alignment horizontal="center" vertical="center"/>
    </xf>
    <xf numFmtId="0" fontId="19" fillId="0" borderId="5" xfId="1" applyFont="1" applyBorder="1" applyAlignment="1">
      <alignment horizontal="center" vertical="center"/>
    </xf>
    <xf numFmtId="4" fontId="19" fillId="0" borderId="5" xfId="1" applyNumberFormat="1" applyFont="1" applyBorder="1" applyAlignment="1">
      <alignment horizontal="center" vertical="center" wrapText="1"/>
    </xf>
    <xf numFmtId="0" fontId="19" fillId="2" borderId="4" xfId="1" applyFont="1" applyFill="1" applyBorder="1" applyAlignment="1">
      <alignment vertical="center"/>
    </xf>
    <xf numFmtId="0" fontId="19" fillId="2" borderId="21" xfId="1" applyFont="1" applyFill="1" applyBorder="1" applyAlignment="1">
      <alignment vertical="center"/>
    </xf>
    <xf numFmtId="0" fontId="19" fillId="2" borderId="22" xfId="1" applyFont="1" applyFill="1" applyBorder="1" applyAlignment="1">
      <alignment horizontal="center" vertical="center"/>
    </xf>
    <xf numFmtId="49" fontId="19" fillId="2" borderId="22" xfId="1" applyNumberFormat="1" applyFont="1" applyFill="1" applyBorder="1" applyAlignment="1">
      <alignment horizontal="center" vertical="center"/>
    </xf>
    <xf numFmtId="0" fontId="19" fillId="0" borderId="22" xfId="1" applyFont="1" applyBorder="1" applyAlignment="1">
      <alignment horizontal="center" vertical="center"/>
    </xf>
    <xf numFmtId="4" fontId="19" fillId="0" borderId="22" xfId="1" applyNumberFormat="1" applyFont="1" applyBorder="1" applyAlignment="1">
      <alignment horizontal="center" vertical="center" wrapText="1"/>
    </xf>
    <xf numFmtId="0" fontId="14" fillId="0" borderId="23" xfId="1" applyFont="1" applyBorder="1" applyAlignment="1">
      <alignment horizontal="right"/>
    </xf>
    <xf numFmtId="4" fontId="14" fillId="0" borderId="14" xfId="1" applyNumberFormat="1" applyFont="1" applyBorder="1" applyAlignment="1">
      <alignment horizontal="center"/>
    </xf>
    <xf numFmtId="0" fontId="14" fillId="0" borderId="0" xfId="1" applyFont="1"/>
    <xf numFmtId="0" fontId="16" fillId="0" borderId="23"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26" xfId="1" applyFont="1" applyBorder="1" applyAlignment="1">
      <alignment horizontal="center" vertical="center" wrapText="1"/>
    </xf>
    <xf numFmtId="4" fontId="19" fillId="0" borderId="27" xfId="1" applyNumberFormat="1" applyFont="1" applyBorder="1" applyAlignment="1">
      <alignment horizontal="center" vertical="center" wrapText="1"/>
    </xf>
    <xf numFmtId="4" fontId="19" fillId="0" borderId="28" xfId="1" applyNumberFormat="1" applyFont="1" applyBorder="1" applyAlignment="1">
      <alignment horizontal="center" vertical="center"/>
    </xf>
    <xf numFmtId="4" fontId="19" fillId="0" borderId="27" xfId="1" applyNumberFormat="1" applyFont="1" applyBorder="1" applyAlignment="1">
      <alignment horizontal="center" vertical="center"/>
    </xf>
    <xf numFmtId="4" fontId="19" fillId="0" borderId="3" xfId="1" applyNumberFormat="1" applyFont="1" applyBorder="1" applyAlignment="1">
      <alignment horizontal="center" vertical="center"/>
    </xf>
    <xf numFmtId="0" fontId="14" fillId="0" borderId="12" xfId="1" applyFont="1" applyBorder="1" applyAlignment="1">
      <alignment horizontal="right"/>
    </xf>
    <xf numFmtId="4" fontId="14" fillId="0" borderId="23" xfId="1" applyNumberFormat="1" applyFont="1" applyBorder="1" applyAlignment="1">
      <alignment horizontal="center" vertical="center"/>
    </xf>
    <xf numFmtId="4" fontId="14" fillId="5" borderId="23" xfId="1" applyNumberFormat="1" applyFont="1" applyFill="1" applyBorder="1" applyAlignment="1">
      <alignment horizontal="center" vertical="center"/>
    </xf>
    <xf numFmtId="0" fontId="13" fillId="0" borderId="0" xfId="1" applyFont="1" applyAlignment="1">
      <alignment wrapText="1"/>
    </xf>
    <xf numFmtId="0" fontId="13" fillId="0" borderId="0" xfId="1" applyFont="1" applyAlignment="1"/>
    <xf numFmtId="0" fontId="19" fillId="0" borderId="13" xfId="1" applyFont="1" applyBorder="1" applyAlignment="1">
      <alignment vertical="center" wrapText="1"/>
    </xf>
    <xf numFmtId="0" fontId="19" fillId="2" borderId="14" xfId="1" applyFont="1" applyFill="1" applyBorder="1" applyAlignment="1">
      <alignment horizontal="center" vertical="center"/>
    </xf>
    <xf numFmtId="0" fontId="19" fillId="0" borderId="14" xfId="1" applyFont="1" applyBorder="1" applyAlignment="1">
      <alignment horizontal="center" vertical="center"/>
    </xf>
    <xf numFmtId="0" fontId="8" fillId="0" borderId="11" xfId="0" applyFont="1" applyFill="1" applyBorder="1" applyAlignment="1">
      <alignment horizontal="center" vertical="center" wrapText="1"/>
    </xf>
    <xf numFmtId="0" fontId="8" fillId="0" borderId="5" xfId="0" applyFont="1" applyFill="1" applyBorder="1" applyAlignment="1">
      <alignment vertical="top" wrapText="1"/>
    </xf>
    <xf numFmtId="0" fontId="0" fillId="0" borderId="5" xfId="0" applyFill="1" applyBorder="1"/>
    <xf numFmtId="0" fontId="6" fillId="0" borderId="5" xfId="0" applyFont="1" applyFill="1" applyBorder="1"/>
    <xf numFmtId="3" fontId="0" fillId="0" borderId="5" xfId="0" applyNumberFormat="1" applyFont="1" applyFill="1" applyBorder="1"/>
    <xf numFmtId="0" fontId="9" fillId="0" borderId="5" xfId="0" applyFont="1" applyFill="1" applyBorder="1" applyAlignment="1">
      <alignment vertical="top" wrapText="1"/>
    </xf>
    <xf numFmtId="3" fontId="0" fillId="0" borderId="5" xfId="0" applyNumberFormat="1" applyFont="1" applyBorder="1"/>
    <xf numFmtId="0" fontId="9" fillId="0" borderId="5" xfId="0" applyFont="1" applyBorder="1" applyAlignment="1">
      <alignment vertical="top" wrapText="1"/>
    </xf>
    <xf numFmtId="0" fontId="2" fillId="0" borderId="0" xfId="0" applyFont="1" applyAlignment="1">
      <alignment horizontal="center" wrapText="1"/>
    </xf>
    <xf numFmtId="0" fontId="4" fillId="0" borderId="0" xfId="0" applyFont="1" applyAlignment="1">
      <alignment horizontal="right"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4" fillId="0" borderId="13"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25" xfId="1" applyFont="1" applyBorder="1" applyAlignment="1">
      <alignment horizontal="center" vertical="center" wrapText="1"/>
    </xf>
    <xf numFmtId="0" fontId="12" fillId="0" borderId="0" xfId="1" applyFont="1" applyAlignment="1">
      <alignment horizontal="center" wrapText="1"/>
    </xf>
    <xf numFmtId="0" fontId="11" fillId="0" borderId="0" xfId="1" applyFont="1" applyAlignment="1">
      <alignment horizontal="center" wrapText="1"/>
    </xf>
    <xf numFmtId="0" fontId="14" fillId="0" borderId="0" xfId="1" applyFont="1" applyAlignment="1">
      <alignment horizontal="center" wrapText="1"/>
    </xf>
  </cellXfs>
  <cellStyles count="2">
    <cellStyle name="Normal" xfId="0" builtinId="0"/>
    <cellStyle name="Normal 2 3 3" xfId="1" xr:uid="{FF633122-9462-4340-B2C6-9F4BAD0406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Documents%20and%20Settings\Svetlana.Supulniece\Local%20Settings\Temporary%20Internet%20Files\Content.Outlook\J21U5MYL\LIC%20PP%20parrekins%20pec%202012%209m%20DB\LIC%20laboratorija\R0032%20-LIC%20darbs%20laboratorija%20citam%20ar%20palidz%20veidu%20AI%2031102012.xls?73E465BC" TargetMode="External"/><Relationship Id="rId1" Type="http://schemas.openxmlformats.org/officeDocument/2006/relationships/externalLinkPath" Target="file:///\\73E465BC\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ndris.skrastins\Desktop\Ivita\8_centralizeto_medikamentu_aprekin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15326-7692-4D35-9CE5-3072E1C9DB1F}">
  <dimension ref="A1:Q19"/>
  <sheetViews>
    <sheetView tabSelected="1" topLeftCell="A13" zoomScaleNormal="100" zoomScaleSheetLayoutView="85" workbookViewId="0">
      <selection activeCell="M8" sqref="M8"/>
    </sheetView>
  </sheetViews>
  <sheetFormatPr defaultRowHeight="15" x14ac:dyDescent="0.25"/>
  <cols>
    <col min="1" max="1" width="9.42578125" customWidth="1"/>
    <col min="2" max="2" width="34" customWidth="1"/>
    <col min="3" max="3" width="12.28515625" customWidth="1"/>
    <col min="4" max="4" width="11.5703125" customWidth="1"/>
    <col min="5" max="5" width="12.28515625" customWidth="1"/>
    <col min="6" max="6" width="12" customWidth="1"/>
    <col min="7" max="7" width="48.28515625" customWidth="1"/>
    <col min="8" max="8" width="10.5703125" customWidth="1"/>
    <col min="9" max="9" width="9.85546875" customWidth="1"/>
  </cols>
  <sheetData>
    <row r="1" spans="1:17" x14ac:dyDescent="0.25">
      <c r="C1" s="1" t="s">
        <v>87</v>
      </c>
      <c r="D1" s="1"/>
      <c r="E1" s="1"/>
      <c r="F1" s="1"/>
      <c r="J1" s="85"/>
      <c r="K1" s="85"/>
      <c r="L1" s="85"/>
    </row>
    <row r="2" spans="1:17" ht="33" customHeight="1" thickBot="1" x14ac:dyDescent="0.3">
      <c r="J2" s="85"/>
      <c r="K2" s="85"/>
      <c r="L2" s="85"/>
    </row>
    <row r="3" spans="1:17" ht="15" customHeight="1" x14ac:dyDescent="0.25">
      <c r="A3" s="86" t="s">
        <v>88</v>
      </c>
      <c r="B3" s="87"/>
      <c r="C3" s="87"/>
      <c r="D3" s="87"/>
      <c r="E3" s="87"/>
      <c r="F3" s="87"/>
      <c r="G3" s="87"/>
      <c r="H3" s="87"/>
      <c r="I3" s="88" t="s">
        <v>0</v>
      </c>
      <c r="J3" s="85"/>
      <c r="K3" s="85"/>
      <c r="L3" s="85"/>
    </row>
    <row r="4" spans="1:17" ht="15" customHeight="1" x14ac:dyDescent="0.25">
      <c r="A4" s="91" t="s">
        <v>1</v>
      </c>
      <c r="B4" s="92" t="s">
        <v>2</v>
      </c>
      <c r="C4" s="93" t="s">
        <v>3</v>
      </c>
      <c r="D4" s="93"/>
      <c r="E4" s="93"/>
      <c r="F4" s="93"/>
      <c r="G4" s="92" t="s">
        <v>4</v>
      </c>
      <c r="H4" s="94" t="s">
        <v>5</v>
      </c>
      <c r="I4" s="89"/>
    </row>
    <row r="5" spans="1:17" ht="38.25" x14ac:dyDescent="0.25">
      <c r="A5" s="91"/>
      <c r="B5" s="92"/>
      <c r="C5" s="2" t="s">
        <v>71</v>
      </c>
      <c r="D5" s="2" t="s">
        <v>6</v>
      </c>
      <c r="E5" s="2" t="s">
        <v>7</v>
      </c>
      <c r="F5" s="2" t="s">
        <v>8</v>
      </c>
      <c r="G5" s="92"/>
      <c r="H5" s="95"/>
      <c r="I5" s="90"/>
    </row>
    <row r="6" spans="1:17" ht="25.5" x14ac:dyDescent="0.25">
      <c r="A6" s="3">
        <v>1</v>
      </c>
      <c r="B6" s="4" t="s">
        <v>9</v>
      </c>
      <c r="C6" s="5">
        <f>SUM(C7:C16)</f>
        <v>71226.3</v>
      </c>
      <c r="D6" s="5">
        <f>SUM(D7:D16)</f>
        <v>231602</v>
      </c>
      <c r="E6" s="5">
        <f>SUM(E7:E16)</f>
        <v>161946</v>
      </c>
      <c r="F6" s="5">
        <f>SUM(F7:F16)</f>
        <v>161918</v>
      </c>
      <c r="G6" s="6"/>
      <c r="H6" s="6"/>
      <c r="I6" s="7" t="s">
        <v>10</v>
      </c>
    </row>
    <row r="7" spans="1:17" ht="140.25" x14ac:dyDescent="0.25">
      <c r="A7" s="76" t="s">
        <v>11</v>
      </c>
      <c r="B7" s="77" t="s">
        <v>12</v>
      </c>
      <c r="C7" s="80">
        <v>9235</v>
      </c>
      <c r="D7" s="80">
        <v>8460</v>
      </c>
      <c r="E7" s="80">
        <v>8460</v>
      </c>
      <c r="F7" s="80">
        <v>8460</v>
      </c>
      <c r="G7" s="81" t="s">
        <v>86</v>
      </c>
      <c r="H7" s="78"/>
      <c r="I7" s="79">
        <v>2000</v>
      </c>
    </row>
    <row r="8" spans="1:17" ht="102" x14ac:dyDescent="0.25">
      <c r="A8" s="13" t="s">
        <v>13</v>
      </c>
      <c r="B8" s="9" t="s">
        <v>14</v>
      </c>
      <c r="C8" s="82">
        <v>56</v>
      </c>
      <c r="D8" s="82">
        <v>112</v>
      </c>
      <c r="E8" s="82">
        <v>56</v>
      </c>
      <c r="F8" s="82">
        <v>28</v>
      </c>
      <c r="G8" s="83" t="s">
        <v>82</v>
      </c>
      <c r="H8" s="11"/>
      <c r="I8" s="12">
        <v>2000</v>
      </c>
    </row>
    <row r="9" spans="1:17" ht="63.75" customHeight="1" x14ac:dyDescent="0.25">
      <c r="A9" s="13" t="s">
        <v>15</v>
      </c>
      <c r="B9" s="9" t="s">
        <v>16</v>
      </c>
      <c r="C9" s="82"/>
      <c r="D9" s="82">
        <v>6000</v>
      </c>
      <c r="E9" s="82"/>
      <c r="F9" s="82"/>
      <c r="G9" s="83" t="s">
        <v>83</v>
      </c>
      <c r="H9" s="11"/>
      <c r="I9" s="12">
        <v>2000</v>
      </c>
    </row>
    <row r="10" spans="1:17" ht="102.75" customHeight="1" x14ac:dyDescent="0.25">
      <c r="A10" s="8" t="s">
        <v>17</v>
      </c>
      <c r="B10" s="9" t="s">
        <v>18</v>
      </c>
      <c r="C10" s="82"/>
      <c r="D10" s="82">
        <f>ROUND(686.5*78.66,0)</f>
        <v>54000</v>
      </c>
      <c r="E10" s="82"/>
      <c r="F10" s="82"/>
      <c r="G10" s="83" t="s">
        <v>19</v>
      </c>
      <c r="H10" s="11"/>
      <c r="I10" s="12">
        <v>5000</v>
      </c>
    </row>
    <row r="11" spans="1:17" ht="51" x14ac:dyDescent="0.25">
      <c r="A11" s="13" t="s">
        <v>20</v>
      </c>
      <c r="B11" s="9" t="s">
        <v>21</v>
      </c>
      <c r="C11" s="82"/>
      <c r="D11" s="82">
        <f>ROUND(1080.5*78.667,0)</f>
        <v>85000</v>
      </c>
      <c r="E11" s="82"/>
      <c r="F11" s="82"/>
      <c r="G11" s="83" t="s">
        <v>22</v>
      </c>
      <c r="H11" s="11"/>
      <c r="I11" s="12">
        <v>5000</v>
      </c>
      <c r="K11" s="14"/>
      <c r="M11" s="84"/>
      <c r="N11" s="84"/>
      <c r="O11" s="84"/>
      <c r="P11" s="84"/>
      <c r="Q11" s="84"/>
    </row>
    <row r="12" spans="1:17" ht="51" x14ac:dyDescent="0.25">
      <c r="A12" s="13" t="s">
        <v>23</v>
      </c>
      <c r="B12" s="9" t="s">
        <v>24</v>
      </c>
      <c r="C12" s="82"/>
      <c r="D12" s="82"/>
      <c r="E12" s="82">
        <f>ROUND(1080.5*78.667,0)</f>
        <v>85000</v>
      </c>
      <c r="F12" s="82">
        <f>ROUND(1080.5*78.667,0)</f>
        <v>85000</v>
      </c>
      <c r="G12" s="83" t="s">
        <v>84</v>
      </c>
      <c r="H12" s="11"/>
      <c r="I12" s="12">
        <v>5000</v>
      </c>
    </row>
    <row r="13" spans="1:17" ht="88.5" customHeight="1" x14ac:dyDescent="0.25">
      <c r="A13" s="13" t="s">
        <v>25</v>
      </c>
      <c r="B13" s="9" t="s">
        <v>26</v>
      </c>
      <c r="C13" s="82">
        <v>10028</v>
      </c>
      <c r="D13" s="82">
        <v>40112</v>
      </c>
      <c r="E13" s="82">
        <v>40112</v>
      </c>
      <c r="F13" s="82">
        <v>40112</v>
      </c>
      <c r="G13" s="83" t="s">
        <v>27</v>
      </c>
      <c r="H13" s="11"/>
      <c r="I13" s="12">
        <v>2000</v>
      </c>
    </row>
    <row r="14" spans="1:17" ht="63.75" x14ac:dyDescent="0.25">
      <c r="A14" s="8" t="s">
        <v>28</v>
      </c>
      <c r="B14" s="9" t="s">
        <v>29</v>
      </c>
      <c r="C14" s="10"/>
      <c r="D14" s="10">
        <v>12000</v>
      </c>
      <c r="E14" s="10">
        <v>2400</v>
      </c>
      <c r="F14" s="10">
        <v>2400</v>
      </c>
      <c r="G14" s="9" t="s">
        <v>30</v>
      </c>
      <c r="H14" s="15"/>
      <c r="I14" s="12">
        <v>2000</v>
      </c>
    </row>
    <row r="15" spans="1:17" ht="102" x14ac:dyDescent="0.25">
      <c r="A15" s="8" t="s">
        <v>31</v>
      </c>
      <c r="B15" s="9" t="s">
        <v>85</v>
      </c>
      <c r="C15" s="10">
        <v>23927.3</v>
      </c>
      <c r="D15" s="10">
        <v>7623</v>
      </c>
      <c r="E15" s="10">
        <v>7623</v>
      </c>
      <c r="F15" s="10">
        <v>7623</v>
      </c>
      <c r="G15" s="9" t="s">
        <v>81</v>
      </c>
      <c r="H15" s="15"/>
      <c r="I15" s="12">
        <v>2000</v>
      </c>
    </row>
    <row r="16" spans="1:17" ht="45.75" customHeight="1" x14ac:dyDescent="0.25">
      <c r="A16" s="16">
        <v>1.1000000000000001</v>
      </c>
      <c r="B16" s="17" t="s">
        <v>79</v>
      </c>
      <c r="C16" s="10">
        <v>27980</v>
      </c>
      <c r="D16" s="10">
        <v>18295</v>
      </c>
      <c r="E16" s="10">
        <v>18295</v>
      </c>
      <c r="F16" s="10">
        <v>18295</v>
      </c>
      <c r="G16" s="9" t="s">
        <v>80</v>
      </c>
      <c r="H16" s="15"/>
      <c r="I16" s="12">
        <v>2000</v>
      </c>
    </row>
    <row r="17" spans="1:9" x14ac:dyDescent="0.25">
      <c r="A17" s="18">
        <v>2</v>
      </c>
      <c r="B17" s="19" t="s">
        <v>32</v>
      </c>
      <c r="C17" s="20">
        <f>C18</f>
        <v>42124.619600000005</v>
      </c>
      <c r="D17" s="20">
        <f>D18</f>
        <v>251762.39760000003</v>
      </c>
      <c r="E17" s="20">
        <f>E18</f>
        <v>251762.39760000003</v>
      </c>
      <c r="F17" s="20">
        <f>F18</f>
        <v>251762.39760000003</v>
      </c>
      <c r="G17" s="21"/>
      <c r="H17" s="21"/>
      <c r="I17" s="21" t="s">
        <v>33</v>
      </c>
    </row>
    <row r="18" spans="1:9" x14ac:dyDescent="0.25">
      <c r="A18" s="22" t="s">
        <v>34</v>
      </c>
      <c r="B18" s="9" t="s">
        <v>35</v>
      </c>
      <c r="C18" s="10">
        <f>'1.SPKC_1'!G32+'1.SPKC_3'!H33</f>
        <v>42124.619600000005</v>
      </c>
      <c r="D18" s="10">
        <f>'1.SPKC_2'!J22+'1.SPKC_4'!K23</f>
        <v>251762.39760000003</v>
      </c>
      <c r="E18" s="10">
        <f>'1.SPKC_2'!J22+'1.SPKC_4'!K23</f>
        <v>251762.39760000003</v>
      </c>
      <c r="F18" s="10">
        <f>'1.SPKC_2'!J22+'1.SPKC_4'!K23</f>
        <v>251762.39760000003</v>
      </c>
      <c r="G18" s="11"/>
      <c r="H18" s="12"/>
      <c r="I18" s="12">
        <v>1000</v>
      </c>
    </row>
    <row r="19" spans="1:9" ht="27" thickBot="1" x14ac:dyDescent="0.3">
      <c r="A19" s="23"/>
      <c r="B19" s="24" t="s">
        <v>36</v>
      </c>
      <c r="C19" s="25">
        <f>C6+C17</f>
        <v>113350.91960000001</v>
      </c>
      <c r="D19" s="25">
        <f>D6+D17</f>
        <v>483364.39760000003</v>
      </c>
      <c r="E19" s="25">
        <f>E6+E17</f>
        <v>413708.39760000003</v>
      </c>
      <c r="F19" s="25">
        <f>F6+F17</f>
        <v>413680.39760000003</v>
      </c>
      <c r="G19" s="26"/>
      <c r="H19" s="21"/>
      <c r="I19" s="27" t="s">
        <v>37</v>
      </c>
    </row>
  </sheetData>
  <mergeCells count="9">
    <mergeCell ref="M11:Q11"/>
    <mergeCell ref="J1:L3"/>
    <mergeCell ref="A3:H3"/>
    <mergeCell ref="I3:I5"/>
    <mergeCell ref="A4:A5"/>
    <mergeCell ref="B4:B5"/>
    <mergeCell ref="C4:F4"/>
    <mergeCell ref="G4:G5"/>
    <mergeCell ref="H4:H5"/>
  </mergeCells>
  <pageMargins left="0.70866141732283472" right="0.70866141732283472" top="0.74803149606299213" bottom="0.74803149606299213" header="0.31496062992125984" footer="0.31496062992125984"/>
  <pageSetup paperSize="9" scale="81" orientation="landscape" cellComments="asDisplayed" r:id="rId1"/>
  <rowBreaks count="1" manualBreakCount="1">
    <brk id="1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7815F-D600-47CA-B4E3-D0486852A80B}">
  <dimension ref="A1:O32"/>
  <sheetViews>
    <sheetView view="pageBreakPreview" topLeftCell="A19" zoomScaleNormal="100" zoomScaleSheetLayoutView="100" workbookViewId="0">
      <selection activeCell="K7" sqref="K7"/>
    </sheetView>
  </sheetViews>
  <sheetFormatPr defaultRowHeight="15" x14ac:dyDescent="0.25"/>
  <cols>
    <col min="1" max="1" width="28.85546875" style="28" customWidth="1"/>
    <col min="2" max="2" width="11" style="28" customWidth="1"/>
    <col min="3" max="3" width="11.42578125" style="28" bestFit="1" customWidth="1"/>
    <col min="4" max="4" width="11.42578125" style="28" customWidth="1"/>
    <col min="5" max="5" width="13.85546875" style="28" customWidth="1"/>
    <col min="6" max="6" width="12" style="28" customWidth="1"/>
    <col min="7" max="7" width="14.5703125" style="28" customWidth="1"/>
    <col min="8" max="8" width="14.140625" style="28" customWidth="1"/>
    <col min="9" max="9" width="12" style="28" customWidth="1"/>
    <col min="10" max="10" width="13.42578125" style="28" customWidth="1"/>
    <col min="11" max="11" width="10.7109375" style="28" bestFit="1" customWidth="1"/>
    <col min="12" max="12" width="13.5703125" style="28" customWidth="1"/>
    <col min="13" max="14" width="9.140625" style="28"/>
    <col min="15" max="15" width="17.5703125" style="28" customWidth="1"/>
    <col min="16" max="256" width="9.140625" style="28"/>
    <col min="257" max="257" width="28.85546875" style="28" customWidth="1"/>
    <col min="258" max="258" width="11" style="28" customWidth="1"/>
    <col min="259" max="259" width="11.42578125" style="28" bestFit="1" customWidth="1"/>
    <col min="260" max="260" width="11.42578125" style="28" customWidth="1"/>
    <col min="261" max="261" width="12" style="28" customWidth="1"/>
    <col min="262" max="262" width="10.5703125" style="28" customWidth="1"/>
    <col min="263" max="263" width="11.42578125" style="28" customWidth="1"/>
    <col min="264" max="266" width="12" style="28" customWidth="1"/>
    <col min="267" max="267" width="10.7109375" style="28" bestFit="1" customWidth="1"/>
    <col min="268" max="268" width="10.28515625" style="28" customWidth="1"/>
    <col min="269" max="512" width="9.140625" style="28"/>
    <col min="513" max="513" width="28.85546875" style="28" customWidth="1"/>
    <col min="514" max="514" width="11" style="28" customWidth="1"/>
    <col min="515" max="515" width="11.42578125" style="28" bestFit="1" customWidth="1"/>
    <col min="516" max="516" width="11.42578125" style="28" customWidth="1"/>
    <col min="517" max="517" width="12" style="28" customWidth="1"/>
    <col min="518" max="518" width="10.5703125" style="28" customWidth="1"/>
    <col min="519" max="519" width="11.42578125" style="28" customWidth="1"/>
    <col min="520" max="522" width="12" style="28" customWidth="1"/>
    <col min="523" max="523" width="10.7109375" style="28" bestFit="1" customWidth="1"/>
    <col min="524" max="524" width="10.28515625" style="28" customWidth="1"/>
    <col min="525" max="768" width="9.140625" style="28"/>
    <col min="769" max="769" width="28.85546875" style="28" customWidth="1"/>
    <col min="770" max="770" width="11" style="28" customWidth="1"/>
    <col min="771" max="771" width="11.42578125" style="28" bestFit="1" customWidth="1"/>
    <col min="772" max="772" width="11.42578125" style="28" customWidth="1"/>
    <col min="773" max="773" width="12" style="28" customWidth="1"/>
    <col min="774" max="774" width="10.5703125" style="28" customWidth="1"/>
    <col min="775" max="775" width="11.42578125" style="28" customWidth="1"/>
    <col min="776" max="778" width="12" style="28" customWidth="1"/>
    <col min="779" max="779" width="10.7109375" style="28" bestFit="1" customWidth="1"/>
    <col min="780" max="780" width="10.28515625" style="28" customWidth="1"/>
    <col min="781" max="1024" width="9.140625" style="28"/>
    <col min="1025" max="1025" width="28.85546875" style="28" customWidth="1"/>
    <col min="1026" max="1026" width="11" style="28" customWidth="1"/>
    <col min="1027" max="1027" width="11.42578125" style="28" bestFit="1" customWidth="1"/>
    <col min="1028" max="1028" width="11.42578125" style="28" customWidth="1"/>
    <col min="1029" max="1029" width="12" style="28" customWidth="1"/>
    <col min="1030" max="1030" width="10.5703125" style="28" customWidth="1"/>
    <col min="1031" max="1031" width="11.42578125" style="28" customWidth="1"/>
    <col min="1032" max="1034" width="12" style="28" customWidth="1"/>
    <col min="1035" max="1035" width="10.7109375" style="28" bestFit="1" customWidth="1"/>
    <col min="1036" max="1036" width="10.28515625" style="28" customWidth="1"/>
    <col min="1037" max="1280" width="9.140625" style="28"/>
    <col min="1281" max="1281" width="28.85546875" style="28" customWidth="1"/>
    <col min="1282" max="1282" width="11" style="28" customWidth="1"/>
    <col min="1283" max="1283" width="11.42578125" style="28" bestFit="1" customWidth="1"/>
    <col min="1284" max="1284" width="11.42578125" style="28" customWidth="1"/>
    <col min="1285" max="1285" width="12" style="28" customWidth="1"/>
    <col min="1286" max="1286" width="10.5703125" style="28" customWidth="1"/>
    <col min="1287" max="1287" width="11.42578125" style="28" customWidth="1"/>
    <col min="1288" max="1290" width="12" style="28" customWidth="1"/>
    <col min="1291" max="1291" width="10.7109375" style="28" bestFit="1" customWidth="1"/>
    <col min="1292" max="1292" width="10.28515625" style="28" customWidth="1"/>
    <col min="1293" max="1536" width="9.140625" style="28"/>
    <col min="1537" max="1537" width="28.85546875" style="28" customWidth="1"/>
    <col min="1538" max="1538" width="11" style="28" customWidth="1"/>
    <col min="1539" max="1539" width="11.42578125" style="28" bestFit="1" customWidth="1"/>
    <col min="1540" max="1540" width="11.42578125" style="28" customWidth="1"/>
    <col min="1541" max="1541" width="12" style="28" customWidth="1"/>
    <col min="1542" max="1542" width="10.5703125" style="28" customWidth="1"/>
    <col min="1543" max="1543" width="11.42578125" style="28" customWidth="1"/>
    <col min="1544" max="1546" width="12" style="28" customWidth="1"/>
    <col min="1547" max="1547" width="10.7109375" style="28" bestFit="1" customWidth="1"/>
    <col min="1548" max="1548" width="10.28515625" style="28" customWidth="1"/>
    <col min="1549" max="1792" width="9.140625" style="28"/>
    <col min="1793" max="1793" width="28.85546875" style="28" customWidth="1"/>
    <col min="1794" max="1794" width="11" style="28" customWidth="1"/>
    <col min="1795" max="1795" width="11.42578125" style="28" bestFit="1" customWidth="1"/>
    <col min="1796" max="1796" width="11.42578125" style="28" customWidth="1"/>
    <col min="1797" max="1797" width="12" style="28" customWidth="1"/>
    <col min="1798" max="1798" width="10.5703125" style="28" customWidth="1"/>
    <col min="1799" max="1799" width="11.42578125" style="28" customWidth="1"/>
    <col min="1800" max="1802" width="12" style="28" customWidth="1"/>
    <col min="1803" max="1803" width="10.7109375" style="28" bestFit="1" customWidth="1"/>
    <col min="1804" max="1804" width="10.28515625" style="28" customWidth="1"/>
    <col min="1805" max="2048" width="9.140625" style="28"/>
    <col min="2049" max="2049" width="28.85546875" style="28" customWidth="1"/>
    <col min="2050" max="2050" width="11" style="28" customWidth="1"/>
    <col min="2051" max="2051" width="11.42578125" style="28" bestFit="1" customWidth="1"/>
    <col min="2052" max="2052" width="11.42578125" style="28" customWidth="1"/>
    <col min="2053" max="2053" width="12" style="28" customWidth="1"/>
    <col min="2054" max="2054" width="10.5703125" style="28" customWidth="1"/>
    <col min="2055" max="2055" width="11.42578125" style="28" customWidth="1"/>
    <col min="2056" max="2058" width="12" style="28" customWidth="1"/>
    <col min="2059" max="2059" width="10.7109375" style="28" bestFit="1" customWidth="1"/>
    <col min="2060" max="2060" width="10.28515625" style="28" customWidth="1"/>
    <col min="2061" max="2304" width="9.140625" style="28"/>
    <col min="2305" max="2305" width="28.85546875" style="28" customWidth="1"/>
    <col min="2306" max="2306" width="11" style="28" customWidth="1"/>
    <col min="2307" max="2307" width="11.42578125" style="28" bestFit="1" customWidth="1"/>
    <col min="2308" max="2308" width="11.42578125" style="28" customWidth="1"/>
    <col min="2309" max="2309" width="12" style="28" customWidth="1"/>
    <col min="2310" max="2310" width="10.5703125" style="28" customWidth="1"/>
    <col min="2311" max="2311" width="11.42578125" style="28" customWidth="1"/>
    <col min="2312" max="2314" width="12" style="28" customWidth="1"/>
    <col min="2315" max="2315" width="10.7109375" style="28" bestFit="1" customWidth="1"/>
    <col min="2316" max="2316" width="10.28515625" style="28" customWidth="1"/>
    <col min="2317" max="2560" width="9.140625" style="28"/>
    <col min="2561" max="2561" width="28.85546875" style="28" customWidth="1"/>
    <col min="2562" max="2562" width="11" style="28" customWidth="1"/>
    <col min="2563" max="2563" width="11.42578125" style="28" bestFit="1" customWidth="1"/>
    <col min="2564" max="2564" width="11.42578125" style="28" customWidth="1"/>
    <col min="2565" max="2565" width="12" style="28" customWidth="1"/>
    <col min="2566" max="2566" width="10.5703125" style="28" customWidth="1"/>
    <col min="2567" max="2567" width="11.42578125" style="28" customWidth="1"/>
    <col min="2568" max="2570" width="12" style="28" customWidth="1"/>
    <col min="2571" max="2571" width="10.7109375" style="28" bestFit="1" customWidth="1"/>
    <col min="2572" max="2572" width="10.28515625" style="28" customWidth="1"/>
    <col min="2573" max="2816" width="9.140625" style="28"/>
    <col min="2817" max="2817" width="28.85546875" style="28" customWidth="1"/>
    <col min="2818" max="2818" width="11" style="28" customWidth="1"/>
    <col min="2819" max="2819" width="11.42578125" style="28" bestFit="1" customWidth="1"/>
    <col min="2820" max="2820" width="11.42578125" style="28" customWidth="1"/>
    <col min="2821" max="2821" width="12" style="28" customWidth="1"/>
    <col min="2822" max="2822" width="10.5703125" style="28" customWidth="1"/>
    <col min="2823" max="2823" width="11.42578125" style="28" customWidth="1"/>
    <col min="2824" max="2826" width="12" style="28" customWidth="1"/>
    <col min="2827" max="2827" width="10.7109375" style="28" bestFit="1" customWidth="1"/>
    <col min="2828" max="2828" width="10.28515625" style="28" customWidth="1"/>
    <col min="2829" max="3072" width="9.140625" style="28"/>
    <col min="3073" max="3073" width="28.85546875" style="28" customWidth="1"/>
    <col min="3074" max="3074" width="11" style="28" customWidth="1"/>
    <col min="3075" max="3075" width="11.42578125" style="28" bestFit="1" customWidth="1"/>
    <col min="3076" max="3076" width="11.42578125" style="28" customWidth="1"/>
    <col min="3077" max="3077" width="12" style="28" customWidth="1"/>
    <col min="3078" max="3078" width="10.5703125" style="28" customWidth="1"/>
    <col min="3079" max="3079" width="11.42578125" style="28" customWidth="1"/>
    <col min="3080" max="3082" width="12" style="28" customWidth="1"/>
    <col min="3083" max="3083" width="10.7109375" style="28" bestFit="1" customWidth="1"/>
    <col min="3084" max="3084" width="10.28515625" style="28" customWidth="1"/>
    <col min="3085" max="3328" width="9.140625" style="28"/>
    <col min="3329" max="3329" width="28.85546875" style="28" customWidth="1"/>
    <col min="3330" max="3330" width="11" style="28" customWidth="1"/>
    <col min="3331" max="3331" width="11.42578125" style="28" bestFit="1" customWidth="1"/>
    <col min="3332" max="3332" width="11.42578125" style="28" customWidth="1"/>
    <col min="3333" max="3333" width="12" style="28" customWidth="1"/>
    <col min="3334" max="3334" width="10.5703125" style="28" customWidth="1"/>
    <col min="3335" max="3335" width="11.42578125" style="28" customWidth="1"/>
    <col min="3336" max="3338" width="12" style="28" customWidth="1"/>
    <col min="3339" max="3339" width="10.7109375" style="28" bestFit="1" customWidth="1"/>
    <col min="3340" max="3340" width="10.28515625" style="28" customWidth="1"/>
    <col min="3341" max="3584" width="9.140625" style="28"/>
    <col min="3585" max="3585" width="28.85546875" style="28" customWidth="1"/>
    <col min="3586" max="3586" width="11" style="28" customWidth="1"/>
    <col min="3587" max="3587" width="11.42578125" style="28" bestFit="1" customWidth="1"/>
    <col min="3588" max="3588" width="11.42578125" style="28" customWidth="1"/>
    <col min="3589" max="3589" width="12" style="28" customWidth="1"/>
    <col min="3590" max="3590" width="10.5703125" style="28" customWidth="1"/>
    <col min="3591" max="3591" width="11.42578125" style="28" customWidth="1"/>
    <col min="3592" max="3594" width="12" style="28" customWidth="1"/>
    <col min="3595" max="3595" width="10.7109375" style="28" bestFit="1" customWidth="1"/>
    <col min="3596" max="3596" width="10.28515625" style="28" customWidth="1"/>
    <col min="3597" max="3840" width="9.140625" style="28"/>
    <col min="3841" max="3841" width="28.85546875" style="28" customWidth="1"/>
    <col min="3842" max="3842" width="11" style="28" customWidth="1"/>
    <col min="3843" max="3843" width="11.42578125" style="28" bestFit="1" customWidth="1"/>
    <col min="3844" max="3844" width="11.42578125" style="28" customWidth="1"/>
    <col min="3845" max="3845" width="12" style="28" customWidth="1"/>
    <col min="3846" max="3846" width="10.5703125" style="28" customWidth="1"/>
    <col min="3847" max="3847" width="11.42578125" style="28" customWidth="1"/>
    <col min="3848" max="3850" width="12" style="28" customWidth="1"/>
    <col min="3851" max="3851" width="10.7109375" style="28" bestFit="1" customWidth="1"/>
    <col min="3852" max="3852" width="10.28515625" style="28" customWidth="1"/>
    <col min="3853" max="4096" width="9.140625" style="28"/>
    <col min="4097" max="4097" width="28.85546875" style="28" customWidth="1"/>
    <col min="4098" max="4098" width="11" style="28" customWidth="1"/>
    <col min="4099" max="4099" width="11.42578125" style="28" bestFit="1" customWidth="1"/>
    <col min="4100" max="4100" width="11.42578125" style="28" customWidth="1"/>
    <col min="4101" max="4101" width="12" style="28" customWidth="1"/>
    <col min="4102" max="4102" width="10.5703125" style="28" customWidth="1"/>
    <col min="4103" max="4103" width="11.42578125" style="28" customWidth="1"/>
    <col min="4104" max="4106" width="12" style="28" customWidth="1"/>
    <col min="4107" max="4107" width="10.7109375" style="28" bestFit="1" customWidth="1"/>
    <col min="4108" max="4108" width="10.28515625" style="28" customWidth="1"/>
    <col min="4109" max="4352" width="9.140625" style="28"/>
    <col min="4353" max="4353" width="28.85546875" style="28" customWidth="1"/>
    <col min="4354" max="4354" width="11" style="28" customWidth="1"/>
    <col min="4355" max="4355" width="11.42578125" style="28" bestFit="1" customWidth="1"/>
    <col min="4356" max="4356" width="11.42578125" style="28" customWidth="1"/>
    <col min="4357" max="4357" width="12" style="28" customWidth="1"/>
    <col min="4358" max="4358" width="10.5703125" style="28" customWidth="1"/>
    <col min="4359" max="4359" width="11.42578125" style="28" customWidth="1"/>
    <col min="4360" max="4362" width="12" style="28" customWidth="1"/>
    <col min="4363" max="4363" width="10.7109375" style="28" bestFit="1" customWidth="1"/>
    <col min="4364" max="4364" width="10.28515625" style="28" customWidth="1"/>
    <col min="4365" max="4608" width="9.140625" style="28"/>
    <col min="4609" max="4609" width="28.85546875" style="28" customWidth="1"/>
    <col min="4610" max="4610" width="11" style="28" customWidth="1"/>
    <col min="4611" max="4611" width="11.42578125" style="28" bestFit="1" customWidth="1"/>
    <col min="4612" max="4612" width="11.42578125" style="28" customWidth="1"/>
    <col min="4613" max="4613" width="12" style="28" customWidth="1"/>
    <col min="4614" max="4614" width="10.5703125" style="28" customWidth="1"/>
    <col min="4615" max="4615" width="11.42578125" style="28" customWidth="1"/>
    <col min="4616" max="4618" width="12" style="28" customWidth="1"/>
    <col min="4619" max="4619" width="10.7109375" style="28" bestFit="1" customWidth="1"/>
    <col min="4620" max="4620" width="10.28515625" style="28" customWidth="1"/>
    <col min="4621" max="4864" width="9.140625" style="28"/>
    <col min="4865" max="4865" width="28.85546875" style="28" customWidth="1"/>
    <col min="4866" max="4866" width="11" style="28" customWidth="1"/>
    <col min="4867" max="4867" width="11.42578125" style="28" bestFit="1" customWidth="1"/>
    <col min="4868" max="4868" width="11.42578125" style="28" customWidth="1"/>
    <col min="4869" max="4869" width="12" style="28" customWidth="1"/>
    <col min="4870" max="4870" width="10.5703125" style="28" customWidth="1"/>
    <col min="4871" max="4871" width="11.42578125" style="28" customWidth="1"/>
    <col min="4872" max="4874" width="12" style="28" customWidth="1"/>
    <col min="4875" max="4875" width="10.7109375" style="28" bestFit="1" customWidth="1"/>
    <col min="4876" max="4876" width="10.28515625" style="28" customWidth="1"/>
    <col min="4877" max="5120" width="9.140625" style="28"/>
    <col min="5121" max="5121" width="28.85546875" style="28" customWidth="1"/>
    <col min="5122" max="5122" width="11" style="28" customWidth="1"/>
    <col min="5123" max="5123" width="11.42578125" style="28" bestFit="1" customWidth="1"/>
    <col min="5124" max="5124" width="11.42578125" style="28" customWidth="1"/>
    <col min="5125" max="5125" width="12" style="28" customWidth="1"/>
    <col min="5126" max="5126" width="10.5703125" style="28" customWidth="1"/>
    <col min="5127" max="5127" width="11.42578125" style="28" customWidth="1"/>
    <col min="5128" max="5130" width="12" style="28" customWidth="1"/>
    <col min="5131" max="5131" width="10.7109375" style="28" bestFit="1" customWidth="1"/>
    <col min="5132" max="5132" width="10.28515625" style="28" customWidth="1"/>
    <col min="5133" max="5376" width="9.140625" style="28"/>
    <col min="5377" max="5377" width="28.85546875" style="28" customWidth="1"/>
    <col min="5378" max="5378" width="11" style="28" customWidth="1"/>
    <col min="5379" max="5379" width="11.42578125" style="28" bestFit="1" customWidth="1"/>
    <col min="5380" max="5380" width="11.42578125" style="28" customWidth="1"/>
    <col min="5381" max="5381" width="12" style="28" customWidth="1"/>
    <col min="5382" max="5382" width="10.5703125" style="28" customWidth="1"/>
    <col min="5383" max="5383" width="11.42578125" style="28" customWidth="1"/>
    <col min="5384" max="5386" width="12" style="28" customWidth="1"/>
    <col min="5387" max="5387" width="10.7109375" style="28" bestFit="1" customWidth="1"/>
    <col min="5388" max="5388" width="10.28515625" style="28" customWidth="1"/>
    <col min="5389" max="5632" width="9.140625" style="28"/>
    <col min="5633" max="5633" width="28.85546875" style="28" customWidth="1"/>
    <col min="5634" max="5634" width="11" style="28" customWidth="1"/>
    <col min="5635" max="5635" width="11.42578125" style="28" bestFit="1" customWidth="1"/>
    <col min="5636" max="5636" width="11.42578125" style="28" customWidth="1"/>
    <col min="5637" max="5637" width="12" style="28" customWidth="1"/>
    <col min="5638" max="5638" width="10.5703125" style="28" customWidth="1"/>
    <col min="5639" max="5639" width="11.42578125" style="28" customWidth="1"/>
    <col min="5640" max="5642" width="12" style="28" customWidth="1"/>
    <col min="5643" max="5643" width="10.7109375" style="28" bestFit="1" customWidth="1"/>
    <col min="5644" max="5644" width="10.28515625" style="28" customWidth="1"/>
    <col min="5645" max="5888" width="9.140625" style="28"/>
    <col min="5889" max="5889" width="28.85546875" style="28" customWidth="1"/>
    <col min="5890" max="5890" width="11" style="28" customWidth="1"/>
    <col min="5891" max="5891" width="11.42578125" style="28" bestFit="1" customWidth="1"/>
    <col min="5892" max="5892" width="11.42578125" style="28" customWidth="1"/>
    <col min="5893" max="5893" width="12" style="28" customWidth="1"/>
    <col min="5894" max="5894" width="10.5703125" style="28" customWidth="1"/>
    <col min="5895" max="5895" width="11.42578125" style="28" customWidth="1"/>
    <col min="5896" max="5898" width="12" style="28" customWidth="1"/>
    <col min="5899" max="5899" width="10.7109375" style="28" bestFit="1" customWidth="1"/>
    <col min="5900" max="5900" width="10.28515625" style="28" customWidth="1"/>
    <col min="5901" max="6144" width="9.140625" style="28"/>
    <col min="6145" max="6145" width="28.85546875" style="28" customWidth="1"/>
    <col min="6146" max="6146" width="11" style="28" customWidth="1"/>
    <col min="6147" max="6147" width="11.42578125" style="28" bestFit="1" customWidth="1"/>
    <col min="6148" max="6148" width="11.42578125" style="28" customWidth="1"/>
    <col min="6149" max="6149" width="12" style="28" customWidth="1"/>
    <col min="6150" max="6150" width="10.5703125" style="28" customWidth="1"/>
    <col min="6151" max="6151" width="11.42578125" style="28" customWidth="1"/>
    <col min="6152" max="6154" width="12" style="28" customWidth="1"/>
    <col min="6155" max="6155" width="10.7109375" style="28" bestFit="1" customWidth="1"/>
    <col min="6156" max="6156" width="10.28515625" style="28" customWidth="1"/>
    <col min="6157" max="6400" width="9.140625" style="28"/>
    <col min="6401" max="6401" width="28.85546875" style="28" customWidth="1"/>
    <col min="6402" max="6402" width="11" style="28" customWidth="1"/>
    <col min="6403" max="6403" width="11.42578125" style="28" bestFit="1" customWidth="1"/>
    <col min="6404" max="6404" width="11.42578125" style="28" customWidth="1"/>
    <col min="6405" max="6405" width="12" style="28" customWidth="1"/>
    <col min="6406" max="6406" width="10.5703125" style="28" customWidth="1"/>
    <col min="6407" max="6407" width="11.42578125" style="28" customWidth="1"/>
    <col min="6408" max="6410" width="12" style="28" customWidth="1"/>
    <col min="6411" max="6411" width="10.7109375" style="28" bestFit="1" customWidth="1"/>
    <col min="6412" max="6412" width="10.28515625" style="28" customWidth="1"/>
    <col min="6413" max="6656" width="9.140625" style="28"/>
    <col min="6657" max="6657" width="28.85546875" style="28" customWidth="1"/>
    <col min="6658" max="6658" width="11" style="28" customWidth="1"/>
    <col min="6659" max="6659" width="11.42578125" style="28" bestFit="1" customWidth="1"/>
    <col min="6660" max="6660" width="11.42578125" style="28" customWidth="1"/>
    <col min="6661" max="6661" width="12" style="28" customWidth="1"/>
    <col min="6662" max="6662" width="10.5703125" style="28" customWidth="1"/>
    <col min="6663" max="6663" width="11.42578125" style="28" customWidth="1"/>
    <col min="6664" max="6666" width="12" style="28" customWidth="1"/>
    <col min="6667" max="6667" width="10.7109375" style="28" bestFit="1" customWidth="1"/>
    <col min="6668" max="6668" width="10.28515625" style="28" customWidth="1"/>
    <col min="6669" max="6912" width="9.140625" style="28"/>
    <col min="6913" max="6913" width="28.85546875" style="28" customWidth="1"/>
    <col min="6914" max="6914" width="11" style="28" customWidth="1"/>
    <col min="6915" max="6915" width="11.42578125" style="28" bestFit="1" customWidth="1"/>
    <col min="6916" max="6916" width="11.42578125" style="28" customWidth="1"/>
    <col min="6917" max="6917" width="12" style="28" customWidth="1"/>
    <col min="6918" max="6918" width="10.5703125" style="28" customWidth="1"/>
    <col min="6919" max="6919" width="11.42578125" style="28" customWidth="1"/>
    <col min="6920" max="6922" width="12" style="28" customWidth="1"/>
    <col min="6923" max="6923" width="10.7109375" style="28" bestFit="1" customWidth="1"/>
    <col min="6924" max="6924" width="10.28515625" style="28" customWidth="1"/>
    <col min="6925" max="7168" width="9.140625" style="28"/>
    <col min="7169" max="7169" width="28.85546875" style="28" customWidth="1"/>
    <col min="7170" max="7170" width="11" style="28" customWidth="1"/>
    <col min="7171" max="7171" width="11.42578125" style="28" bestFit="1" customWidth="1"/>
    <col min="7172" max="7172" width="11.42578125" style="28" customWidth="1"/>
    <col min="7173" max="7173" width="12" style="28" customWidth="1"/>
    <col min="7174" max="7174" width="10.5703125" style="28" customWidth="1"/>
    <col min="7175" max="7175" width="11.42578125" style="28" customWidth="1"/>
    <col min="7176" max="7178" width="12" style="28" customWidth="1"/>
    <col min="7179" max="7179" width="10.7109375" style="28" bestFit="1" customWidth="1"/>
    <col min="7180" max="7180" width="10.28515625" style="28" customWidth="1"/>
    <col min="7181" max="7424" width="9.140625" style="28"/>
    <col min="7425" max="7425" width="28.85546875" style="28" customWidth="1"/>
    <col min="7426" max="7426" width="11" style="28" customWidth="1"/>
    <col min="7427" max="7427" width="11.42578125" style="28" bestFit="1" customWidth="1"/>
    <col min="7428" max="7428" width="11.42578125" style="28" customWidth="1"/>
    <col min="7429" max="7429" width="12" style="28" customWidth="1"/>
    <col min="7430" max="7430" width="10.5703125" style="28" customWidth="1"/>
    <col min="7431" max="7431" width="11.42578125" style="28" customWidth="1"/>
    <col min="7432" max="7434" width="12" style="28" customWidth="1"/>
    <col min="7435" max="7435" width="10.7109375" style="28" bestFit="1" customWidth="1"/>
    <col min="7436" max="7436" width="10.28515625" style="28" customWidth="1"/>
    <col min="7437" max="7680" width="9.140625" style="28"/>
    <col min="7681" max="7681" width="28.85546875" style="28" customWidth="1"/>
    <col min="7682" max="7682" width="11" style="28" customWidth="1"/>
    <col min="7683" max="7683" width="11.42578125" style="28" bestFit="1" customWidth="1"/>
    <col min="7684" max="7684" width="11.42578125" style="28" customWidth="1"/>
    <col min="7685" max="7685" width="12" style="28" customWidth="1"/>
    <col min="7686" max="7686" width="10.5703125" style="28" customWidth="1"/>
    <col min="7687" max="7687" width="11.42578125" style="28" customWidth="1"/>
    <col min="7688" max="7690" width="12" style="28" customWidth="1"/>
    <col min="7691" max="7691" width="10.7109375" style="28" bestFit="1" customWidth="1"/>
    <col min="7692" max="7692" width="10.28515625" style="28" customWidth="1"/>
    <col min="7693" max="7936" width="9.140625" style="28"/>
    <col min="7937" max="7937" width="28.85546875" style="28" customWidth="1"/>
    <col min="7938" max="7938" width="11" style="28" customWidth="1"/>
    <col min="7939" max="7939" width="11.42578125" style="28" bestFit="1" customWidth="1"/>
    <col min="7940" max="7940" width="11.42578125" style="28" customWidth="1"/>
    <col min="7941" max="7941" width="12" style="28" customWidth="1"/>
    <col min="7942" max="7942" width="10.5703125" style="28" customWidth="1"/>
    <col min="7943" max="7943" width="11.42578125" style="28" customWidth="1"/>
    <col min="7944" max="7946" width="12" style="28" customWidth="1"/>
    <col min="7947" max="7947" width="10.7109375" style="28" bestFit="1" customWidth="1"/>
    <col min="7948" max="7948" width="10.28515625" style="28" customWidth="1"/>
    <col min="7949" max="8192" width="9.140625" style="28"/>
    <col min="8193" max="8193" width="28.85546875" style="28" customWidth="1"/>
    <col min="8194" max="8194" width="11" style="28" customWidth="1"/>
    <col min="8195" max="8195" width="11.42578125" style="28" bestFit="1" customWidth="1"/>
    <col min="8196" max="8196" width="11.42578125" style="28" customWidth="1"/>
    <col min="8197" max="8197" width="12" style="28" customWidth="1"/>
    <col min="8198" max="8198" width="10.5703125" style="28" customWidth="1"/>
    <col min="8199" max="8199" width="11.42578125" style="28" customWidth="1"/>
    <col min="8200" max="8202" width="12" style="28" customWidth="1"/>
    <col min="8203" max="8203" width="10.7109375" style="28" bestFit="1" customWidth="1"/>
    <col min="8204" max="8204" width="10.28515625" style="28" customWidth="1"/>
    <col min="8205" max="8448" width="9.140625" style="28"/>
    <col min="8449" max="8449" width="28.85546875" style="28" customWidth="1"/>
    <col min="8450" max="8450" width="11" style="28" customWidth="1"/>
    <col min="8451" max="8451" width="11.42578125" style="28" bestFit="1" customWidth="1"/>
    <col min="8452" max="8452" width="11.42578125" style="28" customWidth="1"/>
    <col min="8453" max="8453" width="12" style="28" customWidth="1"/>
    <col min="8454" max="8454" width="10.5703125" style="28" customWidth="1"/>
    <col min="8455" max="8455" width="11.42578125" style="28" customWidth="1"/>
    <col min="8456" max="8458" width="12" style="28" customWidth="1"/>
    <col min="8459" max="8459" width="10.7109375" style="28" bestFit="1" customWidth="1"/>
    <col min="8460" max="8460" width="10.28515625" style="28" customWidth="1"/>
    <col min="8461" max="8704" width="9.140625" style="28"/>
    <col min="8705" max="8705" width="28.85546875" style="28" customWidth="1"/>
    <col min="8706" max="8706" width="11" style="28" customWidth="1"/>
    <col min="8707" max="8707" width="11.42578125" style="28" bestFit="1" customWidth="1"/>
    <col min="8708" max="8708" width="11.42578125" style="28" customWidth="1"/>
    <col min="8709" max="8709" width="12" style="28" customWidth="1"/>
    <col min="8710" max="8710" width="10.5703125" style="28" customWidth="1"/>
    <col min="8711" max="8711" width="11.42578125" style="28" customWidth="1"/>
    <col min="8712" max="8714" width="12" style="28" customWidth="1"/>
    <col min="8715" max="8715" width="10.7109375" style="28" bestFit="1" customWidth="1"/>
    <col min="8716" max="8716" width="10.28515625" style="28" customWidth="1"/>
    <col min="8717" max="8960" width="9.140625" style="28"/>
    <col min="8961" max="8961" width="28.85546875" style="28" customWidth="1"/>
    <col min="8962" max="8962" width="11" style="28" customWidth="1"/>
    <col min="8963" max="8963" width="11.42578125" style="28" bestFit="1" customWidth="1"/>
    <col min="8964" max="8964" width="11.42578125" style="28" customWidth="1"/>
    <col min="8965" max="8965" width="12" style="28" customWidth="1"/>
    <col min="8966" max="8966" width="10.5703125" style="28" customWidth="1"/>
    <col min="8967" max="8967" width="11.42578125" style="28" customWidth="1"/>
    <col min="8968" max="8970" width="12" style="28" customWidth="1"/>
    <col min="8971" max="8971" width="10.7109375" style="28" bestFit="1" customWidth="1"/>
    <col min="8972" max="8972" width="10.28515625" style="28" customWidth="1"/>
    <col min="8973" max="9216" width="9.140625" style="28"/>
    <col min="9217" max="9217" width="28.85546875" style="28" customWidth="1"/>
    <col min="9218" max="9218" width="11" style="28" customWidth="1"/>
    <col min="9219" max="9219" width="11.42578125" style="28" bestFit="1" customWidth="1"/>
    <col min="9220" max="9220" width="11.42578125" style="28" customWidth="1"/>
    <col min="9221" max="9221" width="12" style="28" customWidth="1"/>
    <col min="9222" max="9222" width="10.5703125" style="28" customWidth="1"/>
    <col min="9223" max="9223" width="11.42578125" style="28" customWidth="1"/>
    <col min="9224" max="9226" width="12" style="28" customWidth="1"/>
    <col min="9227" max="9227" width="10.7109375" style="28" bestFit="1" customWidth="1"/>
    <col min="9228" max="9228" width="10.28515625" style="28" customWidth="1"/>
    <col min="9229" max="9472" width="9.140625" style="28"/>
    <col min="9473" max="9473" width="28.85546875" style="28" customWidth="1"/>
    <col min="9474" max="9474" width="11" style="28" customWidth="1"/>
    <col min="9475" max="9475" width="11.42578125" style="28" bestFit="1" customWidth="1"/>
    <col min="9476" max="9476" width="11.42578125" style="28" customWidth="1"/>
    <col min="9477" max="9477" width="12" style="28" customWidth="1"/>
    <col min="9478" max="9478" width="10.5703125" style="28" customWidth="1"/>
    <col min="9479" max="9479" width="11.42578125" style="28" customWidth="1"/>
    <col min="9480" max="9482" width="12" style="28" customWidth="1"/>
    <col min="9483" max="9483" width="10.7109375" style="28" bestFit="1" customWidth="1"/>
    <col min="9484" max="9484" width="10.28515625" style="28" customWidth="1"/>
    <col min="9485" max="9728" width="9.140625" style="28"/>
    <col min="9729" max="9729" width="28.85546875" style="28" customWidth="1"/>
    <col min="9730" max="9730" width="11" style="28" customWidth="1"/>
    <col min="9731" max="9731" width="11.42578125" style="28" bestFit="1" customWidth="1"/>
    <col min="9732" max="9732" width="11.42578125" style="28" customWidth="1"/>
    <col min="9733" max="9733" width="12" style="28" customWidth="1"/>
    <col min="9734" max="9734" width="10.5703125" style="28" customWidth="1"/>
    <col min="9735" max="9735" width="11.42578125" style="28" customWidth="1"/>
    <col min="9736" max="9738" width="12" style="28" customWidth="1"/>
    <col min="9739" max="9739" width="10.7109375" style="28" bestFit="1" customWidth="1"/>
    <col min="9740" max="9740" width="10.28515625" style="28" customWidth="1"/>
    <col min="9741" max="9984" width="9.140625" style="28"/>
    <col min="9985" max="9985" width="28.85546875" style="28" customWidth="1"/>
    <col min="9986" max="9986" width="11" style="28" customWidth="1"/>
    <col min="9987" max="9987" width="11.42578125" style="28" bestFit="1" customWidth="1"/>
    <col min="9988" max="9988" width="11.42578125" style="28" customWidth="1"/>
    <col min="9989" max="9989" width="12" style="28" customWidth="1"/>
    <col min="9990" max="9990" width="10.5703125" style="28" customWidth="1"/>
    <col min="9991" max="9991" width="11.42578125" style="28" customWidth="1"/>
    <col min="9992" max="9994" width="12" style="28" customWidth="1"/>
    <col min="9995" max="9995" width="10.7109375" style="28" bestFit="1" customWidth="1"/>
    <col min="9996" max="9996" width="10.28515625" style="28" customWidth="1"/>
    <col min="9997" max="10240" width="9.140625" style="28"/>
    <col min="10241" max="10241" width="28.85546875" style="28" customWidth="1"/>
    <col min="10242" max="10242" width="11" style="28" customWidth="1"/>
    <col min="10243" max="10243" width="11.42578125" style="28" bestFit="1" customWidth="1"/>
    <col min="10244" max="10244" width="11.42578125" style="28" customWidth="1"/>
    <col min="10245" max="10245" width="12" style="28" customWidth="1"/>
    <col min="10246" max="10246" width="10.5703125" style="28" customWidth="1"/>
    <col min="10247" max="10247" width="11.42578125" style="28" customWidth="1"/>
    <col min="10248" max="10250" width="12" style="28" customWidth="1"/>
    <col min="10251" max="10251" width="10.7109375" style="28" bestFit="1" customWidth="1"/>
    <col min="10252" max="10252" width="10.28515625" style="28" customWidth="1"/>
    <col min="10253" max="10496" width="9.140625" style="28"/>
    <col min="10497" max="10497" width="28.85546875" style="28" customWidth="1"/>
    <col min="10498" max="10498" width="11" style="28" customWidth="1"/>
    <col min="10499" max="10499" width="11.42578125" style="28" bestFit="1" customWidth="1"/>
    <col min="10500" max="10500" width="11.42578125" style="28" customWidth="1"/>
    <col min="10501" max="10501" width="12" style="28" customWidth="1"/>
    <col min="10502" max="10502" width="10.5703125" style="28" customWidth="1"/>
    <col min="10503" max="10503" width="11.42578125" style="28" customWidth="1"/>
    <col min="10504" max="10506" width="12" style="28" customWidth="1"/>
    <col min="10507" max="10507" width="10.7109375" style="28" bestFit="1" customWidth="1"/>
    <col min="10508" max="10508" width="10.28515625" style="28" customWidth="1"/>
    <col min="10509" max="10752" width="9.140625" style="28"/>
    <col min="10753" max="10753" width="28.85546875" style="28" customWidth="1"/>
    <col min="10754" max="10754" width="11" style="28" customWidth="1"/>
    <col min="10755" max="10755" width="11.42578125" style="28" bestFit="1" customWidth="1"/>
    <col min="10756" max="10756" width="11.42578125" style="28" customWidth="1"/>
    <col min="10757" max="10757" width="12" style="28" customWidth="1"/>
    <col min="10758" max="10758" width="10.5703125" style="28" customWidth="1"/>
    <col min="10759" max="10759" width="11.42578125" style="28" customWidth="1"/>
    <col min="10760" max="10762" width="12" style="28" customWidth="1"/>
    <col min="10763" max="10763" width="10.7109375" style="28" bestFit="1" customWidth="1"/>
    <col min="10764" max="10764" width="10.28515625" style="28" customWidth="1"/>
    <col min="10765" max="11008" width="9.140625" style="28"/>
    <col min="11009" max="11009" width="28.85546875" style="28" customWidth="1"/>
    <col min="11010" max="11010" width="11" style="28" customWidth="1"/>
    <col min="11011" max="11011" width="11.42578125" style="28" bestFit="1" customWidth="1"/>
    <col min="11012" max="11012" width="11.42578125" style="28" customWidth="1"/>
    <col min="11013" max="11013" width="12" style="28" customWidth="1"/>
    <col min="11014" max="11014" width="10.5703125" style="28" customWidth="1"/>
    <col min="11015" max="11015" width="11.42578125" style="28" customWidth="1"/>
    <col min="11016" max="11018" width="12" style="28" customWidth="1"/>
    <col min="11019" max="11019" width="10.7109375" style="28" bestFit="1" customWidth="1"/>
    <col min="11020" max="11020" width="10.28515625" style="28" customWidth="1"/>
    <col min="11021" max="11264" width="9.140625" style="28"/>
    <col min="11265" max="11265" width="28.85546875" style="28" customWidth="1"/>
    <col min="11266" max="11266" width="11" style="28" customWidth="1"/>
    <col min="11267" max="11267" width="11.42578125" style="28" bestFit="1" customWidth="1"/>
    <col min="11268" max="11268" width="11.42578125" style="28" customWidth="1"/>
    <col min="11269" max="11269" width="12" style="28" customWidth="1"/>
    <col min="11270" max="11270" width="10.5703125" style="28" customWidth="1"/>
    <col min="11271" max="11271" width="11.42578125" style="28" customWidth="1"/>
    <col min="11272" max="11274" width="12" style="28" customWidth="1"/>
    <col min="11275" max="11275" width="10.7109375" style="28" bestFit="1" customWidth="1"/>
    <col min="11276" max="11276" width="10.28515625" style="28" customWidth="1"/>
    <col min="11277" max="11520" width="9.140625" style="28"/>
    <col min="11521" max="11521" width="28.85546875" style="28" customWidth="1"/>
    <col min="11522" max="11522" width="11" style="28" customWidth="1"/>
    <col min="11523" max="11523" width="11.42578125" style="28" bestFit="1" customWidth="1"/>
    <col min="11524" max="11524" width="11.42578125" style="28" customWidth="1"/>
    <col min="11525" max="11525" width="12" style="28" customWidth="1"/>
    <col min="11526" max="11526" width="10.5703125" style="28" customWidth="1"/>
    <col min="11527" max="11527" width="11.42578125" style="28" customWidth="1"/>
    <col min="11528" max="11530" width="12" style="28" customWidth="1"/>
    <col min="11531" max="11531" width="10.7109375" style="28" bestFit="1" customWidth="1"/>
    <col min="11532" max="11532" width="10.28515625" style="28" customWidth="1"/>
    <col min="11533" max="11776" width="9.140625" style="28"/>
    <col min="11777" max="11777" width="28.85546875" style="28" customWidth="1"/>
    <col min="11778" max="11778" width="11" style="28" customWidth="1"/>
    <col min="11779" max="11779" width="11.42578125" style="28" bestFit="1" customWidth="1"/>
    <col min="11780" max="11780" width="11.42578125" style="28" customWidth="1"/>
    <col min="11781" max="11781" width="12" style="28" customWidth="1"/>
    <col min="11782" max="11782" width="10.5703125" style="28" customWidth="1"/>
    <col min="11783" max="11783" width="11.42578125" style="28" customWidth="1"/>
    <col min="11784" max="11786" width="12" style="28" customWidth="1"/>
    <col min="11787" max="11787" width="10.7109375" style="28" bestFit="1" customWidth="1"/>
    <col min="11788" max="11788" width="10.28515625" style="28" customWidth="1"/>
    <col min="11789" max="12032" width="9.140625" style="28"/>
    <col min="12033" max="12033" width="28.85546875" style="28" customWidth="1"/>
    <col min="12034" max="12034" width="11" style="28" customWidth="1"/>
    <col min="12035" max="12035" width="11.42578125" style="28" bestFit="1" customWidth="1"/>
    <col min="12036" max="12036" width="11.42578125" style="28" customWidth="1"/>
    <col min="12037" max="12037" width="12" style="28" customWidth="1"/>
    <col min="12038" max="12038" width="10.5703125" style="28" customWidth="1"/>
    <col min="12039" max="12039" width="11.42578125" style="28" customWidth="1"/>
    <col min="12040" max="12042" width="12" style="28" customWidth="1"/>
    <col min="12043" max="12043" width="10.7109375" style="28" bestFit="1" customWidth="1"/>
    <col min="12044" max="12044" width="10.28515625" style="28" customWidth="1"/>
    <col min="12045" max="12288" width="9.140625" style="28"/>
    <col min="12289" max="12289" width="28.85546875" style="28" customWidth="1"/>
    <col min="12290" max="12290" width="11" style="28" customWidth="1"/>
    <col min="12291" max="12291" width="11.42578125" style="28" bestFit="1" customWidth="1"/>
    <col min="12292" max="12292" width="11.42578125" style="28" customWidth="1"/>
    <col min="12293" max="12293" width="12" style="28" customWidth="1"/>
    <col min="12294" max="12294" width="10.5703125" style="28" customWidth="1"/>
    <col min="12295" max="12295" width="11.42578125" style="28" customWidth="1"/>
    <col min="12296" max="12298" width="12" style="28" customWidth="1"/>
    <col min="12299" max="12299" width="10.7109375" style="28" bestFit="1" customWidth="1"/>
    <col min="12300" max="12300" width="10.28515625" style="28" customWidth="1"/>
    <col min="12301" max="12544" width="9.140625" style="28"/>
    <col min="12545" max="12545" width="28.85546875" style="28" customWidth="1"/>
    <col min="12546" max="12546" width="11" style="28" customWidth="1"/>
    <col min="12547" max="12547" width="11.42578125" style="28" bestFit="1" customWidth="1"/>
    <col min="12548" max="12548" width="11.42578125" style="28" customWidth="1"/>
    <col min="12549" max="12549" width="12" style="28" customWidth="1"/>
    <col min="12550" max="12550" width="10.5703125" style="28" customWidth="1"/>
    <col min="12551" max="12551" width="11.42578125" style="28" customWidth="1"/>
    <col min="12552" max="12554" width="12" style="28" customWidth="1"/>
    <col min="12555" max="12555" width="10.7109375" style="28" bestFit="1" customWidth="1"/>
    <col min="12556" max="12556" width="10.28515625" style="28" customWidth="1"/>
    <col min="12557" max="12800" width="9.140625" style="28"/>
    <col min="12801" max="12801" width="28.85546875" style="28" customWidth="1"/>
    <col min="12802" max="12802" width="11" style="28" customWidth="1"/>
    <col min="12803" max="12803" width="11.42578125" style="28" bestFit="1" customWidth="1"/>
    <col min="12804" max="12804" width="11.42578125" style="28" customWidth="1"/>
    <col min="12805" max="12805" width="12" style="28" customWidth="1"/>
    <col min="12806" max="12806" width="10.5703125" style="28" customWidth="1"/>
    <col min="12807" max="12807" width="11.42578125" style="28" customWidth="1"/>
    <col min="12808" max="12810" width="12" style="28" customWidth="1"/>
    <col min="12811" max="12811" width="10.7109375" style="28" bestFit="1" customWidth="1"/>
    <col min="12812" max="12812" width="10.28515625" style="28" customWidth="1"/>
    <col min="12813" max="13056" width="9.140625" style="28"/>
    <col min="13057" max="13057" width="28.85546875" style="28" customWidth="1"/>
    <col min="13058" max="13058" width="11" style="28" customWidth="1"/>
    <col min="13059" max="13059" width="11.42578125" style="28" bestFit="1" customWidth="1"/>
    <col min="13060" max="13060" width="11.42578125" style="28" customWidth="1"/>
    <col min="13061" max="13061" width="12" style="28" customWidth="1"/>
    <col min="13062" max="13062" width="10.5703125" style="28" customWidth="1"/>
    <col min="13063" max="13063" width="11.42578125" style="28" customWidth="1"/>
    <col min="13064" max="13066" width="12" style="28" customWidth="1"/>
    <col min="13067" max="13067" width="10.7109375" style="28" bestFit="1" customWidth="1"/>
    <col min="13068" max="13068" width="10.28515625" style="28" customWidth="1"/>
    <col min="13069" max="13312" width="9.140625" style="28"/>
    <col min="13313" max="13313" width="28.85546875" style="28" customWidth="1"/>
    <col min="13314" max="13314" width="11" style="28" customWidth="1"/>
    <col min="13315" max="13315" width="11.42578125" style="28" bestFit="1" customWidth="1"/>
    <col min="13316" max="13316" width="11.42578125" style="28" customWidth="1"/>
    <col min="13317" max="13317" width="12" style="28" customWidth="1"/>
    <col min="13318" max="13318" width="10.5703125" style="28" customWidth="1"/>
    <col min="13319" max="13319" width="11.42578125" style="28" customWidth="1"/>
    <col min="13320" max="13322" width="12" style="28" customWidth="1"/>
    <col min="13323" max="13323" width="10.7109375" style="28" bestFit="1" customWidth="1"/>
    <col min="13324" max="13324" width="10.28515625" style="28" customWidth="1"/>
    <col min="13325" max="13568" width="9.140625" style="28"/>
    <col min="13569" max="13569" width="28.85546875" style="28" customWidth="1"/>
    <col min="13570" max="13570" width="11" style="28" customWidth="1"/>
    <col min="13571" max="13571" width="11.42578125" style="28" bestFit="1" customWidth="1"/>
    <col min="13572" max="13572" width="11.42578125" style="28" customWidth="1"/>
    <col min="13573" max="13573" width="12" style="28" customWidth="1"/>
    <col min="13574" max="13574" width="10.5703125" style="28" customWidth="1"/>
    <col min="13575" max="13575" width="11.42578125" style="28" customWidth="1"/>
    <col min="13576" max="13578" width="12" style="28" customWidth="1"/>
    <col min="13579" max="13579" width="10.7109375" style="28" bestFit="1" customWidth="1"/>
    <col min="13580" max="13580" width="10.28515625" style="28" customWidth="1"/>
    <col min="13581" max="13824" width="9.140625" style="28"/>
    <col min="13825" max="13825" width="28.85546875" style="28" customWidth="1"/>
    <col min="13826" max="13826" width="11" style="28" customWidth="1"/>
    <col min="13827" max="13827" width="11.42578125" style="28" bestFit="1" customWidth="1"/>
    <col min="13828" max="13828" width="11.42578125" style="28" customWidth="1"/>
    <col min="13829" max="13829" width="12" style="28" customWidth="1"/>
    <col min="13830" max="13830" width="10.5703125" style="28" customWidth="1"/>
    <col min="13831" max="13831" width="11.42578125" style="28" customWidth="1"/>
    <col min="13832" max="13834" width="12" style="28" customWidth="1"/>
    <col min="13835" max="13835" width="10.7109375" style="28" bestFit="1" customWidth="1"/>
    <col min="13836" max="13836" width="10.28515625" style="28" customWidth="1"/>
    <col min="13837" max="14080" width="9.140625" style="28"/>
    <col min="14081" max="14081" width="28.85546875" style="28" customWidth="1"/>
    <col min="14082" max="14082" width="11" style="28" customWidth="1"/>
    <col min="14083" max="14083" width="11.42578125" style="28" bestFit="1" customWidth="1"/>
    <col min="14084" max="14084" width="11.42578125" style="28" customWidth="1"/>
    <col min="14085" max="14085" width="12" style="28" customWidth="1"/>
    <col min="14086" max="14086" width="10.5703125" style="28" customWidth="1"/>
    <col min="14087" max="14087" width="11.42578125" style="28" customWidth="1"/>
    <col min="14088" max="14090" width="12" style="28" customWidth="1"/>
    <col min="14091" max="14091" width="10.7109375" style="28" bestFit="1" customWidth="1"/>
    <col min="14092" max="14092" width="10.28515625" style="28" customWidth="1"/>
    <col min="14093" max="14336" width="9.140625" style="28"/>
    <col min="14337" max="14337" width="28.85546875" style="28" customWidth="1"/>
    <col min="14338" max="14338" width="11" style="28" customWidth="1"/>
    <col min="14339" max="14339" width="11.42578125" style="28" bestFit="1" customWidth="1"/>
    <col min="14340" max="14340" width="11.42578125" style="28" customWidth="1"/>
    <col min="14341" max="14341" width="12" style="28" customWidth="1"/>
    <col min="14342" max="14342" width="10.5703125" style="28" customWidth="1"/>
    <col min="14343" max="14343" width="11.42578125" style="28" customWidth="1"/>
    <col min="14344" max="14346" width="12" style="28" customWidth="1"/>
    <col min="14347" max="14347" width="10.7109375" style="28" bestFit="1" customWidth="1"/>
    <col min="14348" max="14348" width="10.28515625" style="28" customWidth="1"/>
    <col min="14349" max="14592" width="9.140625" style="28"/>
    <col min="14593" max="14593" width="28.85546875" style="28" customWidth="1"/>
    <col min="14594" max="14594" width="11" style="28" customWidth="1"/>
    <col min="14595" max="14595" width="11.42578125" style="28" bestFit="1" customWidth="1"/>
    <col min="14596" max="14596" width="11.42578125" style="28" customWidth="1"/>
    <col min="14597" max="14597" width="12" style="28" customWidth="1"/>
    <col min="14598" max="14598" width="10.5703125" style="28" customWidth="1"/>
    <col min="14599" max="14599" width="11.42578125" style="28" customWidth="1"/>
    <col min="14600" max="14602" width="12" style="28" customWidth="1"/>
    <col min="14603" max="14603" width="10.7109375" style="28" bestFit="1" customWidth="1"/>
    <col min="14604" max="14604" width="10.28515625" style="28" customWidth="1"/>
    <col min="14605" max="14848" width="9.140625" style="28"/>
    <col min="14849" max="14849" width="28.85546875" style="28" customWidth="1"/>
    <col min="14850" max="14850" width="11" style="28" customWidth="1"/>
    <col min="14851" max="14851" width="11.42578125" style="28" bestFit="1" customWidth="1"/>
    <col min="14852" max="14852" width="11.42578125" style="28" customWidth="1"/>
    <col min="14853" max="14853" width="12" style="28" customWidth="1"/>
    <col min="14854" max="14854" width="10.5703125" style="28" customWidth="1"/>
    <col min="14855" max="14855" width="11.42578125" style="28" customWidth="1"/>
    <col min="14856" max="14858" width="12" style="28" customWidth="1"/>
    <col min="14859" max="14859" width="10.7109375" style="28" bestFit="1" customWidth="1"/>
    <col min="14860" max="14860" width="10.28515625" style="28" customWidth="1"/>
    <col min="14861" max="15104" width="9.140625" style="28"/>
    <col min="15105" max="15105" width="28.85546875" style="28" customWidth="1"/>
    <col min="15106" max="15106" width="11" style="28" customWidth="1"/>
    <col min="15107" max="15107" width="11.42578125" style="28" bestFit="1" customWidth="1"/>
    <col min="15108" max="15108" width="11.42578125" style="28" customWidth="1"/>
    <col min="15109" max="15109" width="12" style="28" customWidth="1"/>
    <col min="15110" max="15110" width="10.5703125" style="28" customWidth="1"/>
    <col min="15111" max="15111" width="11.42578125" style="28" customWidth="1"/>
    <col min="15112" max="15114" width="12" style="28" customWidth="1"/>
    <col min="15115" max="15115" width="10.7109375" style="28" bestFit="1" customWidth="1"/>
    <col min="15116" max="15116" width="10.28515625" style="28" customWidth="1"/>
    <col min="15117" max="15360" width="9.140625" style="28"/>
    <col min="15361" max="15361" width="28.85546875" style="28" customWidth="1"/>
    <col min="15362" max="15362" width="11" style="28" customWidth="1"/>
    <col min="15363" max="15363" width="11.42578125" style="28" bestFit="1" customWidth="1"/>
    <col min="15364" max="15364" width="11.42578125" style="28" customWidth="1"/>
    <col min="15365" max="15365" width="12" style="28" customWidth="1"/>
    <col min="15366" max="15366" width="10.5703125" style="28" customWidth="1"/>
    <col min="15367" max="15367" width="11.42578125" style="28" customWidth="1"/>
    <col min="15368" max="15370" width="12" style="28" customWidth="1"/>
    <col min="15371" max="15371" width="10.7109375" style="28" bestFit="1" customWidth="1"/>
    <col min="15372" max="15372" width="10.28515625" style="28" customWidth="1"/>
    <col min="15373" max="15616" width="9.140625" style="28"/>
    <col min="15617" max="15617" width="28.85546875" style="28" customWidth="1"/>
    <col min="15618" max="15618" width="11" style="28" customWidth="1"/>
    <col min="15619" max="15619" width="11.42578125" style="28" bestFit="1" customWidth="1"/>
    <col min="15620" max="15620" width="11.42578125" style="28" customWidth="1"/>
    <col min="15621" max="15621" width="12" style="28" customWidth="1"/>
    <col min="15622" max="15622" width="10.5703125" style="28" customWidth="1"/>
    <col min="15623" max="15623" width="11.42578125" style="28" customWidth="1"/>
    <col min="15624" max="15626" width="12" style="28" customWidth="1"/>
    <col min="15627" max="15627" width="10.7109375" style="28" bestFit="1" customWidth="1"/>
    <col min="15628" max="15628" width="10.28515625" style="28" customWidth="1"/>
    <col min="15629" max="15872" width="9.140625" style="28"/>
    <col min="15873" max="15873" width="28.85546875" style="28" customWidth="1"/>
    <col min="15874" max="15874" width="11" style="28" customWidth="1"/>
    <col min="15875" max="15875" width="11.42578125" style="28" bestFit="1" customWidth="1"/>
    <col min="15876" max="15876" width="11.42578125" style="28" customWidth="1"/>
    <col min="15877" max="15877" width="12" style="28" customWidth="1"/>
    <col min="15878" max="15878" width="10.5703125" style="28" customWidth="1"/>
    <col min="15879" max="15879" width="11.42578125" style="28" customWidth="1"/>
    <col min="15880" max="15882" width="12" style="28" customWidth="1"/>
    <col min="15883" max="15883" width="10.7109375" style="28" bestFit="1" customWidth="1"/>
    <col min="15884" max="15884" width="10.28515625" style="28" customWidth="1"/>
    <col min="15885" max="16128" width="9.140625" style="28"/>
    <col min="16129" max="16129" width="28.85546875" style="28" customWidth="1"/>
    <col min="16130" max="16130" width="11" style="28" customWidth="1"/>
    <col min="16131" max="16131" width="11.42578125" style="28" bestFit="1" customWidth="1"/>
    <col min="16132" max="16132" width="11.42578125" style="28" customWidth="1"/>
    <col min="16133" max="16133" width="12" style="28" customWidth="1"/>
    <col min="16134" max="16134" width="10.5703125" style="28" customWidth="1"/>
    <col min="16135" max="16135" width="11.42578125" style="28" customWidth="1"/>
    <col min="16136" max="16138" width="12" style="28" customWidth="1"/>
    <col min="16139" max="16139" width="10.7109375" style="28" bestFit="1" customWidth="1"/>
    <col min="16140" max="16140" width="10.28515625" style="28" customWidth="1"/>
    <col min="16141" max="16384" width="9.140625" style="28"/>
  </cols>
  <sheetData>
    <row r="1" spans="1:15" ht="18.75" x14ac:dyDescent="0.3">
      <c r="B1" s="29"/>
      <c r="C1" s="99"/>
      <c r="D1" s="100"/>
      <c r="E1" s="100"/>
      <c r="F1" s="100"/>
      <c r="G1" s="100"/>
      <c r="H1" s="100"/>
      <c r="I1" s="100"/>
      <c r="M1" s="71"/>
      <c r="N1" s="72"/>
      <c r="O1" s="72"/>
    </row>
    <row r="2" spans="1:15" ht="39.75" customHeight="1" x14ac:dyDescent="0.25">
      <c r="A2" s="101" t="s">
        <v>76</v>
      </c>
      <c r="B2" s="101"/>
      <c r="C2" s="101"/>
      <c r="D2" s="101"/>
      <c r="E2" s="101"/>
      <c r="F2" s="101"/>
      <c r="G2" s="101"/>
      <c r="H2" s="101"/>
      <c r="I2" s="101"/>
      <c r="J2" s="101"/>
      <c r="K2" s="101"/>
      <c r="L2" s="101"/>
      <c r="M2" s="72"/>
      <c r="N2" s="72"/>
      <c r="O2" s="72"/>
    </row>
    <row r="4" spans="1:15" ht="15.75" thickBot="1" x14ac:dyDescent="0.3">
      <c r="L4" s="30"/>
    </row>
    <row r="5" spans="1:15" s="37" customFormat="1" ht="76.5" thickBot="1" x14ac:dyDescent="0.3">
      <c r="A5" s="31" t="s">
        <v>38</v>
      </c>
      <c r="B5" s="32" t="s">
        <v>39</v>
      </c>
      <c r="C5" s="33" t="s">
        <v>40</v>
      </c>
      <c r="D5" s="33" t="s">
        <v>41</v>
      </c>
      <c r="E5" s="33" t="s">
        <v>42</v>
      </c>
      <c r="F5" s="33" t="s">
        <v>43</v>
      </c>
      <c r="G5" s="34" t="s">
        <v>44</v>
      </c>
      <c r="H5" s="32" t="s">
        <v>45</v>
      </c>
      <c r="I5" s="32" t="s">
        <v>46</v>
      </c>
      <c r="J5" s="32" t="s">
        <v>47</v>
      </c>
      <c r="K5" s="35" t="s">
        <v>48</v>
      </c>
      <c r="L5" s="36" t="s">
        <v>49</v>
      </c>
    </row>
    <row r="6" spans="1:15" s="37" customFormat="1" ht="16.5" thickBot="1" x14ac:dyDescent="0.3">
      <c r="A6" s="38" t="s">
        <v>50</v>
      </c>
      <c r="B6" s="39" t="s">
        <v>51</v>
      </c>
      <c r="C6" s="39">
        <v>35</v>
      </c>
      <c r="D6" s="40" t="s">
        <v>52</v>
      </c>
      <c r="E6" s="40">
        <v>11</v>
      </c>
      <c r="F6" s="40">
        <v>1</v>
      </c>
      <c r="G6" s="41">
        <v>1382</v>
      </c>
      <c r="H6" s="42">
        <f>G6*10%</f>
        <v>138.20000000000002</v>
      </c>
      <c r="I6" s="43">
        <f>G6*10%</f>
        <v>138.20000000000002</v>
      </c>
      <c r="J6" s="43">
        <f>G6*5%</f>
        <v>69.100000000000009</v>
      </c>
      <c r="K6" s="44">
        <f>(G6+H6+I6)*24.09%</f>
        <v>399.50856000000005</v>
      </c>
      <c r="L6" s="45">
        <f>G6+H6+I6+J6+K6</f>
        <v>2127.0085600000002</v>
      </c>
      <c r="O6" s="46"/>
    </row>
    <row r="7" spans="1:15" s="37" customFormat="1" ht="16.5" thickBot="1" x14ac:dyDescent="0.3">
      <c r="A7" s="47" t="s">
        <v>53</v>
      </c>
      <c r="B7" s="48" t="s">
        <v>54</v>
      </c>
      <c r="C7" s="49" t="s">
        <v>55</v>
      </c>
      <c r="D7" s="50" t="s">
        <v>56</v>
      </c>
      <c r="E7" s="50">
        <v>12</v>
      </c>
      <c r="F7" s="50">
        <v>1</v>
      </c>
      <c r="G7" s="51">
        <v>1647</v>
      </c>
      <c r="H7" s="42">
        <f t="shared" ref="H7:H10" si="0">G7*10%</f>
        <v>164.70000000000002</v>
      </c>
      <c r="I7" s="43">
        <f t="shared" ref="I7:I10" si="1">G7*10%</f>
        <v>164.70000000000002</v>
      </c>
      <c r="J7" s="43">
        <f t="shared" ref="J7:J10" si="2">G7*5%</f>
        <v>82.350000000000009</v>
      </c>
      <c r="K7" s="44">
        <f t="shared" ref="K7:K9" si="3">(G7+H7+I7)*24.09%</f>
        <v>476.11476000000005</v>
      </c>
      <c r="L7" s="45">
        <f t="shared" ref="L7:L10" si="4">G7+H7+I7+J7+K7</f>
        <v>2534.8647599999999</v>
      </c>
    </row>
    <row r="8" spans="1:15" s="37" customFormat="1" ht="16.5" thickBot="1" x14ac:dyDescent="0.3">
      <c r="A8" s="52" t="s">
        <v>57</v>
      </c>
      <c r="B8" s="48" t="s">
        <v>58</v>
      </c>
      <c r="C8" s="49" t="s">
        <v>59</v>
      </c>
      <c r="D8" s="50" t="s">
        <v>60</v>
      </c>
      <c r="E8" s="50">
        <v>10</v>
      </c>
      <c r="F8" s="50">
        <v>1</v>
      </c>
      <c r="G8" s="51">
        <v>1287</v>
      </c>
      <c r="H8" s="42">
        <f t="shared" si="0"/>
        <v>128.70000000000002</v>
      </c>
      <c r="I8" s="43">
        <f t="shared" si="1"/>
        <v>128.70000000000002</v>
      </c>
      <c r="J8" s="43">
        <f t="shared" si="2"/>
        <v>64.350000000000009</v>
      </c>
      <c r="K8" s="44">
        <f t="shared" si="3"/>
        <v>372.04596000000004</v>
      </c>
      <c r="L8" s="45">
        <f t="shared" si="4"/>
        <v>1980.7959599999999</v>
      </c>
    </row>
    <row r="9" spans="1:15" s="37" customFormat="1" ht="16.5" thickBot="1" x14ac:dyDescent="0.3">
      <c r="A9" s="52" t="s">
        <v>57</v>
      </c>
      <c r="B9" s="48" t="s">
        <v>58</v>
      </c>
      <c r="C9" s="49" t="s">
        <v>59</v>
      </c>
      <c r="D9" s="50" t="s">
        <v>60</v>
      </c>
      <c r="E9" s="50">
        <v>10</v>
      </c>
      <c r="F9" s="50">
        <v>1</v>
      </c>
      <c r="G9" s="51">
        <v>1287</v>
      </c>
      <c r="H9" s="42">
        <f t="shared" si="0"/>
        <v>128.70000000000002</v>
      </c>
      <c r="I9" s="43">
        <f t="shared" si="1"/>
        <v>128.70000000000002</v>
      </c>
      <c r="J9" s="43">
        <f t="shared" si="2"/>
        <v>64.350000000000009</v>
      </c>
      <c r="K9" s="44">
        <f t="shared" si="3"/>
        <v>372.04596000000004</v>
      </c>
      <c r="L9" s="45">
        <f t="shared" si="4"/>
        <v>1980.7959599999999</v>
      </c>
    </row>
    <row r="10" spans="1:15" s="37" customFormat="1" ht="16.5" thickBot="1" x14ac:dyDescent="0.3">
      <c r="A10" s="53" t="s">
        <v>61</v>
      </c>
      <c r="B10" s="54" t="s">
        <v>62</v>
      </c>
      <c r="C10" s="55" t="s">
        <v>63</v>
      </c>
      <c r="D10" s="56" t="s">
        <v>56</v>
      </c>
      <c r="E10" s="56">
        <v>12</v>
      </c>
      <c r="F10" s="56">
        <v>1</v>
      </c>
      <c r="G10" s="57">
        <v>1647</v>
      </c>
      <c r="H10" s="42">
        <f t="shared" si="0"/>
        <v>164.70000000000002</v>
      </c>
      <c r="I10" s="43">
        <f t="shared" si="1"/>
        <v>164.70000000000002</v>
      </c>
      <c r="J10" s="43">
        <f t="shared" si="2"/>
        <v>82.350000000000009</v>
      </c>
      <c r="K10" s="44">
        <f>(G10+H10+I10)*24.09%</f>
        <v>476.11476000000005</v>
      </c>
      <c r="L10" s="45">
        <f t="shared" si="4"/>
        <v>2534.8647599999999</v>
      </c>
    </row>
    <row r="11" spans="1:15" s="37" customFormat="1" ht="16.5" thickBot="1" x14ac:dyDescent="0.3">
      <c r="F11" s="58" t="s">
        <v>64</v>
      </c>
      <c r="G11" s="59">
        <f>SUM(G6:G10)</f>
        <v>7250</v>
      </c>
      <c r="H11" s="59">
        <f t="shared" ref="H11:L11" si="5">SUM(H6:H10)</f>
        <v>725.00000000000011</v>
      </c>
      <c r="I11" s="59">
        <f t="shared" si="5"/>
        <v>725.00000000000011</v>
      </c>
      <c r="J11" s="59">
        <f t="shared" si="5"/>
        <v>362.50000000000006</v>
      </c>
      <c r="K11" s="59">
        <f t="shared" si="5"/>
        <v>2095.83</v>
      </c>
      <c r="L11" s="59">
        <f t="shared" si="5"/>
        <v>11158.33</v>
      </c>
    </row>
    <row r="12" spans="1:15" s="37" customFormat="1" ht="15.75" x14ac:dyDescent="0.25"/>
    <row r="13" spans="1:15" s="37" customFormat="1" ht="15.75" x14ac:dyDescent="0.25"/>
    <row r="14" spans="1:15" s="37" customFormat="1" ht="16.5" thickBot="1" x14ac:dyDescent="0.3">
      <c r="K14" s="60"/>
    </row>
    <row r="15" spans="1:15" s="37" customFormat="1" ht="49.5" customHeight="1" thickBot="1" x14ac:dyDescent="0.3">
      <c r="B15" s="96" t="s">
        <v>65</v>
      </c>
      <c r="C15" s="97"/>
      <c r="D15" s="98"/>
      <c r="E15" s="96" t="s">
        <v>66</v>
      </c>
      <c r="F15" s="97"/>
      <c r="G15" s="98"/>
      <c r="H15" s="96" t="s">
        <v>67</v>
      </c>
      <c r="I15" s="97"/>
      <c r="J15" s="98"/>
    </row>
    <row r="16" spans="1:15" s="37" customFormat="1" ht="45" thickBot="1" x14ac:dyDescent="0.3">
      <c r="A16" s="31" t="s">
        <v>38</v>
      </c>
      <c r="B16" s="61" t="s">
        <v>68</v>
      </c>
      <c r="C16" s="62" t="s">
        <v>69</v>
      </c>
      <c r="D16" s="63" t="s">
        <v>49</v>
      </c>
      <c r="E16" s="61" t="s">
        <v>68</v>
      </c>
      <c r="F16" s="62" t="s">
        <v>69</v>
      </c>
      <c r="G16" s="63" t="s">
        <v>49</v>
      </c>
      <c r="H16" s="61" t="s">
        <v>68</v>
      </c>
      <c r="I16" s="62" t="s">
        <v>69</v>
      </c>
      <c r="J16" s="63" t="s">
        <v>49</v>
      </c>
    </row>
    <row r="17" spans="1:10" s="37" customFormat="1" ht="16.5" thickBot="1" x14ac:dyDescent="0.3">
      <c r="A17" s="38" t="s">
        <v>50</v>
      </c>
      <c r="B17" s="64">
        <f>G6+H6+I6</f>
        <v>1658.4</v>
      </c>
      <c r="C17" s="65">
        <f>J6+K6</f>
        <v>468.60856000000007</v>
      </c>
      <c r="D17" s="44">
        <f>B17+C17</f>
        <v>2127.0085600000002</v>
      </c>
      <c r="E17" s="66">
        <f>B17*6</f>
        <v>9950.4000000000015</v>
      </c>
      <c r="F17" s="42">
        <f>C17*6</f>
        <v>2811.6513600000003</v>
      </c>
      <c r="G17" s="67">
        <f>E17+F17</f>
        <v>12762.051360000001</v>
      </c>
      <c r="H17" s="66">
        <f>B17*12</f>
        <v>19900.800000000003</v>
      </c>
      <c r="I17" s="42">
        <f>C17*12</f>
        <v>5623.3027200000006</v>
      </c>
      <c r="J17" s="67">
        <f>H17+I17</f>
        <v>25524.102720000003</v>
      </c>
    </row>
    <row r="18" spans="1:10" s="37" customFormat="1" ht="16.5" thickBot="1" x14ac:dyDescent="0.3">
      <c r="A18" s="47" t="s">
        <v>53</v>
      </c>
      <c r="B18" s="64">
        <f t="shared" ref="B18:B21" si="6">G7+H7+I7</f>
        <v>1976.4</v>
      </c>
      <c r="C18" s="65">
        <f t="shared" ref="C18:C21" si="7">J7+K7</f>
        <v>558.46476000000007</v>
      </c>
      <c r="D18" s="44">
        <f t="shared" ref="D18:D21" si="8">B18+C18</f>
        <v>2534.8647600000004</v>
      </c>
      <c r="E18" s="66">
        <f t="shared" ref="E18:F21" si="9">B18*6</f>
        <v>11858.400000000001</v>
      </c>
      <c r="F18" s="42">
        <f t="shared" si="9"/>
        <v>3350.7885600000004</v>
      </c>
      <c r="G18" s="67">
        <f t="shared" ref="G18:G21" si="10">E18+F18</f>
        <v>15209.188560000002</v>
      </c>
      <c r="H18" s="66">
        <f t="shared" ref="H18:I21" si="11">B18*12</f>
        <v>23716.800000000003</v>
      </c>
      <c r="I18" s="42">
        <f t="shared" si="11"/>
        <v>6701.5771200000008</v>
      </c>
      <c r="J18" s="67">
        <f t="shared" ref="J18:J21" si="12">H18+I18</f>
        <v>30418.377120000005</v>
      </c>
    </row>
    <row r="19" spans="1:10" s="37" customFormat="1" ht="16.5" thickBot="1" x14ac:dyDescent="0.3">
      <c r="A19" s="52" t="s">
        <v>57</v>
      </c>
      <c r="B19" s="64">
        <f t="shared" si="6"/>
        <v>1544.4</v>
      </c>
      <c r="C19" s="65">
        <f t="shared" si="7"/>
        <v>436.39596000000006</v>
      </c>
      <c r="D19" s="44">
        <f t="shared" si="8"/>
        <v>1980.7959600000002</v>
      </c>
      <c r="E19" s="66">
        <f t="shared" si="9"/>
        <v>9266.4000000000015</v>
      </c>
      <c r="F19" s="42">
        <f t="shared" si="9"/>
        <v>2618.3757600000004</v>
      </c>
      <c r="G19" s="67">
        <f t="shared" si="10"/>
        <v>11884.775760000002</v>
      </c>
      <c r="H19" s="66">
        <f t="shared" si="11"/>
        <v>18532.800000000003</v>
      </c>
      <c r="I19" s="42">
        <f t="shared" si="11"/>
        <v>5236.7515200000007</v>
      </c>
      <c r="J19" s="67">
        <f t="shared" si="12"/>
        <v>23769.551520000005</v>
      </c>
    </row>
    <row r="20" spans="1:10" s="37" customFormat="1" ht="16.5" thickBot="1" x14ac:dyDescent="0.3">
      <c r="A20" s="52" t="s">
        <v>57</v>
      </c>
      <c r="B20" s="64">
        <f t="shared" si="6"/>
        <v>1544.4</v>
      </c>
      <c r="C20" s="65">
        <f t="shared" si="7"/>
        <v>436.39596000000006</v>
      </c>
      <c r="D20" s="44">
        <f t="shared" si="8"/>
        <v>1980.7959600000002</v>
      </c>
      <c r="E20" s="66">
        <f t="shared" si="9"/>
        <v>9266.4000000000015</v>
      </c>
      <c r="F20" s="42">
        <f t="shared" si="9"/>
        <v>2618.3757600000004</v>
      </c>
      <c r="G20" s="67">
        <f t="shared" si="10"/>
        <v>11884.775760000002</v>
      </c>
      <c r="H20" s="66">
        <f t="shared" si="11"/>
        <v>18532.800000000003</v>
      </c>
      <c r="I20" s="42">
        <f t="shared" si="11"/>
        <v>5236.7515200000007</v>
      </c>
      <c r="J20" s="67">
        <f t="shared" si="12"/>
        <v>23769.551520000005</v>
      </c>
    </row>
    <row r="21" spans="1:10" s="37" customFormat="1" ht="16.5" thickBot="1" x14ac:dyDescent="0.3">
      <c r="A21" s="53" t="s">
        <v>61</v>
      </c>
      <c r="B21" s="64">
        <f t="shared" si="6"/>
        <v>1976.4</v>
      </c>
      <c r="C21" s="65">
        <f t="shared" si="7"/>
        <v>558.46476000000007</v>
      </c>
      <c r="D21" s="44">
        <f t="shared" si="8"/>
        <v>2534.8647600000004</v>
      </c>
      <c r="E21" s="66">
        <f t="shared" si="9"/>
        <v>11858.400000000001</v>
      </c>
      <c r="F21" s="42">
        <f t="shared" si="9"/>
        <v>3350.7885600000004</v>
      </c>
      <c r="G21" s="67">
        <f t="shared" si="10"/>
        <v>15209.188560000002</v>
      </c>
      <c r="H21" s="66">
        <f t="shared" si="11"/>
        <v>23716.800000000003</v>
      </c>
      <c r="I21" s="42">
        <f t="shared" si="11"/>
        <v>6701.5771200000008</v>
      </c>
      <c r="J21" s="67">
        <f t="shared" si="12"/>
        <v>30418.377120000005</v>
      </c>
    </row>
    <row r="22" spans="1:10" s="37" customFormat="1" ht="16.5" thickBot="1" x14ac:dyDescent="0.3">
      <c r="A22" s="68" t="s">
        <v>64</v>
      </c>
      <c r="B22" s="69">
        <f>SUM(B17:B21)</f>
        <v>8700</v>
      </c>
      <c r="C22" s="69">
        <f t="shared" ref="C22:J22" si="13">SUM(C17:C21)</f>
        <v>2458.3300000000004</v>
      </c>
      <c r="D22" s="69">
        <f t="shared" si="13"/>
        <v>11158.330000000002</v>
      </c>
      <c r="E22" s="69">
        <f t="shared" si="13"/>
        <v>52200.000000000007</v>
      </c>
      <c r="F22" s="69">
        <f t="shared" si="13"/>
        <v>14749.980000000003</v>
      </c>
      <c r="G22" s="69">
        <f t="shared" si="13"/>
        <v>66949.98000000001</v>
      </c>
      <c r="H22" s="69">
        <f t="shared" si="13"/>
        <v>104400.00000000001</v>
      </c>
      <c r="I22" s="69">
        <f t="shared" si="13"/>
        <v>29499.960000000006</v>
      </c>
      <c r="J22" s="70">
        <f t="shared" si="13"/>
        <v>133899.96000000002</v>
      </c>
    </row>
    <row r="23" spans="1:10" s="37" customFormat="1" ht="15.75" x14ac:dyDescent="0.25"/>
    <row r="24" spans="1:10" ht="15.75" thickBot="1" x14ac:dyDescent="0.3"/>
    <row r="25" spans="1:10" ht="42" customHeight="1" thickBot="1" x14ac:dyDescent="0.3">
      <c r="A25" s="37"/>
      <c r="B25" s="96" t="s">
        <v>65</v>
      </c>
      <c r="C25" s="97"/>
      <c r="D25" s="98"/>
      <c r="E25" s="96" t="s">
        <v>70</v>
      </c>
      <c r="F25" s="97"/>
      <c r="G25" s="98"/>
    </row>
    <row r="26" spans="1:10" ht="45" thickBot="1" x14ac:dyDescent="0.3">
      <c r="A26" s="31" t="s">
        <v>38</v>
      </c>
      <c r="B26" s="61" t="s">
        <v>68</v>
      </c>
      <c r="C26" s="62" t="s">
        <v>69</v>
      </c>
      <c r="D26" s="63" t="s">
        <v>49</v>
      </c>
      <c r="E26" s="61" t="s">
        <v>68</v>
      </c>
      <c r="F26" s="62" t="s">
        <v>69</v>
      </c>
      <c r="G26" s="63" t="s">
        <v>49</v>
      </c>
    </row>
    <row r="27" spans="1:10" ht="16.5" thickBot="1" x14ac:dyDescent="0.3">
      <c r="A27" s="38" t="s">
        <v>50</v>
      </c>
      <c r="B27" s="64">
        <f>G6+H6+I6</f>
        <v>1658.4</v>
      </c>
      <c r="C27" s="64">
        <f>J6+K6</f>
        <v>468.60856000000007</v>
      </c>
      <c r="D27" s="64">
        <f>B27+C27</f>
        <v>2127.0085600000002</v>
      </c>
      <c r="E27" s="64">
        <f>B27*2</f>
        <v>3316.8</v>
      </c>
      <c r="F27" s="64">
        <f>C27*2</f>
        <v>937.21712000000014</v>
      </c>
      <c r="G27" s="64">
        <f>E27+F27</f>
        <v>4254.0171200000004</v>
      </c>
    </row>
    <row r="28" spans="1:10" ht="16.5" thickBot="1" x14ac:dyDescent="0.3">
      <c r="A28" s="47" t="s">
        <v>53</v>
      </c>
      <c r="B28" s="64">
        <f t="shared" ref="B28:B31" si="14">G7+H7+I7</f>
        <v>1976.4</v>
      </c>
      <c r="C28" s="64">
        <f t="shared" ref="C28:C31" si="15">J7+K7</f>
        <v>558.46476000000007</v>
      </c>
      <c r="D28" s="64">
        <f t="shared" ref="D28:D31" si="16">B28+C28</f>
        <v>2534.8647600000004</v>
      </c>
      <c r="E28" s="64">
        <f t="shared" ref="E28:E31" si="17">B28*2</f>
        <v>3952.8</v>
      </c>
      <c r="F28" s="64">
        <f t="shared" ref="F28:F31" si="18">C28*2</f>
        <v>1116.9295200000001</v>
      </c>
      <c r="G28" s="64">
        <f t="shared" ref="G28:G31" si="19">E28+F28</f>
        <v>5069.7295200000008</v>
      </c>
    </row>
    <row r="29" spans="1:10" ht="16.5" thickBot="1" x14ac:dyDescent="0.3">
      <c r="A29" s="52" t="s">
        <v>57</v>
      </c>
      <c r="B29" s="64">
        <f t="shared" si="14"/>
        <v>1544.4</v>
      </c>
      <c r="C29" s="64">
        <f t="shared" si="15"/>
        <v>436.39596000000006</v>
      </c>
      <c r="D29" s="64">
        <f t="shared" si="16"/>
        <v>1980.7959600000002</v>
      </c>
      <c r="E29" s="64">
        <f t="shared" si="17"/>
        <v>3088.8</v>
      </c>
      <c r="F29" s="64">
        <f t="shared" si="18"/>
        <v>872.79192000000012</v>
      </c>
      <c r="G29" s="64">
        <f t="shared" si="19"/>
        <v>3961.5919200000003</v>
      </c>
    </row>
    <row r="30" spans="1:10" ht="16.5" thickBot="1" x14ac:dyDescent="0.3">
      <c r="A30" s="52" t="s">
        <v>57</v>
      </c>
      <c r="B30" s="64">
        <f t="shared" si="14"/>
        <v>1544.4</v>
      </c>
      <c r="C30" s="64">
        <f t="shared" si="15"/>
        <v>436.39596000000006</v>
      </c>
      <c r="D30" s="64">
        <f t="shared" si="16"/>
        <v>1980.7959600000002</v>
      </c>
      <c r="E30" s="64">
        <f t="shared" si="17"/>
        <v>3088.8</v>
      </c>
      <c r="F30" s="64">
        <f t="shared" si="18"/>
        <v>872.79192000000012</v>
      </c>
      <c r="G30" s="64">
        <f t="shared" si="19"/>
        <v>3961.5919200000003</v>
      </c>
    </row>
    <row r="31" spans="1:10" ht="16.5" thickBot="1" x14ac:dyDescent="0.3">
      <c r="A31" s="53" t="s">
        <v>61</v>
      </c>
      <c r="B31" s="64">
        <f t="shared" si="14"/>
        <v>1976.4</v>
      </c>
      <c r="C31" s="64">
        <f t="shared" si="15"/>
        <v>558.46476000000007</v>
      </c>
      <c r="D31" s="64">
        <f t="shared" si="16"/>
        <v>2534.8647600000004</v>
      </c>
      <c r="E31" s="64">
        <f t="shared" si="17"/>
        <v>3952.8</v>
      </c>
      <c r="F31" s="64">
        <f t="shared" si="18"/>
        <v>1116.9295200000001</v>
      </c>
      <c r="G31" s="64">
        <f t="shared" si="19"/>
        <v>5069.7295200000008</v>
      </c>
    </row>
    <row r="32" spans="1:10" ht="16.5" thickBot="1" x14ac:dyDescent="0.3">
      <c r="A32" s="68" t="s">
        <v>64</v>
      </c>
      <c r="B32" s="69">
        <f>SUM(B27:B31)</f>
        <v>8700</v>
      </c>
      <c r="C32" s="69">
        <f t="shared" ref="C32:D32" si="20">SUM(C27:C31)</f>
        <v>2458.3300000000004</v>
      </c>
      <c r="D32" s="69">
        <f t="shared" si="20"/>
        <v>11158.330000000002</v>
      </c>
      <c r="E32" s="69">
        <f>SUM(E27:E31)</f>
        <v>17400</v>
      </c>
      <c r="F32" s="69">
        <f t="shared" ref="F32:G32" si="21">SUM(F27:F31)</f>
        <v>4916.6600000000008</v>
      </c>
      <c r="G32" s="70">
        <f t="shared" si="21"/>
        <v>22316.660000000003</v>
      </c>
    </row>
  </sheetData>
  <mergeCells count="7">
    <mergeCell ref="B25:D25"/>
    <mergeCell ref="E25:G25"/>
    <mergeCell ref="C1:I1"/>
    <mergeCell ref="A2:L2"/>
    <mergeCell ref="B15:D15"/>
    <mergeCell ref="E15:G15"/>
    <mergeCell ref="H15:J15"/>
  </mergeCells>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596EA-C193-413E-B94D-36146755F028}">
  <dimension ref="A2:L24"/>
  <sheetViews>
    <sheetView workbookViewId="0">
      <selection activeCell="D20" sqref="D20"/>
    </sheetView>
  </sheetViews>
  <sheetFormatPr defaultRowHeight="15" x14ac:dyDescent="0.25"/>
  <cols>
    <col min="1" max="1" width="27.85546875" bestFit="1" customWidth="1"/>
    <col min="2" max="2" width="12.42578125" customWidth="1"/>
    <col min="4" max="7" width="10.140625" bestFit="1" customWidth="1"/>
    <col min="8" max="8" width="11.28515625" bestFit="1" customWidth="1"/>
    <col min="9" max="9" width="10.140625" bestFit="1" customWidth="1"/>
    <col min="10" max="10" width="11.28515625" bestFit="1" customWidth="1"/>
    <col min="11" max="11" width="21" customWidth="1"/>
    <col min="12" max="12" width="19.140625" customWidth="1"/>
  </cols>
  <sheetData>
    <row r="2" spans="1:12" ht="39" customHeight="1" x14ac:dyDescent="0.25">
      <c r="A2" s="101" t="s">
        <v>78</v>
      </c>
      <c r="B2" s="101"/>
      <c r="C2" s="101"/>
      <c r="D2" s="101"/>
      <c r="E2" s="101"/>
      <c r="F2" s="101"/>
      <c r="G2" s="101"/>
      <c r="H2" s="101"/>
      <c r="I2" s="101"/>
      <c r="J2" s="101"/>
      <c r="K2" s="101"/>
      <c r="L2" s="101"/>
    </row>
    <row r="3" spans="1:12" x14ac:dyDescent="0.25">
      <c r="A3" s="28"/>
      <c r="B3" s="28"/>
      <c r="C3" s="28"/>
      <c r="D3" s="28"/>
      <c r="E3" s="28"/>
      <c r="F3" s="28"/>
      <c r="G3" s="28"/>
      <c r="H3" s="28"/>
      <c r="I3" s="28"/>
      <c r="J3" s="28"/>
      <c r="K3" s="28"/>
      <c r="L3" s="28"/>
    </row>
    <row r="4" spans="1:12" ht="15.75" thickBot="1" x14ac:dyDescent="0.3">
      <c r="A4" s="28"/>
      <c r="B4" s="28"/>
      <c r="C4" s="28"/>
      <c r="D4" s="28"/>
      <c r="E4" s="28"/>
      <c r="F4" s="28"/>
      <c r="G4" s="28"/>
      <c r="H4" s="28"/>
      <c r="I4" s="28"/>
      <c r="J4" s="28"/>
      <c r="K4" s="28"/>
      <c r="L4" s="30"/>
    </row>
    <row r="5" spans="1:12" ht="92.25" thickBot="1" x14ac:dyDescent="0.3">
      <c r="A5" s="31" t="s">
        <v>38</v>
      </c>
      <c r="B5" s="32" t="s">
        <v>39</v>
      </c>
      <c r="C5" s="33" t="s">
        <v>40</v>
      </c>
      <c r="D5" s="33" t="s">
        <v>41</v>
      </c>
      <c r="E5" s="33" t="s">
        <v>42</v>
      </c>
      <c r="F5" s="33" t="s">
        <v>43</v>
      </c>
      <c r="G5" s="34" t="s">
        <v>44</v>
      </c>
      <c r="H5" s="32" t="s">
        <v>45</v>
      </c>
      <c r="I5" s="32" t="s">
        <v>46</v>
      </c>
      <c r="J5" s="32" t="s">
        <v>47</v>
      </c>
      <c r="K5" s="35" t="s">
        <v>75</v>
      </c>
      <c r="L5" s="36" t="s">
        <v>49</v>
      </c>
    </row>
    <row r="6" spans="1:12" ht="16.5" thickBot="1" x14ac:dyDescent="0.3">
      <c r="A6" s="38" t="s">
        <v>50</v>
      </c>
      <c r="B6" s="39" t="s">
        <v>51</v>
      </c>
      <c r="C6" s="39">
        <v>35</v>
      </c>
      <c r="D6" s="40" t="s">
        <v>52</v>
      </c>
      <c r="E6" s="40">
        <v>11</v>
      </c>
      <c r="F6" s="40">
        <v>1</v>
      </c>
      <c r="G6" s="41">
        <v>1382</v>
      </c>
      <c r="H6" s="42">
        <f>G6*10%</f>
        <v>138.20000000000002</v>
      </c>
      <c r="I6" s="43">
        <f>G6*10%</f>
        <v>138.20000000000002</v>
      </c>
      <c r="J6" s="43">
        <f>G6*5%</f>
        <v>69.100000000000009</v>
      </c>
      <c r="K6" s="44">
        <f>(G6+H6+I6)*23.59%</f>
        <v>391.21656000000002</v>
      </c>
      <c r="L6" s="45">
        <f>G6+H6+I6+J6+K6</f>
        <v>2118.7165599999998</v>
      </c>
    </row>
    <row r="7" spans="1:12" ht="16.5" thickBot="1" x14ac:dyDescent="0.3">
      <c r="A7" s="47" t="s">
        <v>53</v>
      </c>
      <c r="B7" s="48" t="s">
        <v>54</v>
      </c>
      <c r="C7" s="49" t="s">
        <v>55</v>
      </c>
      <c r="D7" s="50" t="s">
        <v>56</v>
      </c>
      <c r="E7" s="50">
        <v>12</v>
      </c>
      <c r="F7" s="50">
        <v>1</v>
      </c>
      <c r="G7" s="51">
        <v>1647</v>
      </c>
      <c r="H7" s="42">
        <f t="shared" ref="H7:H10" si="0">G7*10%</f>
        <v>164.70000000000002</v>
      </c>
      <c r="I7" s="43">
        <f t="shared" ref="I7:I10" si="1">G7*10%</f>
        <v>164.70000000000002</v>
      </c>
      <c r="J7" s="43">
        <f t="shared" ref="J7:J10" si="2">G7*5%</f>
        <v>82.350000000000009</v>
      </c>
      <c r="K7" s="44">
        <f>(G7+H7+I7)*23.59%</f>
        <v>466.23276000000004</v>
      </c>
      <c r="L7" s="45">
        <f t="shared" ref="L7:L10" si="3">G7+H7+I7+J7+K7</f>
        <v>2524.9827599999999</v>
      </c>
    </row>
    <row r="8" spans="1:12" ht="16.5" thickBot="1" x14ac:dyDescent="0.3">
      <c r="A8" s="52" t="s">
        <v>57</v>
      </c>
      <c r="B8" s="48" t="s">
        <v>58</v>
      </c>
      <c r="C8" s="49" t="s">
        <v>59</v>
      </c>
      <c r="D8" s="50" t="s">
        <v>60</v>
      </c>
      <c r="E8" s="50">
        <v>10</v>
      </c>
      <c r="F8" s="50">
        <v>1</v>
      </c>
      <c r="G8" s="51">
        <v>1287</v>
      </c>
      <c r="H8" s="42">
        <f t="shared" si="0"/>
        <v>128.70000000000002</v>
      </c>
      <c r="I8" s="43">
        <f t="shared" si="1"/>
        <v>128.70000000000002</v>
      </c>
      <c r="J8" s="43">
        <f t="shared" si="2"/>
        <v>64.350000000000009</v>
      </c>
      <c r="K8" s="44">
        <f>(G8+H8+I8)*23.59%</f>
        <v>364.32396</v>
      </c>
      <c r="L8" s="45">
        <f t="shared" si="3"/>
        <v>1973.0739599999999</v>
      </c>
    </row>
    <row r="9" spans="1:12" ht="16.5" thickBot="1" x14ac:dyDescent="0.3">
      <c r="A9" s="52" t="s">
        <v>57</v>
      </c>
      <c r="B9" s="48" t="s">
        <v>58</v>
      </c>
      <c r="C9" s="49" t="s">
        <v>59</v>
      </c>
      <c r="D9" s="50" t="s">
        <v>60</v>
      </c>
      <c r="E9" s="50">
        <v>10</v>
      </c>
      <c r="F9" s="50">
        <v>1</v>
      </c>
      <c r="G9" s="51">
        <v>1287</v>
      </c>
      <c r="H9" s="42">
        <f t="shared" si="0"/>
        <v>128.70000000000002</v>
      </c>
      <c r="I9" s="43">
        <f t="shared" si="1"/>
        <v>128.70000000000002</v>
      </c>
      <c r="J9" s="43">
        <f t="shared" si="2"/>
        <v>64.350000000000009</v>
      </c>
      <c r="K9" s="44">
        <f>(G9+H9+I9)*23.59%</f>
        <v>364.32396</v>
      </c>
      <c r="L9" s="45">
        <f t="shared" si="3"/>
        <v>1973.0739599999999</v>
      </c>
    </row>
    <row r="10" spans="1:12" ht="16.5" thickBot="1" x14ac:dyDescent="0.3">
      <c r="A10" s="53" t="s">
        <v>61</v>
      </c>
      <c r="B10" s="54" t="s">
        <v>62</v>
      </c>
      <c r="C10" s="55" t="s">
        <v>63</v>
      </c>
      <c r="D10" s="56" t="s">
        <v>56</v>
      </c>
      <c r="E10" s="56">
        <v>12</v>
      </c>
      <c r="F10" s="56">
        <v>1</v>
      </c>
      <c r="G10" s="57">
        <v>1647</v>
      </c>
      <c r="H10" s="42">
        <f t="shared" si="0"/>
        <v>164.70000000000002</v>
      </c>
      <c r="I10" s="43">
        <f t="shared" si="1"/>
        <v>164.70000000000002</v>
      </c>
      <c r="J10" s="43">
        <f t="shared" si="2"/>
        <v>82.350000000000009</v>
      </c>
      <c r="K10" s="44">
        <f>(G10+H10+I10)*23.59%</f>
        <v>466.23276000000004</v>
      </c>
      <c r="L10" s="45">
        <f t="shared" si="3"/>
        <v>2524.9827599999999</v>
      </c>
    </row>
    <row r="11" spans="1:12" ht="16.5" thickBot="1" x14ac:dyDescent="0.3">
      <c r="A11" s="37"/>
      <c r="B11" s="37"/>
      <c r="C11" s="37"/>
      <c r="D11" s="37"/>
      <c r="E11" s="37"/>
      <c r="F11" s="58" t="s">
        <v>64</v>
      </c>
      <c r="G11" s="59">
        <f>SUM(G6:G10)</f>
        <v>7250</v>
      </c>
      <c r="H11" s="59">
        <f t="shared" ref="H11:L11" si="4">SUM(H6:H10)</f>
        <v>725.00000000000011</v>
      </c>
      <c r="I11" s="59">
        <f t="shared" si="4"/>
        <v>725.00000000000011</v>
      </c>
      <c r="J11" s="59">
        <f t="shared" si="4"/>
        <v>362.50000000000006</v>
      </c>
      <c r="K11" s="59">
        <f>SUM(K6:K10)</f>
        <v>2052.33</v>
      </c>
      <c r="L11" s="59">
        <f t="shared" si="4"/>
        <v>11114.829999999998</v>
      </c>
    </row>
    <row r="12" spans="1:12" ht="15.75" x14ac:dyDescent="0.25">
      <c r="A12" s="37"/>
      <c r="B12" s="37"/>
      <c r="C12" s="37"/>
      <c r="D12" s="37"/>
      <c r="E12" s="37"/>
      <c r="F12" s="37"/>
      <c r="G12" s="37"/>
      <c r="H12" s="37"/>
      <c r="I12" s="37"/>
      <c r="J12" s="37"/>
      <c r="K12" s="37"/>
      <c r="L12" s="37"/>
    </row>
    <row r="13" spans="1:12" ht="15.75" x14ac:dyDescent="0.25">
      <c r="A13" s="37"/>
      <c r="B13" s="37"/>
      <c r="C13" s="37"/>
      <c r="D13" s="37"/>
      <c r="E13" s="37"/>
      <c r="F13" s="37"/>
      <c r="G13" s="37"/>
      <c r="H13" s="37"/>
      <c r="I13" s="37"/>
      <c r="J13" s="37"/>
      <c r="K13" s="37"/>
      <c r="L13" s="37"/>
    </row>
    <row r="14" spans="1:12" ht="16.5" thickBot="1" x14ac:dyDescent="0.3">
      <c r="A14" s="37"/>
      <c r="B14" s="37"/>
      <c r="C14" s="37"/>
      <c r="D14" s="37"/>
      <c r="E14" s="37"/>
      <c r="F14" s="37"/>
      <c r="G14" s="37"/>
      <c r="H14" s="37"/>
      <c r="I14" s="37"/>
      <c r="J14" s="37"/>
      <c r="K14" s="60"/>
      <c r="L14" s="37"/>
    </row>
    <row r="15" spans="1:12" ht="40.5" customHeight="1" thickBot="1" x14ac:dyDescent="0.3">
      <c r="A15" s="37"/>
      <c r="B15" s="96" t="s">
        <v>65</v>
      </c>
      <c r="C15" s="97"/>
      <c r="D15" s="98"/>
      <c r="E15" s="96" t="s">
        <v>66</v>
      </c>
      <c r="F15" s="97"/>
      <c r="G15" s="98"/>
      <c r="H15" s="96" t="s">
        <v>67</v>
      </c>
      <c r="I15" s="97"/>
      <c r="J15" s="98"/>
      <c r="K15" s="37"/>
      <c r="L15" s="37"/>
    </row>
    <row r="16" spans="1:12" ht="57.75" thickBot="1" x14ac:dyDescent="0.3">
      <c r="A16" s="31" t="s">
        <v>38</v>
      </c>
      <c r="B16" s="61" t="s">
        <v>68</v>
      </c>
      <c r="C16" s="62" t="s">
        <v>69</v>
      </c>
      <c r="D16" s="63" t="s">
        <v>49</v>
      </c>
      <c r="E16" s="61" t="s">
        <v>68</v>
      </c>
      <c r="F16" s="62" t="s">
        <v>69</v>
      </c>
      <c r="G16" s="63" t="s">
        <v>49</v>
      </c>
      <c r="H16" s="61" t="s">
        <v>68</v>
      </c>
      <c r="I16" s="62" t="s">
        <v>69</v>
      </c>
      <c r="J16" s="63" t="s">
        <v>49</v>
      </c>
      <c r="K16" s="37"/>
      <c r="L16" s="37"/>
    </row>
    <row r="17" spans="1:12" ht="16.5" thickBot="1" x14ac:dyDescent="0.3">
      <c r="A17" s="38" t="s">
        <v>50</v>
      </c>
      <c r="B17" s="64">
        <f>G6+H6+I6</f>
        <v>1658.4</v>
      </c>
      <c r="C17" s="65">
        <f>J6+K6</f>
        <v>460.31656000000004</v>
      </c>
      <c r="D17" s="44">
        <f>B17+C17</f>
        <v>2118.7165600000003</v>
      </c>
      <c r="E17" s="66">
        <f>B17*6</f>
        <v>9950.4000000000015</v>
      </c>
      <c r="F17" s="42">
        <f>C17*6</f>
        <v>2761.8993600000003</v>
      </c>
      <c r="G17" s="67">
        <f>E17+F17</f>
        <v>12712.299360000001</v>
      </c>
      <c r="H17" s="66">
        <f>B17*12</f>
        <v>19900.800000000003</v>
      </c>
      <c r="I17" s="42">
        <f>C17*12</f>
        <v>5523.7987200000007</v>
      </c>
      <c r="J17" s="67">
        <f>H17+I17</f>
        <v>25424.598720000002</v>
      </c>
      <c r="K17" s="37"/>
      <c r="L17" s="37"/>
    </row>
    <row r="18" spans="1:12" ht="16.5" thickBot="1" x14ac:dyDescent="0.3">
      <c r="A18" s="47" t="s">
        <v>53</v>
      </c>
      <c r="B18" s="64">
        <f t="shared" ref="B18:B21" si="5">G7+H7+I7</f>
        <v>1976.4</v>
      </c>
      <c r="C18" s="65">
        <f t="shared" ref="C18:C21" si="6">J7+K7</f>
        <v>548.58276000000001</v>
      </c>
      <c r="D18" s="44">
        <f t="shared" ref="D18:D21" si="7">B18+C18</f>
        <v>2524.9827599999999</v>
      </c>
      <c r="E18" s="66">
        <f t="shared" ref="E18:F21" si="8">B18*6</f>
        <v>11858.400000000001</v>
      </c>
      <c r="F18" s="42">
        <f t="shared" si="8"/>
        <v>3291.49656</v>
      </c>
      <c r="G18" s="67">
        <f t="shared" ref="G18:G21" si="9">E18+F18</f>
        <v>15149.896560000001</v>
      </c>
      <c r="H18" s="66">
        <f t="shared" ref="H18:I21" si="10">B18*12</f>
        <v>23716.800000000003</v>
      </c>
      <c r="I18" s="42">
        <f t="shared" si="10"/>
        <v>6582.9931200000001</v>
      </c>
      <c r="J18" s="67">
        <f t="shared" ref="J18:J21" si="11">H18+I18</f>
        <v>30299.793120000002</v>
      </c>
      <c r="K18" s="37"/>
      <c r="L18" s="37"/>
    </row>
    <row r="19" spans="1:12" ht="16.5" thickBot="1" x14ac:dyDescent="0.3">
      <c r="A19" s="52" t="s">
        <v>57</v>
      </c>
      <c r="B19" s="64">
        <f t="shared" si="5"/>
        <v>1544.4</v>
      </c>
      <c r="C19" s="65">
        <f t="shared" si="6"/>
        <v>428.67396000000002</v>
      </c>
      <c r="D19" s="44">
        <f t="shared" si="7"/>
        <v>1973.0739600000002</v>
      </c>
      <c r="E19" s="66">
        <f t="shared" si="8"/>
        <v>9266.4000000000015</v>
      </c>
      <c r="F19" s="42">
        <f t="shared" si="8"/>
        <v>2572.04376</v>
      </c>
      <c r="G19" s="67">
        <f t="shared" si="9"/>
        <v>11838.443760000002</v>
      </c>
      <c r="H19" s="66">
        <f t="shared" si="10"/>
        <v>18532.800000000003</v>
      </c>
      <c r="I19" s="42">
        <f t="shared" si="10"/>
        <v>5144.08752</v>
      </c>
      <c r="J19" s="67">
        <f t="shared" si="11"/>
        <v>23676.887520000004</v>
      </c>
      <c r="K19" s="37"/>
      <c r="L19" s="37"/>
    </row>
    <row r="20" spans="1:12" ht="16.5" thickBot="1" x14ac:dyDescent="0.3">
      <c r="A20" s="52" t="s">
        <v>57</v>
      </c>
      <c r="B20" s="64">
        <f t="shared" si="5"/>
        <v>1544.4</v>
      </c>
      <c r="C20" s="65">
        <f t="shared" si="6"/>
        <v>428.67396000000002</v>
      </c>
      <c r="D20" s="44">
        <f t="shared" si="7"/>
        <v>1973.0739600000002</v>
      </c>
      <c r="E20" s="66">
        <f t="shared" si="8"/>
        <v>9266.4000000000015</v>
      </c>
      <c r="F20" s="42">
        <f t="shared" si="8"/>
        <v>2572.04376</v>
      </c>
      <c r="G20" s="67">
        <f t="shared" si="9"/>
        <v>11838.443760000002</v>
      </c>
      <c r="H20" s="66">
        <f t="shared" si="10"/>
        <v>18532.800000000003</v>
      </c>
      <c r="I20" s="42">
        <f t="shared" si="10"/>
        <v>5144.08752</v>
      </c>
      <c r="J20" s="67">
        <f t="shared" si="11"/>
        <v>23676.887520000004</v>
      </c>
      <c r="K20" s="37"/>
      <c r="L20" s="37"/>
    </row>
    <row r="21" spans="1:12" ht="16.5" thickBot="1" x14ac:dyDescent="0.3">
      <c r="A21" s="53" t="s">
        <v>61</v>
      </c>
      <c r="B21" s="64">
        <f t="shared" si="5"/>
        <v>1976.4</v>
      </c>
      <c r="C21" s="65">
        <f t="shared" si="6"/>
        <v>548.58276000000001</v>
      </c>
      <c r="D21" s="44">
        <f t="shared" si="7"/>
        <v>2524.9827599999999</v>
      </c>
      <c r="E21" s="66">
        <f t="shared" si="8"/>
        <v>11858.400000000001</v>
      </c>
      <c r="F21" s="42">
        <f t="shared" si="8"/>
        <v>3291.49656</v>
      </c>
      <c r="G21" s="67">
        <f t="shared" si="9"/>
        <v>15149.896560000001</v>
      </c>
      <c r="H21" s="66">
        <f t="shared" si="10"/>
        <v>23716.800000000003</v>
      </c>
      <c r="I21" s="42">
        <f t="shared" si="10"/>
        <v>6582.9931200000001</v>
      </c>
      <c r="J21" s="67">
        <f t="shared" si="11"/>
        <v>30299.793120000002</v>
      </c>
      <c r="K21" s="37"/>
      <c r="L21" s="37"/>
    </row>
    <row r="22" spans="1:12" ht="16.5" thickBot="1" x14ac:dyDescent="0.3">
      <c r="A22" s="68" t="s">
        <v>64</v>
      </c>
      <c r="B22" s="69">
        <f>SUM(B17:B21)</f>
        <v>8700</v>
      </c>
      <c r="C22" s="69">
        <f t="shared" ref="C22:J22" si="12">SUM(C17:C21)</f>
        <v>2414.83</v>
      </c>
      <c r="D22" s="69">
        <f t="shared" si="12"/>
        <v>11114.829999999998</v>
      </c>
      <c r="E22" s="69">
        <f t="shared" si="12"/>
        <v>52200.000000000007</v>
      </c>
      <c r="F22" s="69">
        <f t="shared" si="12"/>
        <v>14488.980000000001</v>
      </c>
      <c r="G22" s="69">
        <f t="shared" si="12"/>
        <v>66688.98000000001</v>
      </c>
      <c r="H22" s="69">
        <f t="shared" si="12"/>
        <v>104400.00000000001</v>
      </c>
      <c r="I22" s="69">
        <f t="shared" si="12"/>
        <v>28977.960000000003</v>
      </c>
      <c r="J22" s="70">
        <f t="shared" si="12"/>
        <v>133377.96000000002</v>
      </c>
      <c r="K22" s="37"/>
      <c r="L22" s="37"/>
    </row>
    <row r="23" spans="1:12" ht="15.75" x14ac:dyDescent="0.25">
      <c r="A23" s="37"/>
      <c r="B23" s="37"/>
      <c r="C23" s="37"/>
      <c r="D23" s="37"/>
      <c r="E23" s="37"/>
      <c r="F23" s="37"/>
      <c r="G23" s="37"/>
      <c r="H23" s="37"/>
      <c r="I23" s="37"/>
      <c r="J23" s="37"/>
      <c r="K23" s="37"/>
      <c r="L23" s="37"/>
    </row>
    <row r="24" spans="1:12" x14ac:dyDescent="0.25">
      <c r="A24" s="28"/>
      <c r="B24" s="28"/>
      <c r="C24" s="28"/>
      <c r="D24" s="28"/>
      <c r="E24" s="28"/>
      <c r="F24" s="28"/>
      <c r="G24" s="28"/>
      <c r="H24" s="28"/>
      <c r="I24" s="28"/>
      <c r="J24" s="28"/>
      <c r="K24" s="28"/>
      <c r="L24" s="28"/>
    </row>
  </sheetData>
  <mergeCells count="4">
    <mergeCell ref="A2:L2"/>
    <mergeCell ref="B15:D15"/>
    <mergeCell ref="E15:G15"/>
    <mergeCell ref="H15:J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FDF13-10E1-43F1-AF43-EBE9DDBB70D2}">
  <dimension ref="B3:M33"/>
  <sheetViews>
    <sheetView topLeftCell="A13" workbookViewId="0">
      <selection activeCell="M30" sqref="M30"/>
    </sheetView>
  </sheetViews>
  <sheetFormatPr defaultRowHeight="15" x14ac:dyDescent="0.25"/>
  <cols>
    <col min="2" max="2" width="27.85546875" bestFit="1" customWidth="1"/>
    <col min="3" max="3" width="12.140625" customWidth="1"/>
    <col min="5" max="5" width="10.140625" bestFit="1" customWidth="1"/>
    <col min="6" max="6" width="11.85546875" customWidth="1"/>
    <col min="7" max="7" width="10.140625" bestFit="1" customWidth="1"/>
    <col min="8" max="8" width="13.140625" customWidth="1"/>
    <col min="9" max="9" width="11.28515625" bestFit="1" customWidth="1"/>
    <col min="10" max="10" width="10.140625" bestFit="1" customWidth="1"/>
    <col min="11" max="11" width="11.28515625" bestFit="1" customWidth="1"/>
    <col min="13" max="13" width="10.140625" bestFit="1" customWidth="1"/>
  </cols>
  <sheetData>
    <row r="3" spans="2:13" ht="36" customHeight="1" x14ac:dyDescent="0.25">
      <c r="B3" s="101" t="s">
        <v>76</v>
      </c>
      <c r="C3" s="101"/>
      <c r="D3" s="101"/>
      <c r="E3" s="101"/>
      <c r="F3" s="101"/>
      <c r="G3" s="101"/>
      <c r="H3" s="101"/>
      <c r="I3" s="101"/>
      <c r="J3" s="101"/>
      <c r="K3" s="101"/>
      <c r="L3" s="101"/>
      <c r="M3" s="101"/>
    </row>
    <row r="4" spans="2:13" x14ac:dyDescent="0.25">
      <c r="B4" s="28"/>
      <c r="C4" s="28"/>
      <c r="D4" s="28"/>
      <c r="E4" s="28"/>
      <c r="F4" s="28"/>
      <c r="G4" s="28"/>
      <c r="H4" s="28"/>
      <c r="I4" s="28"/>
      <c r="J4" s="28"/>
      <c r="K4" s="28"/>
      <c r="L4" s="28"/>
      <c r="M4" s="28"/>
    </row>
    <row r="5" spans="2:13" ht="15.75" thickBot="1" x14ac:dyDescent="0.3">
      <c r="B5" s="28"/>
      <c r="C5" s="28"/>
      <c r="D5" s="28"/>
      <c r="E5" s="28"/>
      <c r="F5" s="28"/>
      <c r="G5" s="28"/>
      <c r="H5" s="28"/>
      <c r="I5" s="28"/>
      <c r="J5" s="28"/>
      <c r="K5" s="28"/>
      <c r="L5" s="28"/>
      <c r="M5" s="30"/>
    </row>
    <row r="6" spans="2:13" ht="92.25" thickBot="1" x14ac:dyDescent="0.3">
      <c r="B6" s="31" t="s">
        <v>38</v>
      </c>
      <c r="C6" s="32" t="s">
        <v>39</v>
      </c>
      <c r="D6" s="33" t="s">
        <v>40</v>
      </c>
      <c r="E6" s="33" t="s">
        <v>41</v>
      </c>
      <c r="F6" s="33" t="s">
        <v>42</v>
      </c>
      <c r="G6" s="33" t="s">
        <v>43</v>
      </c>
      <c r="H6" s="34" t="s">
        <v>44</v>
      </c>
      <c r="I6" s="32" t="s">
        <v>45</v>
      </c>
      <c r="J6" s="32" t="s">
        <v>46</v>
      </c>
      <c r="K6" s="32" t="s">
        <v>47</v>
      </c>
      <c r="L6" s="35" t="s">
        <v>48</v>
      </c>
      <c r="M6" s="36" t="s">
        <v>49</v>
      </c>
    </row>
    <row r="7" spans="2:13" ht="16.5" thickBot="1" x14ac:dyDescent="0.3">
      <c r="B7" s="38" t="s">
        <v>72</v>
      </c>
      <c r="C7" s="39" t="s">
        <v>73</v>
      </c>
      <c r="D7" s="39">
        <v>35</v>
      </c>
      <c r="E7" s="40" t="s">
        <v>74</v>
      </c>
      <c r="F7" s="40">
        <v>10</v>
      </c>
      <c r="G7" s="40">
        <v>1</v>
      </c>
      <c r="H7" s="41">
        <v>1287</v>
      </c>
      <c r="I7" s="42">
        <f>H7*10%</f>
        <v>128.70000000000002</v>
      </c>
      <c r="J7" s="43">
        <f>H7*10%</f>
        <v>128.70000000000002</v>
      </c>
      <c r="K7" s="43">
        <f>H7*5%</f>
        <v>64.350000000000009</v>
      </c>
      <c r="L7" s="44">
        <f>(H7+I7+J7)*24.09%</f>
        <v>372.04596000000004</v>
      </c>
      <c r="M7" s="45">
        <f>H7+I7+J7+K7+L7</f>
        <v>1980.7959599999999</v>
      </c>
    </row>
    <row r="8" spans="2:13" ht="16.5" thickBot="1" x14ac:dyDescent="0.3">
      <c r="B8" s="38" t="s">
        <v>72</v>
      </c>
      <c r="C8" s="39" t="s">
        <v>73</v>
      </c>
      <c r="D8" s="39">
        <v>35</v>
      </c>
      <c r="E8" s="40" t="s">
        <v>74</v>
      </c>
      <c r="F8" s="40">
        <v>10</v>
      </c>
      <c r="G8" s="50">
        <v>1</v>
      </c>
      <c r="H8" s="41">
        <v>1287</v>
      </c>
      <c r="I8" s="42">
        <f t="shared" ref="I8:I11" si="0">H8*10%</f>
        <v>128.70000000000002</v>
      </c>
      <c r="J8" s="43">
        <f t="shared" ref="J8:J11" si="1">H8*10%</f>
        <v>128.70000000000002</v>
      </c>
      <c r="K8" s="43">
        <f t="shared" ref="K8:K11" si="2">H8*5%</f>
        <v>64.350000000000009</v>
      </c>
      <c r="L8" s="44">
        <f t="shared" ref="L8:L11" si="3">(H8+I8+J8)*24.09%</f>
        <v>372.04596000000004</v>
      </c>
      <c r="M8" s="45">
        <f t="shared" ref="M8:M11" si="4">H8+I8+J8+K8+L8</f>
        <v>1980.7959599999999</v>
      </c>
    </row>
    <row r="9" spans="2:13" ht="16.5" thickBot="1" x14ac:dyDescent="0.3">
      <c r="B9" s="38" t="s">
        <v>72</v>
      </c>
      <c r="C9" s="39" t="s">
        <v>73</v>
      </c>
      <c r="D9" s="39">
        <v>35</v>
      </c>
      <c r="E9" s="40" t="s">
        <v>74</v>
      </c>
      <c r="F9" s="40">
        <v>10</v>
      </c>
      <c r="G9" s="50">
        <v>1</v>
      </c>
      <c r="H9" s="41">
        <v>1287</v>
      </c>
      <c r="I9" s="42">
        <f t="shared" si="0"/>
        <v>128.70000000000002</v>
      </c>
      <c r="J9" s="43">
        <f t="shared" si="1"/>
        <v>128.70000000000002</v>
      </c>
      <c r="K9" s="43">
        <f t="shared" si="2"/>
        <v>64.350000000000009</v>
      </c>
      <c r="L9" s="44">
        <f t="shared" si="3"/>
        <v>372.04596000000004</v>
      </c>
      <c r="M9" s="45">
        <f t="shared" si="4"/>
        <v>1980.7959599999999</v>
      </c>
    </row>
    <row r="10" spans="2:13" ht="16.5" thickBot="1" x14ac:dyDescent="0.3">
      <c r="B10" s="38" t="s">
        <v>72</v>
      </c>
      <c r="C10" s="39" t="s">
        <v>73</v>
      </c>
      <c r="D10" s="39">
        <v>35</v>
      </c>
      <c r="E10" s="40" t="s">
        <v>74</v>
      </c>
      <c r="F10" s="40">
        <v>10</v>
      </c>
      <c r="G10" s="50">
        <v>1</v>
      </c>
      <c r="H10" s="41">
        <v>1287</v>
      </c>
      <c r="I10" s="42">
        <f t="shared" si="0"/>
        <v>128.70000000000002</v>
      </c>
      <c r="J10" s="43">
        <f t="shared" si="1"/>
        <v>128.70000000000002</v>
      </c>
      <c r="K10" s="43">
        <f t="shared" si="2"/>
        <v>64.350000000000009</v>
      </c>
      <c r="L10" s="44">
        <f t="shared" si="3"/>
        <v>372.04596000000004</v>
      </c>
      <c r="M10" s="45">
        <f t="shared" si="4"/>
        <v>1980.7959599999999</v>
      </c>
    </row>
    <row r="11" spans="2:13" ht="16.5" thickBot="1" x14ac:dyDescent="0.3">
      <c r="B11" s="73" t="s">
        <v>72</v>
      </c>
      <c r="C11" s="39" t="s">
        <v>73</v>
      </c>
      <c r="D11" s="74">
        <v>35</v>
      </c>
      <c r="E11" s="75" t="s">
        <v>74</v>
      </c>
      <c r="F11" s="75">
        <v>10</v>
      </c>
      <c r="G11" s="56">
        <v>1</v>
      </c>
      <c r="H11" s="41">
        <v>1287</v>
      </c>
      <c r="I11" s="42">
        <f t="shared" si="0"/>
        <v>128.70000000000002</v>
      </c>
      <c r="J11" s="43">
        <f t="shared" si="1"/>
        <v>128.70000000000002</v>
      </c>
      <c r="K11" s="43">
        <f t="shared" si="2"/>
        <v>64.350000000000009</v>
      </c>
      <c r="L11" s="44">
        <f t="shared" si="3"/>
        <v>372.04596000000004</v>
      </c>
      <c r="M11" s="45">
        <f t="shared" si="4"/>
        <v>1980.7959599999999</v>
      </c>
    </row>
    <row r="12" spans="2:13" ht="16.5" thickBot="1" x14ac:dyDescent="0.3">
      <c r="B12" s="37"/>
      <c r="C12" s="37"/>
      <c r="D12" s="37"/>
      <c r="E12" s="37"/>
      <c r="F12" s="37"/>
      <c r="G12" s="58" t="s">
        <v>64</v>
      </c>
      <c r="H12" s="59">
        <f>SUM(H7:H11)</f>
        <v>6435</v>
      </c>
      <c r="I12" s="59">
        <f t="shared" ref="I12:M12" si="5">SUM(I7:I11)</f>
        <v>643.50000000000011</v>
      </c>
      <c r="J12" s="59">
        <f t="shared" si="5"/>
        <v>643.50000000000011</v>
      </c>
      <c r="K12" s="59">
        <f t="shared" si="5"/>
        <v>321.75000000000006</v>
      </c>
      <c r="L12" s="59">
        <f t="shared" si="5"/>
        <v>1860.2298000000001</v>
      </c>
      <c r="M12" s="59">
        <f t="shared" si="5"/>
        <v>9903.9797999999992</v>
      </c>
    </row>
    <row r="13" spans="2:13" ht="15.75" x14ac:dyDescent="0.25">
      <c r="B13" s="37"/>
      <c r="C13" s="37"/>
      <c r="D13" s="37"/>
      <c r="E13" s="37"/>
      <c r="F13" s="37"/>
      <c r="G13" s="37"/>
      <c r="H13" s="37"/>
      <c r="I13" s="37"/>
      <c r="J13" s="37"/>
      <c r="K13" s="37"/>
      <c r="L13" s="37"/>
      <c r="M13" s="37"/>
    </row>
    <row r="14" spans="2:13" ht="15.75" x14ac:dyDescent="0.25">
      <c r="B14" s="37"/>
      <c r="C14" s="37"/>
      <c r="D14" s="37"/>
      <c r="E14" s="37"/>
      <c r="F14" s="37"/>
      <c r="G14" s="37"/>
      <c r="H14" s="37"/>
      <c r="I14" s="37"/>
      <c r="J14" s="37"/>
      <c r="K14" s="37"/>
      <c r="L14" s="37"/>
      <c r="M14" s="37"/>
    </row>
    <row r="15" spans="2:13" ht="16.5" thickBot="1" x14ac:dyDescent="0.3">
      <c r="B15" s="37"/>
      <c r="C15" s="37"/>
      <c r="D15" s="37"/>
      <c r="E15" s="37"/>
      <c r="F15" s="37"/>
      <c r="G15" s="37"/>
      <c r="H15" s="37"/>
      <c r="I15" s="37"/>
      <c r="J15" s="37"/>
      <c r="K15" s="37"/>
      <c r="L15" s="60"/>
      <c r="M15" s="37"/>
    </row>
    <row r="16" spans="2:13" ht="41.25" customHeight="1" thickBot="1" x14ac:dyDescent="0.3">
      <c r="B16" s="37"/>
      <c r="C16" s="96" t="s">
        <v>65</v>
      </c>
      <c r="D16" s="97"/>
      <c r="E16" s="98"/>
      <c r="F16" s="96" t="s">
        <v>66</v>
      </c>
      <c r="G16" s="97"/>
      <c r="H16" s="98"/>
      <c r="I16" s="96" t="s">
        <v>67</v>
      </c>
      <c r="J16" s="97"/>
      <c r="K16" s="98"/>
      <c r="L16" s="37"/>
      <c r="M16" s="37"/>
    </row>
    <row r="17" spans="2:13" ht="57.75" thickBot="1" x14ac:dyDescent="0.3">
      <c r="B17" s="31" t="s">
        <v>38</v>
      </c>
      <c r="C17" s="61" t="s">
        <v>68</v>
      </c>
      <c r="D17" s="62" t="s">
        <v>69</v>
      </c>
      <c r="E17" s="63" t="s">
        <v>49</v>
      </c>
      <c r="F17" s="61" t="s">
        <v>68</v>
      </c>
      <c r="G17" s="62" t="s">
        <v>69</v>
      </c>
      <c r="H17" s="63" t="s">
        <v>49</v>
      </c>
      <c r="I17" s="61" t="s">
        <v>68</v>
      </c>
      <c r="J17" s="62" t="s">
        <v>69</v>
      </c>
      <c r="K17" s="63" t="s">
        <v>49</v>
      </c>
      <c r="L17" s="37"/>
      <c r="M17" s="37"/>
    </row>
    <row r="18" spans="2:13" ht="16.5" thickBot="1" x14ac:dyDescent="0.3">
      <c r="B18" s="38" t="s">
        <v>72</v>
      </c>
      <c r="C18" s="64">
        <f>H7+I7+J7</f>
        <v>1544.4</v>
      </c>
      <c r="D18" s="65">
        <f>K7+L7</f>
        <v>436.39596000000006</v>
      </c>
      <c r="E18" s="44">
        <f>C18+D18</f>
        <v>1980.7959600000002</v>
      </c>
      <c r="F18" s="66">
        <f>C18*6</f>
        <v>9266.4000000000015</v>
      </c>
      <c r="G18" s="42">
        <f>D18*6</f>
        <v>2618.3757600000004</v>
      </c>
      <c r="H18" s="67">
        <f>F18+G18</f>
        <v>11884.775760000002</v>
      </c>
      <c r="I18" s="66">
        <f>C18*12</f>
        <v>18532.800000000003</v>
      </c>
      <c r="J18" s="42">
        <f>D18*12</f>
        <v>5236.7515200000007</v>
      </c>
      <c r="K18" s="67">
        <f>I18+J18</f>
        <v>23769.551520000005</v>
      </c>
      <c r="L18" s="37"/>
      <c r="M18" s="37"/>
    </row>
    <row r="19" spans="2:13" ht="16.5" thickBot="1" x14ac:dyDescent="0.3">
      <c r="B19" s="47" t="s">
        <v>72</v>
      </c>
      <c r="C19" s="64">
        <f t="shared" ref="C19:C22" si="6">H8+I8+J8</f>
        <v>1544.4</v>
      </c>
      <c r="D19" s="65">
        <f t="shared" ref="D19:D22" si="7">K8+L8</f>
        <v>436.39596000000006</v>
      </c>
      <c r="E19" s="44">
        <f t="shared" ref="E19:E22" si="8">C19+D19</f>
        <v>1980.7959600000002</v>
      </c>
      <c r="F19" s="66">
        <f t="shared" ref="F19:G22" si="9">C19*6</f>
        <v>9266.4000000000015</v>
      </c>
      <c r="G19" s="42">
        <f t="shared" si="9"/>
        <v>2618.3757600000004</v>
      </c>
      <c r="H19" s="67">
        <f t="shared" ref="H19:H22" si="10">F19+G19</f>
        <v>11884.775760000002</v>
      </c>
      <c r="I19" s="66">
        <f t="shared" ref="I19:J22" si="11">C19*12</f>
        <v>18532.800000000003</v>
      </c>
      <c r="J19" s="42">
        <f t="shared" si="11"/>
        <v>5236.7515200000007</v>
      </c>
      <c r="K19" s="67">
        <f t="shared" ref="K19:K22" si="12">I19+J19</f>
        <v>23769.551520000005</v>
      </c>
      <c r="L19" s="37"/>
      <c r="M19" s="37"/>
    </row>
    <row r="20" spans="2:13" ht="16.5" thickBot="1" x14ac:dyDescent="0.3">
      <c r="B20" s="52" t="s">
        <v>72</v>
      </c>
      <c r="C20" s="64">
        <f t="shared" si="6"/>
        <v>1544.4</v>
      </c>
      <c r="D20" s="65">
        <f t="shared" si="7"/>
        <v>436.39596000000006</v>
      </c>
      <c r="E20" s="44">
        <f t="shared" si="8"/>
        <v>1980.7959600000002</v>
      </c>
      <c r="F20" s="66">
        <f t="shared" si="9"/>
        <v>9266.4000000000015</v>
      </c>
      <c r="G20" s="42">
        <f t="shared" si="9"/>
        <v>2618.3757600000004</v>
      </c>
      <c r="H20" s="67">
        <f t="shared" si="10"/>
        <v>11884.775760000002</v>
      </c>
      <c r="I20" s="66">
        <f t="shared" si="11"/>
        <v>18532.800000000003</v>
      </c>
      <c r="J20" s="42">
        <f t="shared" si="11"/>
        <v>5236.7515200000007</v>
      </c>
      <c r="K20" s="67">
        <f t="shared" si="12"/>
        <v>23769.551520000005</v>
      </c>
      <c r="L20" s="37"/>
      <c r="M20" s="37"/>
    </row>
    <row r="21" spans="2:13" ht="16.5" thickBot="1" x14ac:dyDescent="0.3">
      <c r="B21" s="52" t="s">
        <v>72</v>
      </c>
      <c r="C21" s="64">
        <f t="shared" si="6"/>
        <v>1544.4</v>
      </c>
      <c r="D21" s="65">
        <f t="shared" si="7"/>
        <v>436.39596000000006</v>
      </c>
      <c r="E21" s="44">
        <f t="shared" si="8"/>
        <v>1980.7959600000002</v>
      </c>
      <c r="F21" s="66">
        <f t="shared" si="9"/>
        <v>9266.4000000000015</v>
      </c>
      <c r="G21" s="42">
        <f t="shared" si="9"/>
        <v>2618.3757600000004</v>
      </c>
      <c r="H21" s="67">
        <f t="shared" si="10"/>
        <v>11884.775760000002</v>
      </c>
      <c r="I21" s="66">
        <f t="shared" si="11"/>
        <v>18532.800000000003</v>
      </c>
      <c r="J21" s="42">
        <f t="shared" si="11"/>
        <v>5236.7515200000007</v>
      </c>
      <c r="K21" s="67">
        <f t="shared" si="12"/>
        <v>23769.551520000005</v>
      </c>
      <c r="L21" s="37"/>
      <c r="M21" s="37"/>
    </row>
    <row r="22" spans="2:13" ht="16.5" thickBot="1" x14ac:dyDescent="0.3">
      <c r="B22" s="53" t="s">
        <v>72</v>
      </c>
      <c r="C22" s="64">
        <f t="shared" si="6"/>
        <v>1544.4</v>
      </c>
      <c r="D22" s="65">
        <f t="shared" si="7"/>
        <v>436.39596000000006</v>
      </c>
      <c r="E22" s="44">
        <f t="shared" si="8"/>
        <v>1980.7959600000002</v>
      </c>
      <c r="F22" s="66">
        <f t="shared" si="9"/>
        <v>9266.4000000000015</v>
      </c>
      <c r="G22" s="42">
        <f t="shared" si="9"/>
        <v>2618.3757600000004</v>
      </c>
      <c r="H22" s="67">
        <f t="shared" si="10"/>
        <v>11884.775760000002</v>
      </c>
      <c r="I22" s="66">
        <f t="shared" si="11"/>
        <v>18532.800000000003</v>
      </c>
      <c r="J22" s="42">
        <f t="shared" si="11"/>
        <v>5236.7515200000007</v>
      </c>
      <c r="K22" s="67">
        <f t="shared" si="12"/>
        <v>23769.551520000005</v>
      </c>
      <c r="L22" s="37"/>
      <c r="M22" s="37"/>
    </row>
    <row r="23" spans="2:13" ht="16.5" thickBot="1" x14ac:dyDescent="0.3">
      <c r="B23" s="68" t="s">
        <v>64</v>
      </c>
      <c r="C23" s="69">
        <f>SUM(C18:C22)</f>
        <v>7722</v>
      </c>
      <c r="D23" s="69">
        <f t="shared" ref="D23:K23" si="13">SUM(D18:D22)</f>
        <v>2181.9798000000001</v>
      </c>
      <c r="E23" s="69">
        <f t="shared" si="13"/>
        <v>9903.979800000001</v>
      </c>
      <c r="F23" s="69">
        <f t="shared" si="13"/>
        <v>46332.000000000007</v>
      </c>
      <c r="G23" s="69">
        <f t="shared" si="13"/>
        <v>13091.878800000002</v>
      </c>
      <c r="H23" s="69">
        <f t="shared" si="13"/>
        <v>59423.878800000013</v>
      </c>
      <c r="I23" s="69">
        <f t="shared" si="13"/>
        <v>92664.000000000015</v>
      </c>
      <c r="J23" s="69">
        <f t="shared" si="13"/>
        <v>26183.757600000004</v>
      </c>
      <c r="K23" s="70">
        <f t="shared" si="13"/>
        <v>118847.75760000003</v>
      </c>
      <c r="L23" s="37"/>
      <c r="M23" s="37"/>
    </row>
    <row r="24" spans="2:13" ht="15.75" x14ac:dyDescent="0.25">
      <c r="B24" s="37"/>
      <c r="C24" s="37"/>
      <c r="D24" s="37"/>
      <c r="E24" s="37"/>
      <c r="F24" s="37"/>
      <c r="G24" s="37"/>
      <c r="H24" s="37"/>
      <c r="I24" s="37"/>
      <c r="J24" s="37"/>
      <c r="K24" s="37"/>
      <c r="L24" s="37"/>
      <c r="M24" s="37"/>
    </row>
    <row r="25" spans="2:13" ht="15.75" thickBot="1" x14ac:dyDescent="0.3">
      <c r="B25" s="28"/>
      <c r="C25" s="28"/>
      <c r="D25" s="28"/>
      <c r="E25" s="28"/>
      <c r="F25" s="28"/>
      <c r="G25" s="28"/>
      <c r="H25" s="28"/>
      <c r="I25" s="28"/>
      <c r="J25" s="28"/>
      <c r="K25" s="28"/>
      <c r="L25" s="28"/>
      <c r="M25" s="28"/>
    </row>
    <row r="26" spans="2:13" ht="37.5" customHeight="1" thickBot="1" x14ac:dyDescent="0.3">
      <c r="B26" s="37"/>
      <c r="C26" s="96" t="s">
        <v>65</v>
      </c>
      <c r="D26" s="97"/>
      <c r="E26" s="98"/>
      <c r="F26" s="96" t="s">
        <v>70</v>
      </c>
      <c r="G26" s="97"/>
      <c r="H26" s="98"/>
      <c r="I26" s="28"/>
      <c r="J26" s="28"/>
      <c r="K26" s="28"/>
      <c r="L26" s="28"/>
      <c r="M26" s="28"/>
    </row>
    <row r="27" spans="2:13" ht="57.75" thickBot="1" x14ac:dyDescent="0.3">
      <c r="B27" s="31" t="s">
        <v>38</v>
      </c>
      <c r="C27" s="61" t="s">
        <v>68</v>
      </c>
      <c r="D27" s="62" t="s">
        <v>69</v>
      </c>
      <c r="E27" s="63" t="s">
        <v>49</v>
      </c>
      <c r="F27" s="61" t="s">
        <v>68</v>
      </c>
      <c r="G27" s="62" t="s">
        <v>69</v>
      </c>
      <c r="H27" s="63" t="s">
        <v>49</v>
      </c>
      <c r="I27" s="28"/>
      <c r="J27" s="28"/>
      <c r="K27" s="28"/>
      <c r="L27" s="28"/>
      <c r="M27" s="28"/>
    </row>
    <row r="28" spans="2:13" ht="16.5" thickBot="1" x14ac:dyDescent="0.3">
      <c r="B28" s="38" t="s">
        <v>72</v>
      </c>
      <c r="C28" s="64">
        <f>H7+I7+J7</f>
        <v>1544.4</v>
      </c>
      <c r="D28" s="64">
        <f>K7+L7</f>
        <v>436.39596000000006</v>
      </c>
      <c r="E28" s="64">
        <f>C28+D28</f>
        <v>1980.7959600000002</v>
      </c>
      <c r="F28" s="64">
        <f>C28*2</f>
        <v>3088.8</v>
      </c>
      <c r="G28" s="64">
        <f>D28*2</f>
        <v>872.79192000000012</v>
      </c>
      <c r="H28" s="64">
        <f>F28+G28</f>
        <v>3961.5919200000003</v>
      </c>
      <c r="I28" s="28"/>
      <c r="J28" s="28"/>
      <c r="K28" s="28"/>
      <c r="L28" s="28"/>
      <c r="M28" s="28"/>
    </row>
    <row r="29" spans="2:13" ht="16.5" thickBot="1" x14ac:dyDescent="0.3">
      <c r="B29" s="38" t="s">
        <v>72</v>
      </c>
      <c r="C29" s="64">
        <f t="shared" ref="C29:C32" si="14">H8+I8+J8</f>
        <v>1544.4</v>
      </c>
      <c r="D29" s="64">
        <f t="shared" ref="D29:D32" si="15">K8+L8</f>
        <v>436.39596000000006</v>
      </c>
      <c r="E29" s="64">
        <f t="shared" ref="E29:E32" si="16">C29+D29</f>
        <v>1980.7959600000002</v>
      </c>
      <c r="F29" s="64">
        <f t="shared" ref="F29:G32" si="17">C29*2</f>
        <v>3088.8</v>
      </c>
      <c r="G29" s="64">
        <f t="shared" si="17"/>
        <v>872.79192000000012</v>
      </c>
      <c r="H29" s="64">
        <f t="shared" ref="H29:H32" si="18">F29+G29</f>
        <v>3961.5919200000003</v>
      </c>
      <c r="I29" s="28"/>
      <c r="J29" s="28"/>
      <c r="K29" s="28"/>
      <c r="L29" s="28"/>
      <c r="M29" s="28"/>
    </row>
    <row r="30" spans="2:13" ht="16.5" thickBot="1" x14ac:dyDescent="0.3">
      <c r="B30" s="38" t="s">
        <v>72</v>
      </c>
      <c r="C30" s="64">
        <f t="shared" si="14"/>
        <v>1544.4</v>
      </c>
      <c r="D30" s="64">
        <f t="shared" si="15"/>
        <v>436.39596000000006</v>
      </c>
      <c r="E30" s="64">
        <f t="shared" si="16"/>
        <v>1980.7959600000002</v>
      </c>
      <c r="F30" s="64">
        <f t="shared" si="17"/>
        <v>3088.8</v>
      </c>
      <c r="G30" s="64">
        <f t="shared" si="17"/>
        <v>872.79192000000012</v>
      </c>
      <c r="H30" s="64">
        <f t="shared" si="18"/>
        <v>3961.5919200000003</v>
      </c>
      <c r="I30" s="28"/>
      <c r="J30" s="28"/>
      <c r="K30" s="28"/>
      <c r="L30" s="28"/>
      <c r="M30" s="28"/>
    </row>
    <row r="31" spans="2:13" ht="16.5" thickBot="1" x14ac:dyDescent="0.3">
      <c r="B31" s="38" t="s">
        <v>72</v>
      </c>
      <c r="C31" s="64">
        <f t="shared" si="14"/>
        <v>1544.4</v>
      </c>
      <c r="D31" s="64">
        <f t="shared" si="15"/>
        <v>436.39596000000006</v>
      </c>
      <c r="E31" s="64">
        <f t="shared" si="16"/>
        <v>1980.7959600000002</v>
      </c>
      <c r="F31" s="64">
        <f t="shared" si="17"/>
        <v>3088.8</v>
      </c>
      <c r="G31" s="64">
        <f t="shared" si="17"/>
        <v>872.79192000000012</v>
      </c>
      <c r="H31" s="64">
        <f t="shared" si="18"/>
        <v>3961.5919200000003</v>
      </c>
      <c r="I31" s="28"/>
      <c r="J31" s="28"/>
      <c r="K31" s="28"/>
      <c r="L31" s="28"/>
      <c r="M31" s="28"/>
    </row>
    <row r="32" spans="2:13" ht="16.5" thickBot="1" x14ac:dyDescent="0.3">
      <c r="B32" s="38" t="s">
        <v>72</v>
      </c>
      <c r="C32" s="64">
        <f t="shared" si="14"/>
        <v>1544.4</v>
      </c>
      <c r="D32" s="64">
        <f t="shared" si="15"/>
        <v>436.39596000000006</v>
      </c>
      <c r="E32" s="64">
        <f t="shared" si="16"/>
        <v>1980.7959600000002</v>
      </c>
      <c r="F32" s="64">
        <f t="shared" si="17"/>
        <v>3088.8</v>
      </c>
      <c r="G32" s="64">
        <f t="shared" si="17"/>
        <v>872.79192000000012</v>
      </c>
      <c r="H32" s="64">
        <f t="shared" si="18"/>
        <v>3961.5919200000003</v>
      </c>
      <c r="I32" s="28"/>
      <c r="J32" s="28"/>
      <c r="K32" s="28"/>
      <c r="L32" s="28"/>
      <c r="M32" s="28"/>
    </row>
    <row r="33" spans="2:13" ht="16.5" thickBot="1" x14ac:dyDescent="0.3">
      <c r="B33" s="68" t="s">
        <v>64</v>
      </c>
      <c r="C33" s="69">
        <f>SUM(C28:C32)</f>
        <v>7722</v>
      </c>
      <c r="D33" s="69">
        <f t="shared" ref="D33:E33" si="19">SUM(D28:D32)</f>
        <v>2181.9798000000001</v>
      </c>
      <c r="E33" s="69">
        <f t="shared" si="19"/>
        <v>9903.979800000001</v>
      </c>
      <c r="F33" s="69">
        <f>SUM(F28:F32)</f>
        <v>15444</v>
      </c>
      <c r="G33" s="69">
        <f t="shared" ref="G33:H33" si="20">SUM(G28:G32)</f>
        <v>4363.9596000000001</v>
      </c>
      <c r="H33" s="70">
        <f t="shared" si="20"/>
        <v>19807.959600000002</v>
      </c>
      <c r="I33" s="28"/>
      <c r="J33" s="28"/>
      <c r="K33" s="28"/>
      <c r="L33" s="28"/>
      <c r="M33" s="28"/>
    </row>
  </sheetData>
  <mergeCells count="6">
    <mergeCell ref="B3:M3"/>
    <mergeCell ref="C16:E16"/>
    <mergeCell ref="F16:H16"/>
    <mergeCell ref="I16:K16"/>
    <mergeCell ref="C26:E26"/>
    <mergeCell ref="F26:H26"/>
  </mergeCells>
  <phoneticPr fontId="2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B2C9F-B040-478A-AA3D-FB9C28611464}">
  <dimension ref="B3:M23"/>
  <sheetViews>
    <sheetView workbookViewId="0">
      <selection activeCell="D20" sqref="D20"/>
    </sheetView>
  </sheetViews>
  <sheetFormatPr defaultRowHeight="15" x14ac:dyDescent="0.25"/>
  <cols>
    <col min="2" max="2" width="27.85546875" bestFit="1" customWidth="1"/>
    <col min="5" max="7" width="10.140625" bestFit="1" customWidth="1"/>
    <col min="8" max="8" width="12" customWidth="1"/>
    <col min="9" max="9" width="11.28515625" bestFit="1" customWidth="1"/>
    <col min="10" max="10" width="10.140625" bestFit="1" customWidth="1"/>
    <col min="11" max="11" width="11.28515625" bestFit="1" customWidth="1"/>
    <col min="13" max="13" width="10.140625" bestFit="1" customWidth="1"/>
  </cols>
  <sheetData>
    <row r="3" spans="2:13" ht="36" customHeight="1" x14ac:dyDescent="0.25">
      <c r="B3" s="101" t="s">
        <v>78</v>
      </c>
      <c r="C3" s="101"/>
      <c r="D3" s="101"/>
      <c r="E3" s="101"/>
      <c r="F3" s="101"/>
      <c r="G3" s="101"/>
      <c r="H3" s="101"/>
      <c r="I3" s="101"/>
      <c r="J3" s="101"/>
      <c r="K3" s="101"/>
      <c r="L3" s="101"/>
      <c r="M3" s="101"/>
    </row>
    <row r="4" spans="2:13" x14ac:dyDescent="0.25">
      <c r="B4" s="28"/>
      <c r="C4" s="28"/>
      <c r="D4" s="28"/>
      <c r="E4" s="28"/>
      <c r="F4" s="28"/>
      <c r="G4" s="28"/>
      <c r="H4" s="28"/>
      <c r="I4" s="28"/>
      <c r="J4" s="28"/>
      <c r="K4" s="28"/>
      <c r="L4" s="28"/>
      <c r="M4" s="28"/>
    </row>
    <row r="5" spans="2:13" ht="15.75" thickBot="1" x14ac:dyDescent="0.3">
      <c r="B5" s="28"/>
      <c r="C5" s="28"/>
      <c r="D5" s="28"/>
      <c r="E5" s="28"/>
      <c r="F5" s="28"/>
      <c r="G5" s="28"/>
      <c r="H5" s="28"/>
      <c r="I5" s="28"/>
      <c r="J5" s="28"/>
      <c r="K5" s="28"/>
      <c r="L5" s="28"/>
      <c r="M5" s="30"/>
    </row>
    <row r="6" spans="2:13" ht="92.25" thickBot="1" x14ac:dyDescent="0.3">
      <c r="B6" s="31" t="s">
        <v>38</v>
      </c>
      <c r="C6" s="32" t="s">
        <v>39</v>
      </c>
      <c r="D6" s="33" t="s">
        <v>40</v>
      </c>
      <c r="E6" s="33" t="s">
        <v>41</v>
      </c>
      <c r="F6" s="33" t="s">
        <v>42</v>
      </c>
      <c r="G6" s="33" t="s">
        <v>43</v>
      </c>
      <c r="H6" s="34" t="s">
        <v>44</v>
      </c>
      <c r="I6" s="32" t="s">
        <v>45</v>
      </c>
      <c r="J6" s="32" t="s">
        <v>46</v>
      </c>
      <c r="K6" s="32" t="s">
        <v>47</v>
      </c>
      <c r="L6" s="35" t="s">
        <v>77</v>
      </c>
      <c r="M6" s="36" t="s">
        <v>49</v>
      </c>
    </row>
    <row r="7" spans="2:13" ht="16.5" thickBot="1" x14ac:dyDescent="0.3">
      <c r="B7" s="38" t="s">
        <v>72</v>
      </c>
      <c r="C7" s="39" t="s">
        <v>73</v>
      </c>
      <c r="D7" s="39">
        <v>35</v>
      </c>
      <c r="E7" s="40" t="s">
        <v>74</v>
      </c>
      <c r="F7" s="40">
        <v>10</v>
      </c>
      <c r="G7" s="40">
        <v>1</v>
      </c>
      <c r="H7" s="41">
        <v>1287</v>
      </c>
      <c r="I7" s="42">
        <f>H7*10%</f>
        <v>128.70000000000002</v>
      </c>
      <c r="J7" s="43">
        <f>H7*10%</f>
        <v>128.70000000000002</v>
      </c>
      <c r="K7" s="43">
        <f>H7*5%</f>
        <v>64.350000000000009</v>
      </c>
      <c r="L7" s="44">
        <f>(H7+I7+J7)*23.59%</f>
        <v>364.32396</v>
      </c>
      <c r="M7" s="45">
        <f>H7+I7+J7+K7+L7</f>
        <v>1973.0739599999999</v>
      </c>
    </row>
    <row r="8" spans="2:13" ht="16.5" thickBot="1" x14ac:dyDescent="0.3">
      <c r="B8" s="38" t="s">
        <v>72</v>
      </c>
      <c r="C8" s="39" t="s">
        <v>73</v>
      </c>
      <c r="D8" s="39">
        <v>35</v>
      </c>
      <c r="E8" s="40" t="s">
        <v>74</v>
      </c>
      <c r="F8" s="40">
        <v>10</v>
      </c>
      <c r="G8" s="50">
        <v>1</v>
      </c>
      <c r="H8" s="41">
        <v>1287</v>
      </c>
      <c r="I8" s="42">
        <f t="shared" ref="I8:I11" si="0">H8*10%</f>
        <v>128.70000000000002</v>
      </c>
      <c r="J8" s="43">
        <f t="shared" ref="J8:J11" si="1">H8*10%</f>
        <v>128.70000000000002</v>
      </c>
      <c r="K8" s="43">
        <f t="shared" ref="K8:K11" si="2">H8*5%</f>
        <v>64.350000000000009</v>
      </c>
      <c r="L8" s="44">
        <f t="shared" ref="L8:L11" si="3">(H8+I8+J8)*23.59%</f>
        <v>364.32396</v>
      </c>
      <c r="M8" s="45">
        <f t="shared" ref="M8:M11" si="4">H8+I8+J8+K8+L8</f>
        <v>1973.0739599999999</v>
      </c>
    </row>
    <row r="9" spans="2:13" ht="16.5" thickBot="1" x14ac:dyDescent="0.3">
      <c r="B9" s="38" t="s">
        <v>72</v>
      </c>
      <c r="C9" s="39" t="s">
        <v>73</v>
      </c>
      <c r="D9" s="39">
        <v>35</v>
      </c>
      <c r="E9" s="40" t="s">
        <v>74</v>
      </c>
      <c r="F9" s="40">
        <v>10</v>
      </c>
      <c r="G9" s="50">
        <v>1</v>
      </c>
      <c r="H9" s="41">
        <v>1287</v>
      </c>
      <c r="I9" s="42">
        <f t="shared" si="0"/>
        <v>128.70000000000002</v>
      </c>
      <c r="J9" s="43">
        <f t="shared" si="1"/>
        <v>128.70000000000002</v>
      </c>
      <c r="K9" s="43">
        <f t="shared" si="2"/>
        <v>64.350000000000009</v>
      </c>
      <c r="L9" s="44">
        <f t="shared" si="3"/>
        <v>364.32396</v>
      </c>
      <c r="M9" s="45">
        <f t="shared" si="4"/>
        <v>1973.0739599999999</v>
      </c>
    </row>
    <row r="10" spans="2:13" ht="16.5" thickBot="1" x14ac:dyDescent="0.3">
      <c r="B10" s="38" t="s">
        <v>72</v>
      </c>
      <c r="C10" s="39" t="s">
        <v>73</v>
      </c>
      <c r="D10" s="39">
        <v>35</v>
      </c>
      <c r="E10" s="40" t="s">
        <v>74</v>
      </c>
      <c r="F10" s="40">
        <v>10</v>
      </c>
      <c r="G10" s="50">
        <v>1</v>
      </c>
      <c r="H10" s="41">
        <v>1287</v>
      </c>
      <c r="I10" s="42">
        <f t="shared" si="0"/>
        <v>128.70000000000002</v>
      </c>
      <c r="J10" s="43">
        <f t="shared" si="1"/>
        <v>128.70000000000002</v>
      </c>
      <c r="K10" s="43">
        <f t="shared" si="2"/>
        <v>64.350000000000009</v>
      </c>
      <c r="L10" s="44">
        <f t="shared" si="3"/>
        <v>364.32396</v>
      </c>
      <c r="M10" s="45">
        <f t="shared" si="4"/>
        <v>1973.0739599999999</v>
      </c>
    </row>
    <row r="11" spans="2:13" ht="16.5" thickBot="1" x14ac:dyDescent="0.3">
      <c r="B11" s="73" t="s">
        <v>72</v>
      </c>
      <c r="C11" s="39" t="s">
        <v>73</v>
      </c>
      <c r="D11" s="74">
        <v>35</v>
      </c>
      <c r="E11" s="75" t="s">
        <v>74</v>
      </c>
      <c r="F11" s="75">
        <v>10</v>
      </c>
      <c r="G11" s="56">
        <v>1</v>
      </c>
      <c r="H11" s="41">
        <v>1287</v>
      </c>
      <c r="I11" s="42">
        <f t="shared" si="0"/>
        <v>128.70000000000002</v>
      </c>
      <c r="J11" s="43">
        <f t="shared" si="1"/>
        <v>128.70000000000002</v>
      </c>
      <c r="K11" s="43">
        <f t="shared" si="2"/>
        <v>64.350000000000009</v>
      </c>
      <c r="L11" s="44">
        <f t="shared" si="3"/>
        <v>364.32396</v>
      </c>
      <c r="M11" s="45">
        <f t="shared" si="4"/>
        <v>1973.0739599999999</v>
      </c>
    </row>
    <row r="12" spans="2:13" ht="16.5" thickBot="1" x14ac:dyDescent="0.3">
      <c r="B12" s="37"/>
      <c r="C12" s="37"/>
      <c r="D12" s="37"/>
      <c r="E12" s="37"/>
      <c r="F12" s="37"/>
      <c r="G12" s="58" t="s">
        <v>64</v>
      </c>
      <c r="H12" s="59">
        <f>SUM(H7:H11)</f>
        <v>6435</v>
      </c>
      <c r="I12" s="59">
        <f t="shared" ref="I12:M12" si="5">SUM(I7:I11)</f>
        <v>643.50000000000011</v>
      </c>
      <c r="J12" s="59">
        <f t="shared" si="5"/>
        <v>643.50000000000011</v>
      </c>
      <c r="K12" s="59">
        <f t="shared" si="5"/>
        <v>321.75000000000006</v>
      </c>
      <c r="L12" s="59">
        <f>SUM(L7:L11)</f>
        <v>1821.6197999999999</v>
      </c>
      <c r="M12" s="59">
        <f t="shared" si="5"/>
        <v>9865.3698000000004</v>
      </c>
    </row>
    <row r="13" spans="2:13" ht="15.75" x14ac:dyDescent="0.25">
      <c r="B13" s="37"/>
      <c r="C13" s="37"/>
      <c r="D13" s="37"/>
      <c r="E13" s="37"/>
      <c r="F13" s="37"/>
      <c r="G13" s="37"/>
      <c r="H13" s="37"/>
      <c r="I13" s="37"/>
      <c r="J13" s="37"/>
      <c r="K13" s="37"/>
      <c r="L13" s="37"/>
      <c r="M13" s="37"/>
    </row>
    <row r="14" spans="2:13" ht="15.75" x14ac:dyDescent="0.25">
      <c r="B14" s="37"/>
      <c r="C14" s="37"/>
      <c r="D14" s="37"/>
      <c r="E14" s="37"/>
      <c r="F14" s="37"/>
      <c r="G14" s="37"/>
      <c r="H14" s="37"/>
      <c r="I14" s="37"/>
      <c r="J14" s="37"/>
      <c r="K14" s="37"/>
      <c r="L14" s="37"/>
      <c r="M14" s="37"/>
    </row>
    <row r="15" spans="2:13" ht="16.5" thickBot="1" x14ac:dyDescent="0.3">
      <c r="B15" s="37"/>
      <c r="C15" s="37"/>
      <c r="D15" s="37"/>
      <c r="E15" s="37"/>
      <c r="F15" s="37"/>
      <c r="G15" s="37"/>
      <c r="H15" s="37"/>
      <c r="I15" s="37"/>
      <c r="J15" s="37"/>
      <c r="K15" s="37"/>
      <c r="L15" s="60"/>
      <c r="M15" s="37"/>
    </row>
    <row r="16" spans="2:13" ht="42" customHeight="1" thickBot="1" x14ac:dyDescent="0.3">
      <c r="B16" s="37"/>
      <c r="C16" s="96" t="s">
        <v>65</v>
      </c>
      <c r="D16" s="97"/>
      <c r="E16" s="98"/>
      <c r="F16" s="96" t="s">
        <v>66</v>
      </c>
      <c r="G16" s="97"/>
      <c r="H16" s="98"/>
      <c r="I16" s="96" t="s">
        <v>67</v>
      </c>
      <c r="J16" s="97"/>
      <c r="K16" s="98"/>
      <c r="L16" s="37"/>
      <c r="M16" s="37"/>
    </row>
    <row r="17" spans="2:13" ht="57.75" thickBot="1" x14ac:dyDescent="0.3">
      <c r="B17" s="31" t="s">
        <v>38</v>
      </c>
      <c r="C17" s="61" t="s">
        <v>68</v>
      </c>
      <c r="D17" s="62" t="s">
        <v>69</v>
      </c>
      <c r="E17" s="63" t="s">
        <v>49</v>
      </c>
      <c r="F17" s="61" t="s">
        <v>68</v>
      </c>
      <c r="G17" s="62" t="s">
        <v>69</v>
      </c>
      <c r="H17" s="63" t="s">
        <v>49</v>
      </c>
      <c r="I17" s="61" t="s">
        <v>68</v>
      </c>
      <c r="J17" s="62" t="s">
        <v>69</v>
      </c>
      <c r="K17" s="63" t="s">
        <v>49</v>
      </c>
      <c r="L17" s="37"/>
      <c r="M17" s="37"/>
    </row>
    <row r="18" spans="2:13" ht="16.5" thickBot="1" x14ac:dyDescent="0.3">
      <c r="B18" s="38" t="s">
        <v>72</v>
      </c>
      <c r="C18" s="64">
        <f>H7+I7+J7</f>
        <v>1544.4</v>
      </c>
      <c r="D18" s="65">
        <f>K7+L7</f>
        <v>428.67396000000002</v>
      </c>
      <c r="E18" s="44">
        <f>C18+D18</f>
        <v>1973.0739600000002</v>
      </c>
      <c r="F18" s="66">
        <f>C18*6</f>
        <v>9266.4000000000015</v>
      </c>
      <c r="G18" s="42">
        <f>D18*6</f>
        <v>2572.04376</v>
      </c>
      <c r="H18" s="67">
        <f>F18+G18</f>
        <v>11838.443760000002</v>
      </c>
      <c r="I18" s="66">
        <f>C18*12</f>
        <v>18532.800000000003</v>
      </c>
      <c r="J18" s="42">
        <f>D18*12</f>
        <v>5144.08752</v>
      </c>
      <c r="K18" s="67">
        <f>I18+J18</f>
        <v>23676.887520000004</v>
      </c>
      <c r="L18" s="37"/>
      <c r="M18" s="37"/>
    </row>
    <row r="19" spans="2:13" ht="16.5" thickBot="1" x14ac:dyDescent="0.3">
      <c r="B19" s="38" t="s">
        <v>72</v>
      </c>
      <c r="C19" s="64">
        <f t="shared" ref="C19:C22" si="6">H8+I8+J8</f>
        <v>1544.4</v>
      </c>
      <c r="D19" s="65">
        <f t="shared" ref="D19:D22" si="7">K8+L8</f>
        <v>428.67396000000002</v>
      </c>
      <c r="E19" s="44">
        <f t="shared" ref="E19:E22" si="8">C19+D19</f>
        <v>1973.0739600000002</v>
      </c>
      <c r="F19" s="66">
        <f t="shared" ref="F19:G22" si="9">C19*6</f>
        <v>9266.4000000000015</v>
      </c>
      <c r="G19" s="42">
        <f t="shared" si="9"/>
        <v>2572.04376</v>
      </c>
      <c r="H19" s="67">
        <f t="shared" ref="H19:H22" si="10">F19+G19</f>
        <v>11838.443760000002</v>
      </c>
      <c r="I19" s="66">
        <f t="shared" ref="I19:J22" si="11">C19*12</f>
        <v>18532.800000000003</v>
      </c>
      <c r="J19" s="42">
        <f t="shared" si="11"/>
        <v>5144.08752</v>
      </c>
      <c r="K19" s="67">
        <f t="shared" ref="K19:K22" si="12">I19+J19</f>
        <v>23676.887520000004</v>
      </c>
      <c r="L19" s="37"/>
      <c r="M19" s="37"/>
    </row>
    <row r="20" spans="2:13" ht="16.5" thickBot="1" x14ac:dyDescent="0.3">
      <c r="B20" s="38" t="s">
        <v>72</v>
      </c>
      <c r="C20" s="64">
        <f t="shared" si="6"/>
        <v>1544.4</v>
      </c>
      <c r="D20" s="65">
        <f t="shared" si="7"/>
        <v>428.67396000000002</v>
      </c>
      <c r="E20" s="44">
        <f t="shared" si="8"/>
        <v>1973.0739600000002</v>
      </c>
      <c r="F20" s="66">
        <f t="shared" si="9"/>
        <v>9266.4000000000015</v>
      </c>
      <c r="G20" s="42">
        <f t="shared" si="9"/>
        <v>2572.04376</v>
      </c>
      <c r="H20" s="67">
        <f t="shared" si="10"/>
        <v>11838.443760000002</v>
      </c>
      <c r="I20" s="66">
        <f t="shared" si="11"/>
        <v>18532.800000000003</v>
      </c>
      <c r="J20" s="42">
        <f t="shared" si="11"/>
        <v>5144.08752</v>
      </c>
      <c r="K20" s="67">
        <f t="shared" si="12"/>
        <v>23676.887520000004</v>
      </c>
      <c r="L20" s="37"/>
      <c r="M20" s="37"/>
    </row>
    <row r="21" spans="2:13" ht="16.5" thickBot="1" x14ac:dyDescent="0.3">
      <c r="B21" s="38" t="s">
        <v>72</v>
      </c>
      <c r="C21" s="64">
        <f t="shared" si="6"/>
        <v>1544.4</v>
      </c>
      <c r="D21" s="65">
        <f t="shared" si="7"/>
        <v>428.67396000000002</v>
      </c>
      <c r="E21" s="44">
        <f t="shared" si="8"/>
        <v>1973.0739600000002</v>
      </c>
      <c r="F21" s="66">
        <f t="shared" si="9"/>
        <v>9266.4000000000015</v>
      </c>
      <c r="G21" s="42">
        <f t="shared" si="9"/>
        <v>2572.04376</v>
      </c>
      <c r="H21" s="67">
        <f t="shared" si="10"/>
        <v>11838.443760000002</v>
      </c>
      <c r="I21" s="66">
        <f t="shared" si="11"/>
        <v>18532.800000000003</v>
      </c>
      <c r="J21" s="42">
        <f t="shared" si="11"/>
        <v>5144.08752</v>
      </c>
      <c r="K21" s="67">
        <f t="shared" si="12"/>
        <v>23676.887520000004</v>
      </c>
      <c r="L21" s="37"/>
      <c r="M21" s="37"/>
    </row>
    <row r="22" spans="2:13" ht="16.5" thickBot="1" x14ac:dyDescent="0.3">
      <c r="B22" s="73" t="s">
        <v>72</v>
      </c>
      <c r="C22" s="64">
        <f t="shared" si="6"/>
        <v>1544.4</v>
      </c>
      <c r="D22" s="65">
        <f t="shared" si="7"/>
        <v>428.67396000000002</v>
      </c>
      <c r="E22" s="44">
        <f t="shared" si="8"/>
        <v>1973.0739600000002</v>
      </c>
      <c r="F22" s="66">
        <f t="shared" si="9"/>
        <v>9266.4000000000015</v>
      </c>
      <c r="G22" s="42">
        <f t="shared" si="9"/>
        <v>2572.04376</v>
      </c>
      <c r="H22" s="67">
        <f t="shared" si="10"/>
        <v>11838.443760000002</v>
      </c>
      <c r="I22" s="66">
        <f t="shared" si="11"/>
        <v>18532.800000000003</v>
      </c>
      <c r="J22" s="42">
        <f t="shared" si="11"/>
        <v>5144.08752</v>
      </c>
      <c r="K22" s="67">
        <f t="shared" si="12"/>
        <v>23676.887520000004</v>
      </c>
      <c r="L22" s="37"/>
      <c r="M22" s="37"/>
    </row>
    <row r="23" spans="2:13" ht="16.5" thickBot="1" x14ac:dyDescent="0.3">
      <c r="B23" s="68" t="s">
        <v>64</v>
      </c>
      <c r="C23" s="69">
        <f>SUM(C18:C22)</f>
        <v>7722</v>
      </c>
      <c r="D23" s="69">
        <f t="shared" ref="D23:K23" si="13">SUM(D18:D22)</f>
        <v>2143.3697999999999</v>
      </c>
      <c r="E23" s="69">
        <f t="shared" si="13"/>
        <v>9865.3698000000004</v>
      </c>
      <c r="F23" s="69">
        <f t="shared" si="13"/>
        <v>46332.000000000007</v>
      </c>
      <c r="G23" s="69">
        <f t="shared" si="13"/>
        <v>12860.218800000001</v>
      </c>
      <c r="H23" s="69">
        <f t="shared" si="13"/>
        <v>59192.21880000001</v>
      </c>
      <c r="I23" s="69">
        <f t="shared" si="13"/>
        <v>92664.000000000015</v>
      </c>
      <c r="J23" s="69">
        <f t="shared" si="13"/>
        <v>25720.437600000001</v>
      </c>
      <c r="K23" s="70">
        <f t="shared" si="13"/>
        <v>118384.43760000002</v>
      </c>
      <c r="L23" s="37"/>
      <c r="M23" s="37"/>
    </row>
  </sheetData>
  <mergeCells count="4">
    <mergeCell ref="B3:M3"/>
    <mergeCell ref="C16:E16"/>
    <mergeCell ref="F16:H16"/>
    <mergeCell ref="I16:K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1.SPKC</vt:lpstr>
      <vt:lpstr>1.SPKC_1</vt:lpstr>
      <vt:lpstr>1.SPKC_2</vt:lpstr>
      <vt:lpstr>1.SPKC_3</vt:lpstr>
      <vt:lpstr>1.SPKC_4</vt:lpstr>
      <vt:lpstr>'1.SPKC'!Print_Area</vt:lpstr>
      <vt:lpstr>'1.SPKC'!Print_Titles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Igors Belovs</dc:creator>
  <cp:lastModifiedBy>Lāsma Zandberga</cp:lastModifiedBy>
  <dcterms:created xsi:type="dcterms:W3CDTF">2020-10-19T13:25:09Z</dcterms:created>
  <dcterms:modified xsi:type="dcterms:W3CDTF">2020-10-20T08:27:07Z</dcterms:modified>
</cp:coreProperties>
</file>