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ace.Sanita\Documents\Sanita Lāce\Atzinums sūtīšanai\"/>
    </mc:Choice>
  </mc:AlternateContent>
  <xr:revisionPtr revIDLastSave="0" documentId="13_ncr:1_{0A3FA0D9-A8DD-48E6-8E44-63B8672F98F9}" xr6:coauthVersionLast="45" xr6:coauthVersionMax="45" xr10:uidLastSave="{00000000-0000-0000-0000-000000000000}"/>
  <bookViews>
    <workbookView xWindow="-132" yWindow="-132" windowWidth="23304" windowHeight="12624" xr2:uid="{3AFC3DCD-134F-42F5-B153-E6655AEC67BD}"/>
  </bookViews>
  <sheets>
    <sheet name="LVCA_Saturs" sheetId="1" r:id="rId1"/>
    <sheet name="LVCA_Finanšu" sheetId="5" r:id="rId2"/>
    <sheet name="LatBAN" sheetId="2" r:id="rId3"/>
    <sheet name="LatBan_Finanšu" sheetId="6" r:id="rId4"/>
    <sheet name="StartIn_saturs" sheetId="3" r:id="rId5"/>
    <sheet name="Startin_finanšu" sheetId="4" r:id="rId6"/>
  </sheets>
  <definedNames>
    <definedName name="_xlnm.Print_Titles" localSheetId="0">LVCA_Saturs!$6:$6</definedName>
    <definedName name="_xlnm.Print_Titles" localSheetId="4">StartIn_saturs!$4:$4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6" l="1"/>
  <c r="I7" i="6"/>
  <c r="I8" i="6"/>
  <c r="I9" i="6"/>
  <c r="I10" i="6"/>
  <c r="I11" i="6"/>
  <c r="I12" i="6"/>
  <c r="I13" i="6"/>
  <c r="I5" i="6"/>
  <c r="H14" i="6"/>
  <c r="H16" i="6" s="1"/>
  <c r="I14" i="6" l="1"/>
  <c r="I16" i="6" s="1"/>
  <c r="E14" i="6"/>
  <c r="F14" i="6"/>
  <c r="F16" i="6" s="1"/>
  <c r="G14" i="6"/>
  <c r="C14" i="6"/>
  <c r="D14" i="6"/>
  <c r="G16" i="6" l="1"/>
  <c r="E16" i="6"/>
  <c r="F16" i="5" l="1"/>
  <c r="E14" i="5"/>
  <c r="E13" i="5"/>
  <c r="E12" i="5" s="1"/>
  <c r="G12" i="5"/>
  <c r="F12" i="5"/>
  <c r="D12" i="5"/>
  <c r="C12" i="5"/>
  <c r="G10" i="5"/>
  <c r="F10" i="5"/>
  <c r="E10" i="5"/>
  <c r="D10" i="5"/>
  <c r="C10" i="5"/>
  <c r="G7" i="5"/>
  <c r="F7" i="5"/>
  <c r="E7" i="5"/>
  <c r="D7" i="5"/>
  <c r="D15" i="5" s="1"/>
  <c r="C7" i="5"/>
  <c r="E6" i="5"/>
  <c r="G5" i="5"/>
  <c r="F5" i="5"/>
  <c r="F15" i="5" s="1"/>
  <c r="E5" i="5"/>
  <c r="D5" i="5"/>
  <c r="I5" i="5" s="1"/>
  <c r="C5" i="5"/>
  <c r="C15" i="5" s="1"/>
  <c r="G15" i="5" l="1"/>
  <c r="G17" i="5" s="1"/>
  <c r="I10" i="5"/>
  <c r="I12" i="5"/>
  <c r="E15" i="5"/>
  <c r="E17" i="5" s="1"/>
  <c r="I15" i="5" s="1"/>
  <c r="I7" i="5"/>
  <c r="L25" i="4" l="1"/>
  <c r="K23" i="4"/>
  <c r="K26" i="4" s="1"/>
  <c r="F23" i="4"/>
  <c r="J22" i="4"/>
  <c r="I22" i="4"/>
  <c r="L22" i="4" s="1"/>
  <c r="J21" i="4"/>
  <c r="I21" i="4"/>
  <c r="H21" i="4"/>
  <c r="I20" i="4"/>
  <c r="H20" i="4"/>
  <c r="L20" i="4" s="1"/>
  <c r="L19" i="4"/>
  <c r="G19" i="4"/>
  <c r="G23" i="4" s="1"/>
  <c r="J18" i="4"/>
  <c r="I18" i="4"/>
  <c r="L18" i="4" s="1"/>
  <c r="I17" i="4"/>
  <c r="H17" i="4"/>
  <c r="L15" i="4"/>
  <c r="L14" i="4"/>
  <c r="L13" i="4"/>
  <c r="J12" i="4"/>
  <c r="J23" i="4" s="1"/>
  <c r="J26" i="4" s="1"/>
  <c r="I12" i="4"/>
  <c r="H10" i="4"/>
  <c r="H23" i="4" s="1"/>
  <c r="H26" i="4" s="1"/>
  <c r="I8" i="4"/>
  <c r="I23" i="4" s="1"/>
  <c r="I26" i="4" s="1"/>
  <c r="L8" i="4" l="1"/>
  <c r="L17" i="4"/>
  <c r="L21" i="4"/>
  <c r="L12" i="4"/>
  <c r="L5" i="4"/>
  <c r="L23" i="4" s="1"/>
  <c r="L26" i="4" s="1"/>
  <c r="L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Sanita Lāce</author>
  </authors>
  <commentList>
    <comment ref="E6" authorId="0" shapeId="0" xr:uid="{074E9AD2-5122-4719-9ECF-62242705695D}">
      <text>
        <r>
          <rPr>
            <b/>
            <sz val="11"/>
            <color indexed="81"/>
            <rFont val="Tahoma"/>
            <family val="2"/>
            <charset val="186"/>
          </rPr>
          <t>Sanita Lāce:</t>
        </r>
        <r>
          <rPr>
            <sz val="11"/>
            <color indexed="81"/>
            <rFont val="Tahoma"/>
            <family val="2"/>
            <charset val="186"/>
          </rPr>
          <t xml:space="preserve">
Vēstulē Nr. 3.3-4/2020/4748N nav attiecinātas izmaksas - 1) PVN par SIA Pētertornis sniegtajiem ēdināšanas pakalpojumiem Gada Investors 19 pasākumam, kas sastāda 477,86 euro;
2) PVN par SIA Awards &amp; Medal Studio sniegtajiem pakalpojumiem Gada Investors 19 pasākumam, kas sastāda 163,93 euro;
3) netiek attiecināti izdevumi, ko veido SIA Hostnet pakalpojumu izmaksas Gada Investors 19 pasākumam, jo šīs izmaksas ir radušās un maksājums par pakalpojumu veikts pirms Līguma noslēgšanas.</t>
        </r>
      </text>
    </comment>
    <comment ref="E13" authorId="0" shapeId="0" xr:uid="{A01D4926-4CB6-4990-8E94-09AEBA8F1950}">
      <text>
        <r>
          <rPr>
            <b/>
            <sz val="11"/>
            <color indexed="81"/>
            <rFont val="Tahoma"/>
            <family val="2"/>
            <charset val="186"/>
          </rPr>
          <t>Sanita Lāce:</t>
        </r>
        <r>
          <rPr>
            <sz val="11"/>
            <color indexed="81"/>
            <rFont val="Tahoma"/>
            <family val="2"/>
            <charset val="186"/>
          </rPr>
          <t xml:space="preserve">
Vēstulē Nr. 3.3-4/2020/4748N nav attiecināts PVN par SIA Darījumu Partneri sniegtajiem grāmatvedības pakalpojumiem, kas sastāda 69,37 euro.</t>
        </r>
      </text>
    </comment>
    <comment ref="F16" authorId="0" shapeId="0" xr:uid="{B24CFF27-DB6E-4AF1-87F2-711E71DE2184}">
      <text>
        <r>
          <rPr>
            <b/>
            <sz val="11"/>
            <color indexed="81"/>
            <rFont val="Tahoma"/>
            <family val="2"/>
            <charset val="186"/>
          </rPr>
          <t>Sanita Lāce:</t>
        </r>
        <r>
          <rPr>
            <sz val="11"/>
            <color indexed="81"/>
            <rFont val="Tahoma"/>
            <family val="2"/>
            <charset val="186"/>
          </rPr>
          <t xml:space="preserve">
Korekcija par  PVN nosadaļas 4.1.</t>
        </r>
      </text>
    </comment>
    <comment ref="G16" authorId="0" shapeId="0" xr:uid="{5994F433-5C31-4BB2-A5CC-86A2B449EF90}">
      <text>
        <r>
          <rPr>
            <sz val="11"/>
            <color indexed="81"/>
            <rFont val="Tahoma"/>
            <family val="2"/>
            <charset val="186"/>
          </rPr>
          <t>Sanita Lāce:Korekcija no sadaļas 2.1. Neattiecināts rēķins. EM vēstule 3.3-4/2020/5807N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Sanita Lāce</author>
  </authors>
  <commentList>
    <comment ref="J25" authorId="0" shapeId="0" xr:uid="{F811D7D7-EA5E-450F-8250-558053C15538}">
      <text>
        <r>
          <rPr>
            <b/>
            <sz val="11"/>
            <color indexed="81"/>
            <rFont val="Tahoma"/>
            <family val="2"/>
            <charset val="186"/>
          </rPr>
          <t>Sanita Lāce:</t>
        </r>
        <r>
          <rPr>
            <sz val="11"/>
            <color indexed="81"/>
            <rFont val="Tahoma"/>
            <family val="2"/>
            <charset val="186"/>
          </rPr>
          <t xml:space="preserve">
korekcija no 2. atskaites PVN atmaksa
</t>
        </r>
      </text>
    </comment>
    <comment ref="K25" authorId="0" shapeId="0" xr:uid="{34D3FCE4-3DF5-4BA1-AD29-E9BE3A9AC033}">
      <text>
        <r>
          <rPr>
            <b/>
            <sz val="11"/>
            <color indexed="81"/>
            <rFont val="Tahoma"/>
            <family val="2"/>
            <charset val="186"/>
          </rPr>
          <t>Sanita Lāce:</t>
        </r>
        <r>
          <rPr>
            <sz val="11"/>
            <color indexed="81"/>
            <rFont val="Tahoma"/>
            <family val="2"/>
            <charset val="186"/>
          </rPr>
          <t xml:space="preserve">
Korekcija no atskaites Nr. (-305.43) un saskaņā ar līguma nosacījumiem kopā attiecināmās izmaksas (-222.61) (EM vēstule 14.10.2020. 3.3-4/2020/6240N)</t>
        </r>
      </text>
    </comment>
  </commentList>
</comments>
</file>

<file path=xl/sharedStrings.xml><?xml version="1.0" encoding="utf-8"?>
<sst xmlns="http://schemas.openxmlformats.org/spreadsheetml/2006/main" count="234" uniqueCount="178">
  <si>
    <t>Plānotās aktivitātes/nodevumi</t>
  </si>
  <si>
    <t>Kopā ar nozares partneriem noorganizē apspriedi par jaunuzņēmumu ekosistēmas un nozares aktualitātēm, jautājumiem, problēmām uzaicinot Ekonomikas ministriju, Latvijas Investīciju un attīstību aģentūru, Uzņēmumu reģistru, Pilsonības un migrācijas lietu pārvaldi un citus valsts sektora pārstāvjus</t>
  </si>
  <si>
    <t>Apkopo statistiku par jaunuzņēmumiem, piesaistītajām investīcijām,  Asociācijas biedriem, kā arī citu Ekonomikas ministrijai nepieciešamo statistiku  atbilstoši Ekonomikas ministrijas pieprasījumam un reizi pusgadā apkopoto informāciju iesniedz Ekonomikas ministrijai</t>
  </si>
  <si>
    <t>Līdz 2020.gada 30.jūnijam sagatavo un iesniedz vismaz piecus ar Latvijas Privātā un riska kapitāla Asociāciju (LVCA) un Latvijas Start-up uzņēmumu asociāciju (turpmāk – nozares partneri) saskaņotus ierosinājumus Ekonomikas ministrijai Latvijas tēla papildināšanai ar uz nozari attiecināmiem saukļiem par jaunuzņēmumu ekosistēmas atbalsta mērķiem un to īstenošanu;</t>
  </si>
  <si>
    <t>Līdz 2020.gada 31.maijam kopā ar Latvijas Privātā un riska kapitāla Asociāciju (LVCA) organizēt vismaz vienu pasākumu par investīcijām jaunuzņēmumos un nozares aktualitātēm uzaicinot Ekonomikas ministriju, Latvijas bankas, Latvijas investīciju un attīstību aģentūru, Attīstības finanšu institūcija Altum un citus valsts sektora pārstāvjus;</t>
  </si>
  <si>
    <t>Līdz 2020.gada 30.jūnijam sadarbībā ar nozares partneriem organizē vismaz divas tikšanās ar jaunuzņēmumu ekosistēmas dalībniekiem, kuru ietvaros tiek apkopoti jaunuzņēmumu ekosistēmas dalībnieku ieteikumi jaunuzņēmumu ekosistēmas attīstībai. Apkopotos ieteikumus, iesniedz Ekonomikas ministrijai līdz 2020.gada 30.jūnijam.</t>
  </si>
  <si>
    <t>Līdz 2020.gada 30.jūnijam organizē vismaz divas investoru darba grupu tikšanās, lai apkopotu ieteikumus, un nepieciešamās izmaiņas normatīvajos aktos, kas veicinātu regulējuma pilnveidi, kā arī esošo normatīvo aktu un valsts atbalsta programmu izvērtējumus un priekšlikumus uzlabojumiem. Minēto informāciju Asociācija apkopotā un pārskatāmā veidā iesniedz Ekonomikas ministrijai līdz 2020.gada 30.jūnijam.</t>
  </si>
  <si>
    <t>Nodrošina informācijas apriti starp jaunuzņēmumiem un sniedz informāciju medijiem, veicinot nozares atpazīstamību un sabiedrības izpratni par jaunuzņēmumu lomu ekonomikas ilgtermiņa attīstībā uzlabotā Asociācijas mājas lapā, t.sk. nodrošina vismaz 10 publikācijas par Latvijas jaunuzņēmumu ekosistēmu periodā līdz 2020.gada 30.jūnijam, t.sk. publikācijas Asociācijas mājas lapā, un iesniedz Ekonomikas ministrijai;</t>
  </si>
  <si>
    <t>Apkopo statistiku par jaunuzņēmumiem, piesaistītajām investīcijām,  Asociācijas biedriem kā arī citu Ekonomikas ministrijai nepieciešamo statistiku  atbilstoši Ekonomikas ministrijas pieprasījumam un līdz 2020.gada 30.jūnijam informāciju iesniedz Ekonomikas ministrijai;</t>
  </si>
  <si>
    <t>Līdz 2020.gada 30.jūnijam sniedz priekšlikumus Ekonomikas ministrijai par nodibinājuma “Techhub Riga” 2019.gada 19.septembrī atklātās koprades telpas turpmāko attīstību un izmantošanu.</t>
  </si>
  <si>
    <t>2020.gada 30.jūnijam noorganizē vismaz 40 individuālās konsultācijas agrīnās stadijas jaunuzņēmumiem par investīcijām, pieejamām valsts atbalsta programmām;</t>
  </si>
  <si>
    <t>Asociācija līdz 2020.gada 30.jūnijam piedalās vismaz divās vieslekcijās, projektos vai pasākumos kādā no Latvijas augstskolām, kur dalās ar informāciju par jaunuzņēmumu darbību, investīciju piesaisti jaunuzņēmumiem un to ekosistēmas attīstību;</t>
  </si>
  <si>
    <t>Līdz 2020.gada 31.maijam sagatavo un iesniedz vismaz piecus ierosinājumus Ekonomikas ministrijai Latvijas tēla papildināšanai ar uz nozari attiecināmiem saukļiem par jaunuzņēmumu ekosistēmas atbalsta mērķiem un to īstenošanu</t>
  </si>
  <si>
    <t>Līdz 2020.gada 31.augustam sadarbībā ar nozares partneriem organizē vismaz sešus pasākumus ar jaunuzņēmumu ekosistēmas dalībniekiem, kuru ietvaros tiek apkopoti jaunuzņēmumu ekosistēmas dalībnieku ieteikumi jaunuzņēmumu ekosistēmas attīstībai. Apkopotos ieteikumus, iesniedz Ekonomikas ministrijai līdz 2020.gada 31.augustam.</t>
  </si>
  <si>
    <t>Līdz 2020.gada 31.maijam sadarbībā ar nozares partneriem organizē vismaz trīs darba grupu tikšanās jaunuzņēmumu biedru vidū, lai apkopotu ieteikumus, un nepieciešamās izmaiņas normatīvajos aktos, kas veicinātu regulējuma pilnveidi, kā arī esošo normatīvo aktu un valsts atbalsta programmu izvērtējumus un priekšlikumus uzlabojumiem. Minēto informāciju Asociācija apkopotā un pārskatāmā veidā iesniedz Ekonomikas ministrijai līdz 2020.gada 31.maijam</t>
  </si>
  <si>
    <t>Nodrošina informācijas apriti starp jaunuzņēmumiem un sniedz informāciju medijiem, veicinot nozares atpazīstamību un sabiedrības izpratni par jaunuzņēmumu lomu ekonomikas ilgtermiņa attīstībā, t.sk. nodrošina vismaz 20 publikācijas par Latvijas jaunuzņēmumu ekosistēmu periodā līdz 2020.gada 31.maijam un iesniedz Ekonomikas ministrijai</t>
  </si>
  <si>
    <t>Apkopo statistiku par jaunuzņēmumiem, piesaistītajām investīcijām,  Asociācijas biedriem kā arī citu Ekonomikas ministrijai nepieciešamo statistiku  atbilstoši Ekonomikas ministrijas pieprasījumam un reizi pusgadā apkopoto informāciju iesniedz Ekonomikas ministrijai</t>
  </si>
  <si>
    <t>Līdz 2020.gada 31.maijam sniedz priekšlikumus Ekonomikas ministrijai par nodibinājuma “Techhub Riga” 2019.gada 19.septembrī atklātās koprades telpas turpmāko attīstību un izmantošanu</t>
  </si>
  <si>
    <t>Noorganizē vismaz 10 individuālās konsultācijas agrīnās stadijas jaunuzņēmumiem un vismaz divus informatīvos pasākumus līdz 2020.gada 31.maijam</t>
  </si>
  <si>
    <t>Asociācija līdz 2020.gada 31.augustam piedalās vismaz trīs vieslekcijās, projektos vai pasākumos kādā no Latvijas augstskolām, kur dalās ar informāciju par jaunuzņēmumu darbību un to ekosistēmas attīstību, t.sk. organizē vienu studentu un jaunuzņēmumu tīklošanās (matchmaking) pasākumu.</t>
  </si>
  <si>
    <t>Līdz 2020.gada 30.novembrim kopā ar privāto investoru biedrību „Latvijas Biznesa Eņģeļu Tīkls” un biedrību “Latvijas Start-up uzņēmumu asociācija” sagatavo un iesniedz vismaz piecus savstarpēji saskaņotus ierosinājumus MINISTRIJAI Latvijas tēla papildināšanai ar uz nozari attiecināmiem saukļiem par jaunuzņēmumu ekosistēmas atbalsta mērķiem un to īstenošanu</t>
  </si>
  <si>
    <t>Līdz 2020.gada 30. novembrim sadarbībā ar nozares partneriem organizē vismaz trīs pasākumus (tai skaitā investoru apmācības, kā arī “Gada investors” balvas pasniegšanu) ar jaunuzņēmumu ekosistēmas dalībniekiem, kuru ietvaros tiek apkopoti jaunuzņēmumu ekosistēmas dalībnieku ieteikumi jaunuzņēmumu ekosistēmas attīstībai, tai skaitā par nepieciešamajām izmaiņām normatīvajos aktos. Apkopotos ieteikumus iesniedz MINISTRIJAI līdz 2020.gada 31.decembrim</t>
  </si>
  <si>
    <t>Nodrošina informācijas apriti par jaunuzņēmumu ekosistēmas darbību un sniedz informāciju medijiem, veicinot nozares atpazīstamību un sabiedrības izpratni par jaunuzņēmumu lomu ekonomikas ilgtermiņa attīstībā, t.sk. nodrošina vismaz 15 publikācijas medijos saistībā ar aktuālajiem notikumiem un/vai situāciju Latvijas jaunuzņēmumu ekosistēmā periodā līdz 2020.gada 30. novembrim un iesniedz MINISTRIJAI</t>
  </si>
  <si>
    <t>Līdz 2020.gada 30. novembrim noorganizē vismaz vienu semināru jaunuzņēmumiem par iespējām aizsargāt intelektuālā īpašuma tiesības</t>
  </si>
  <si>
    <t>Līdz 2020.gada 30. novembrim piedalās vismaz vienā starptautiskā konferencē un/vai nozares pasākumā, kur sniegta informācija par Latvijas jaunuzņēmumu ekosistēmas darbību un tās ekosistēmas attīstību</t>
  </si>
  <si>
    <t>Asociācija līdz 2020.gada 30. novembrim piedalās vismaz trīs vieslekcijās, projektos vai pasākumos kādā no Latvijas augstskolām, kur dalās ar informāciju par jaunuzņēmumu darbību un to ekosistēmas attīstību</t>
  </si>
  <si>
    <t>Rezultātīvais rādītājs</t>
  </si>
  <si>
    <t>Organizēts viens pasākums par investīcijām jaunuzņēmumos un nozares aktualitātēm</t>
  </si>
  <si>
    <t>2.1.1.</t>
  </si>
  <si>
    <t>2.1.2.</t>
  </si>
  <si>
    <t>2.1.3.</t>
  </si>
  <si>
    <t>2.1.4.</t>
  </si>
  <si>
    <t>2.1.5.</t>
  </si>
  <si>
    <t>2.1.6.</t>
  </si>
  <si>
    <t>2.1.7.</t>
  </si>
  <si>
    <t>2.1.8.</t>
  </si>
  <si>
    <t>2.1.9.</t>
  </si>
  <si>
    <t>Nodrošinātas 30 publikācijas</t>
  </si>
  <si>
    <t>Apkopota statistiku par jaunuzņēmumiem piesaistītajām investīcijām</t>
  </si>
  <si>
    <t>Apkopota statistika par LatBAN biedru investīcijām jaunuzņēmumos, citos projektos un pašu uzņēmumos no 2014. gada līdz 2020. gada jūnijam</t>
  </si>
  <si>
    <t>Sniegti priekšlikumi</t>
  </si>
  <si>
    <t>30.06.2020. sniegti priekšlikumi par Par nodibinājuma “Techhub Riga” koprades telpas turpmāko attīstību un izmantošanu</t>
  </si>
  <si>
    <t>Noorganizētas vismaz 40 konsultācijas agrīnās stadijas jaunuzņēmumiem</t>
  </si>
  <si>
    <t>K.Garkeviča dalība
vieslekcijā “Investīciju
piesaiste” Liepājas Universitātes studentiem 18.06.2020</t>
  </si>
  <si>
    <t>Dalība divās vieslekcijās, projektos vai pasākumos kādā no Latvijas augstskolām</t>
  </si>
  <si>
    <t>Sagatvaoti un iesniegti vismaz 5 ierosinājumi</t>
  </si>
  <si>
    <t>Īstenots pasākums “Gada investors 2019”, kas notika 2020.gada 23.janvārī</t>
  </si>
  <si>
    <t>Kopā īstenotas 43 konsultācijas</t>
  </si>
  <si>
    <t>Sasniegtie rādītāji</t>
  </si>
  <si>
    <t xml:space="preserve">Vismaz 20 publikācijas </t>
  </si>
  <si>
    <t>Apkopota statistika</t>
  </si>
  <si>
    <t>LVCA, LatBAN un Start-in kopīgi sagatavotie ierosinājumi iesniegti 29.05.2020.</t>
  </si>
  <si>
    <t>Iesniegti priekšlikumi par nodibinājuma “Techhub Riga” koprades telpas turpmāko attīstību un izmantošanu.</t>
  </si>
  <si>
    <t>27.05.2020. iesniegti darba grupas secinājumi.</t>
  </si>
  <si>
    <t>2020.gada februārī organizēt “Riga Venture Summit” ikgadējo pasākumu, kurā  iekļauj tēmas par jaunuzņēmumu ekosistēmas aktualitātēm un problēmjautājumiem. Uz “Riga Venture Summit” Asociācija uzaicina valsts sektora pārstāvjus, jaunuzņēmumu ekosistēmas pārstāvjus un Baltijas jaunuzņēmumus pārstāvošās asociācijas</t>
  </si>
  <si>
    <t>Organizēts "Riga Venture Summit"</t>
  </si>
  <si>
    <t>05.02.2020. tika organizēts "Riga Venture Summit"</t>
  </si>
  <si>
    <t>Nodrošinātas 50 publikācijas</t>
  </si>
  <si>
    <t>Finansējuma pozīcijas</t>
  </si>
  <si>
    <t>Cena</t>
  </si>
  <si>
    <t>Vienības</t>
  </si>
  <si>
    <t>Grozījumi Nr.1</t>
  </si>
  <si>
    <t>Grozījumi Nr.2</t>
  </si>
  <si>
    <t>Izpilde kopā</t>
  </si>
  <si>
    <t>Finansējums valsts pārvaldes uzdevumu īstenošanas ietvaros plānotajiem pasākumiem</t>
  </si>
  <si>
    <t>1.1.</t>
  </si>
  <si>
    <t>Jaunuzņēmumu nozares politikas veidošana</t>
  </si>
  <si>
    <t>1.1.1.</t>
  </si>
  <si>
    <t>Jaunuzņēmumu zīmola/tēla papildināšana</t>
  </si>
  <si>
    <t>1.1.3.</t>
  </si>
  <si>
    <t>Riga Venture Summit organizēšana</t>
  </si>
  <si>
    <t>2.1.</t>
  </si>
  <si>
    <t>Jaunuzņēmumu rašanās un attīstības veicināšana</t>
  </si>
  <si>
    <t>Informatīvo pasākumu organizēšana</t>
  </si>
  <si>
    <t>3.1.</t>
  </si>
  <si>
    <t>Jaunuzņēmumiem paredzēto valsts atbalsta programmu uzlabošana</t>
  </si>
  <si>
    <t>3.1.1.</t>
  </si>
  <si>
    <t>Ekosistēmas partneru pasākumi</t>
  </si>
  <si>
    <t>4.1.</t>
  </si>
  <si>
    <t>Ar jaunuzņēmumu nozari saistītās izglītības, apmācību un pētniecības attīstība</t>
  </si>
  <si>
    <t>4.1.1.</t>
  </si>
  <si>
    <t>Student Startup matchmaking pasākums</t>
  </si>
  <si>
    <t>4.1.2.</t>
  </si>
  <si>
    <t>Dalība konferencēs un nozares pasākumos (transports, naktsmītnes)</t>
  </si>
  <si>
    <t>5.1.</t>
  </si>
  <si>
    <t>Jaunuzņēmumu nozares atpazīstamības veicināšana</t>
  </si>
  <si>
    <t>5.1.1.</t>
  </si>
  <si>
    <t>Sabiedrisko attiecību un mediju attiecību atbalsta pakalpojums, trešo pušu izmaksas, 8 mēneši</t>
  </si>
  <si>
    <t>5.1.2.</t>
  </si>
  <si>
    <t>Mediju monitorings, 8 mēneši</t>
  </si>
  <si>
    <t>Finansējums asociācijas pamatdarbības administratīvo izmaksu segšanai</t>
  </si>
  <si>
    <t>Projektu vadītāja atlīdzība (atalgojums, ieskaitot nodokļu maksājumus)  (8 mēneši)</t>
  </si>
  <si>
    <t>2.2.</t>
  </si>
  <si>
    <t>Grāmatvedības izdevumi (8 mēneši)</t>
  </si>
  <si>
    <t>Telpu noma un citas tiešās izmaksas (transports, u.c.) (mēneši)</t>
  </si>
  <si>
    <t>Korekcija</t>
  </si>
  <si>
    <t>Attiecinātās izmaksas</t>
  </si>
  <si>
    <t>Izpilde 
atskaite nr.1</t>
  </si>
  <si>
    <t>Izpilde 
atskaite nr.2</t>
  </si>
  <si>
    <t>Izpilde 
atskaite nr.3</t>
  </si>
  <si>
    <t>Izpilde 
atskaite nr.4</t>
  </si>
  <si>
    <t>Organizēta 1 apspriede</t>
  </si>
  <si>
    <t>Virtuālā tikšanās 27.05.2020 ar UR galveno notāri Gunu Paideri, Latvijas Institūta vadītāju Vitu Timermani-Mooru, LIAA pārstāvjiem Olga Barretu-Gonsālvisa un Laumu Muižnieci, Ekonomikas ministrijas pārstāvi Edmundu Jansonu.</t>
  </si>
  <si>
    <t xml:space="preserve">Apkopota statistika Baltic PE/VC Survey 2019 </t>
  </si>
  <si>
    <t>Noorganizēts viens seminārs</t>
  </si>
  <si>
    <t>07.05.2020. Seminārs jaunuzņēmumiem "Intelektuālā īpašuma aizsardzība" https://www.lvca.lv/lv/jaunumi/seminars-jaunuznemumiem-intelektuala-ipasuma-aizsardziba-notika-7-maija-plkst-17</t>
  </si>
  <si>
    <t>Piedalīties investoru kvalifikācijas celšanā, noorganizējot vienu izglītojošu semināru ar starptautiski atzītu ekspertu piedalīšanos atbilstoši ekspertu pieejamībai līdz 2020.gada 30.novembrism</t>
  </si>
  <si>
    <t xml:space="preserve">Dalība vismaz 3 vieslekcijās </t>
  </si>
  <si>
    <t>27.03.2020. vieslekcija par Riska kapitālu RTU Uzņēmējdarbības vadības maģistratūras studentiem</t>
  </si>
  <si>
    <t>Vismaz 15 publikācijas</t>
  </si>
  <si>
    <t>Noorganizēts vismaz vienu izglītojoši seminārs investoru kvalifikācijas celšanai</t>
  </si>
  <si>
    <t>Apmācības plānotas 2020. gada novembrī</t>
  </si>
  <si>
    <t xml:space="preserve">2.1.10. </t>
  </si>
  <si>
    <t>Līdz 2020.gada 15.decembrim īstenot pasākumus riska kapitāla nozares atpazīstamības un sabiedrības izpratnes par tās lomu jaunuzņēmumu izveidē un attīstībā veicināšanai.</t>
  </si>
  <si>
    <t xml:space="preserve">Īstenoti vismaz 2 pasākumi </t>
  </si>
  <si>
    <t xml:space="preserve">Aktivitātes īstenošana līdz 15.12.2020. </t>
  </si>
  <si>
    <t>Līguma tāme, EUR</t>
  </si>
  <si>
    <t>Latvijas Jaunuzņēmumu asociācija
27.11.2019. līgums Nr. 3.9-1.3_2019_24
Līguma periods 27.11.2019.-15.12.2020.</t>
  </si>
  <si>
    <t>Grozījumi Nr2</t>
  </si>
  <si>
    <t>Izpilde atskaite Nr. 1</t>
  </si>
  <si>
    <t>Izpilde atskaite Nr. 2</t>
  </si>
  <si>
    <t>Izpilde atskaite Nr. 3</t>
  </si>
  <si>
    <t>4.atskaite 15.12.2020</t>
  </si>
  <si>
    <t>Atlikums</t>
  </si>
  <si>
    <t>Pasākumu organizēšanas izmaksas</t>
  </si>
  <si>
    <t>Gada Investors'19 izmaksas</t>
  </si>
  <si>
    <t>PR un saistītais atbalsts</t>
  </si>
  <si>
    <t>PR aģentūras pakalpojumu apmaksa</t>
  </si>
  <si>
    <t>Mājas lapas uzlabojumi</t>
  </si>
  <si>
    <t>Apmācību izdevumi</t>
  </si>
  <si>
    <t>Riska kapitāla fondu pārvaldnieku kvalifikācijas celšanas seminārs</t>
  </si>
  <si>
    <t>LVCA administratīvie izdevumi (daļa)</t>
  </si>
  <si>
    <t>Grāmatvedība</t>
  </si>
  <si>
    <t>4.2.</t>
  </si>
  <si>
    <t>Izpilddirektora un asistenta algas (daļa)</t>
  </si>
  <si>
    <t>Kopā:</t>
  </si>
  <si>
    <t xml:space="preserve">Korekcija </t>
  </si>
  <si>
    <t>Latvijas Privātā un Riska kapitāla asociācija
01.12.2019. līgums Nr.3.9-1.3/2019/26 
Līguma periods 01.12.2019.-15.12.2020.</t>
  </si>
  <si>
    <t>Līdz 2020.gada 31.maijam sagatavo un iesniedz vismaz piecus ar Latvijas Privātā un riska kapitāla Asociāciju (LVCA) un Latvijas Start-up uzņēmumu asociāciju (turpmāk – nozares partneri) saskaņotus ierosinājumus Ekonomikas ministrijai Latvijas tēla papildināšanai ar uz nozari attiecināmiem saukļiem par jaunuzņēmumu ekosistēmas atbalsta mērķiem un to īstenošanu;</t>
  </si>
  <si>
    <t>Līdz 2020.gada 31.maijam sadarbībā ar nozares partneriem organizē vismaz divas tikšanās ar jaunuzņēmumu ekosistēmas dalībniekiem, kuru ietvaros tiek apkopoti jaunuzņēmumu ekosistēmas dalībnieku ieteikumi jaunuzņēmumu ekosistēmas attīstībai. Apkopotos ieteikumus, iesniedz Ekonomikas ministrijai līdz 2020.gada 31.maijam.</t>
  </si>
  <si>
    <t>Līdz 2020.gada 31.maijam organizē vismaz divas investoru darba grupu tikšanās, lai apkopotu ieteikumus, un nepieciešamās izmaiņas normatīvajos aktos, kas veicinātu regulējuma pilnveidi, kā arī esošo normatīvo aktu un valsts atbalsta programmu izvērtējumus un priekšlikumus uzlabojumiem. Minēto informāciju Asociācija apkopotā un pārskatāmā veidā iesniedz Ekonomikas ministrijai līdz 2020.gada 31.maijam.</t>
  </si>
  <si>
    <t>Nodrošina informācijas apriti starp jaunuzņēmumiem un sniedz informāciju medijiem, veicinot nozares atpazīstamību un sabiedrības izpratni par jaunuzņēmumu lomu ekonomikas ilgtermiņa attīstībā uzlabotā Asociācijas mājas lapā, t.sk. nodrošina vismaz 10 publikācijas par Latvijas jaunuzņēmumu ekosistēmu periodā l īdz 2020.gada 31.maijam, t.sk. publikācijas Asociācijas mājas lapā, un iesniedz Ekonomikas ministrijai;</t>
  </si>
  <si>
    <t>Apkopo statistiku par jaunuzņēmumiem, piesaistītajām investīcijām,  Asociācijas biedriem kā arī citu Ekonomikas ministrijai nepieciešamo statistiku  atbilstoši Ekonomikas ministrijas pieprasījumam un reizi pusgadā apkopoto informāciju iesniedz Ekonomikas ministrijai;</t>
  </si>
  <si>
    <t>Līdz 2020.gada 31.maijam sniedz priekšlikumus Ekonomikas ministrijai par nodibinājuma “Techhub Riga” 2019.gada 19.septembrī atklātās koprades telpas turpmāko attīstību un izmantošanu.</t>
  </si>
  <si>
    <t>2020.gada 31.maijam noorganizē vismaz 40 individuālās konsultācijas agrīnās stadijas jaunuzņēmumiem par investīcijām, pieejamām valsts atbalsta programmām;</t>
  </si>
  <si>
    <t>Asociācija līdz 2020.gada 31.maijam piedalās vismaz divās vieslekcijās, projektos vai pasākumos kādā no Latvijas augstskolām, kur dalās ar informāciju par jaunuzņēmumu darbību, investīciju piesaisti jaunuzņēmumiem un to ekosistēmas attīstību;</t>
  </si>
  <si>
    <t>Līguma summa, EUR</t>
  </si>
  <si>
    <t>Izpilde atskaite Nr. 4</t>
  </si>
  <si>
    <t>Attiecināmā summa</t>
  </si>
  <si>
    <t>Līguma punkts</t>
  </si>
  <si>
    <t>Nodrošinātas 25 publikācijas</t>
  </si>
  <si>
    <t>Dalība vismaz vienā starptautiskā konferencē/ pasākumā</t>
  </si>
  <si>
    <r>
      <t xml:space="preserve">25.06.2020 </t>
    </r>
    <r>
      <rPr>
        <sz val="11"/>
        <color rgb="FF222222"/>
        <rFont val="Times New Roman"/>
        <family val="1"/>
        <charset val="186"/>
      </rPr>
      <t>publiska prezentācija “</t>
    </r>
    <r>
      <rPr>
        <sz val="11"/>
        <color rgb="FF000000"/>
        <rFont val="Times New Roman"/>
        <family val="1"/>
        <charset val="186"/>
      </rPr>
      <t>Baltics Private Equity and Venture Capital Market Overview 2010-2019”</t>
    </r>
  </si>
  <si>
    <r>
      <t xml:space="preserve">*19.08.2020. Diskusija ar biedriem, FTKT, Finanšu ministriju, Finanšu nozares asociāciju un Saeimas Budžeta un nodokļu komisiju par izmaiņām Valsts Fondēto pensiju likumā, palielinot pensiju plānu ieguldījumu limitu riska kapitāla fondos.
*13.08.2020. Diskusija par </t>
    </r>
    <r>
      <rPr>
        <i/>
        <sz val="11"/>
        <color theme="1"/>
        <rFont val="Times New Roman"/>
        <family val="1"/>
        <charset val="186"/>
      </rPr>
      <t>Venture Capital</t>
    </r>
    <r>
      <rPr>
        <sz val="11"/>
        <color theme="1"/>
        <rFont val="Times New Roman"/>
        <family val="1"/>
        <charset val="186"/>
      </rPr>
      <t xml:space="preserve"> nosaukuma tulkojuma latviešu valodā, apspriešana un tālākās darbības stratēģijas izstrāde.
*28.05.2020. Tiešsaites diskusija par SIA Kapitāla daļu regulējuma izveidi.
*23.01.2020. organizēta balvu pasniegšana "Gada investors"
*Ieteikmu iesniegti 08.06.2020</t>
    </r>
  </si>
  <si>
    <t>Organizēti vismaz 3 pasākumi, tajā skaitā investoru apmācības un balvas pasniegšana "Gada investors"</t>
  </si>
  <si>
    <t xml:space="preserve">Rezultatīvo rādītāju pārskats </t>
  </si>
  <si>
    <t>Latvijas Biznesa eņģeļu tīkls
27.11.2019. līgums Nr. 3.9_1.3_2019_25  
Līguma periods 27.11.2019.-30.06.2020.</t>
  </si>
  <si>
    <t>Finanšu atskaites</t>
  </si>
  <si>
    <t xml:space="preserve">Finanšu atskaites kopsavilkums </t>
  </si>
  <si>
    <t>*Noorganizēti 6 pasākumi ar jaunuzņēmumu dalībniekiem, kuros apkopoti ieteikumi jaunuzņēmumu ekosistēmas attīstībai. 
*Apkopoti ieteikumi un iesniegti EM</t>
  </si>
  <si>
    <t>*Īstenotas 3 darba grupu tikšanās
*Apkopoti ieteikumi un nepieciešamās izmaiņas normatīvajos aktos</t>
  </si>
  <si>
    <t>*Īstenotas 3 darba grupas: 
“Talanti - to piesaiste, izglītība un noturēšana”;
“Latvijas ekosistēmas vērtības piedāvājums”(https://medium.com/@startinLV/the-value-proposition-of-the-latvian-startup-ecosystem-fcf036918d02); 
“Kā pārdzīvot krīzi - pamācība jaunuzņēmumiem” (https://medium.com/@startinLV/how-to-survive-a-crisis-8a16f145447e).
*Iesniegts darba grupu apkopojums par ieteikumiem un nepieciešamajām izmaiņām.</t>
  </si>
  <si>
    <t>*Noorganizētas 10 individuālās konsultācijas
*Noorganizēti 2 informatīvie pasākumi agrīnās stadijas jaunuzņēmumiem</t>
  </si>
  <si>
    <t>*Noorganizētas 10 individuālās konsultācijas.
*07.07.2020. noorganizēts  informatīvais pasākums  “Intelektuālā īpašuma aizsardzība”.
*28.05.2020. noorganizēts  informatīvais pasākums “Diskusija par SIA kapitāla daļu (stock options) regulējuma izveidi”.</t>
  </si>
  <si>
    <t>*Asociācijas izpilddirektore vadīja lekciju kursu (3 lekcijas) “Introduction to Entrepreneurship” SSE Riga Rīgas Ekonomikas augstskolā
*19.08.2020. noorganizēts pasākums studentiem par karjeras iespējām un aktuālitātēm jaunuzņēmumos</t>
  </si>
  <si>
    <t>*Apkopota statistika par COVID-19 ietekmi uz jaunuzņēmumiem.
*Papildināta informācija par Latvijas jaunuzņēmumiem pasaules lielākajā tehnoloģiju datubāzē Dealroom. 
*Apkopota un iesniegta informācija par finanšu tehnoloģiju uzņēmumiem 2020.gadā Latvijā.</t>
  </si>
  <si>
    <t>*Dalība 3 vieslekcijās, projektos vai pasākumos kādā no Latvijas augstskolām;
*Organizētts viens studentu un jaunuzņēmumu tīklošanās pasākums</t>
  </si>
  <si>
    <t>*Organizētas divas tikšanās ar jaunuzņēmumu ekosistēmas dalībniekiem; 
*Viens ieteikumu apkopojums no jaunuzņēmumu ekosistēmas dalībnieku ieteikumiem par jaunuzņēmumu ekosistēmas attīstībai.</t>
  </si>
  <si>
    <r>
      <t xml:space="preserve">*17.03.20 – par jaunuzņēmumu darbības atbalsta likuma grozījumiem;
28.05.20 – par SIA kapitāldaļu (stock options) regulējuma
izveidi;
</t>
    </r>
    <r>
      <rPr>
        <sz val="12"/>
        <rFont val="Times New Roman"/>
        <family val="1"/>
        <charset val="186"/>
      </rPr>
      <t>*30.06.2020. iesniegts apkopojums par diskusijas par SIA kapitāldaļu (stock options) regulējuma izveidi priekšlikumiem</t>
    </r>
  </si>
  <si>
    <t xml:space="preserve">*Organizētas divas darba grupu tikšanās 
*Viens ieteikumu apkopojums </t>
  </si>
  <si>
    <t>*Organizētas divas LatBAN biedru (investoru) darba grupas par nepieciešamajām izmaiņām 29.04.2020. un 29.05.2020.  
*15.06.2020 iesniegti ieteikumi jaunuzņēmumu videi nepieciešamo regulējuma izveidei un esošo normatīvo aktu uzlabojumiem</t>
  </si>
  <si>
    <t>Nodrošina vismaz 10 publikācijas par Latvijas jaunuzņēmumu ekosistēmu</t>
  </si>
  <si>
    <t>1.pielikums</t>
  </si>
  <si>
    <t>Informatīvajam ziņojumam “Par jaunuzņēmumu ekosistēmas veicināšanas un attīstības pasākumiem”</t>
  </si>
  <si>
    <t>Rezultatīvo rādītāju pārskats par periodu (27.11.2019.-15.09.2020.)*</t>
  </si>
  <si>
    <t>Finanšu atskaites kopsavilkums par periodu (27.11.2019.-15.09.2020.)*</t>
  </si>
  <si>
    <t xml:space="preserve">*Vēršam uzmanību, ka saistībā ar Covid-19 izplatību un ierobežojumiem, īstenojot 2019./2020. gada aktivitāes, nevalstiskās organizācijas bija spiestas pārplānot aktivitāšu izpildi un pagarināt izpildes termiņus. Biedrība “Latvijas riska kapitāla asociācija” (turpmāk - LVCA) pagarināja līguma īstenošanu līdz 15.12.2020. Tāpēc 1. pielikumā iekļautā informācija par LVCA piešķirto līdzekļu izpildi tiek atspoguļota līdz iepriekšējam pārskatam 15.09.2020.    </t>
  </si>
  <si>
    <t>*05.03.2020. Pasākums ekosistēmas dalībniekiem “Building a community: integrating startups in the Latvian ecosystem”
*17.03.2020. diskusija par Jaunuzņēmumu atbalsta likuma grozījumiem;
*17.03.2020. pasākums (hakatons) “HackForce”;
*14.04.2020. pasākums ekosistēmas dalībniekiem “Founder Marathon: The Untold Stories of Building a Startup”;
*24.04.-26.04.2020. pasākums (viseiropas hakatons) “EUvsVirus”
*30.07.2020. Noorganizēts tiešsaistes pasākumus, iesaistot ekosistēmas dalībniekus, jautājumu un atbilžu sesiju.
*Iesniegts apkopojums pēc 17.03.2020. publiskās diskusijas par nepeiciešamajiem grozījumiem  atbalsta likumā. 
*Apkopoti un iesniegti  ieteikumi jaunuzņēmumu ekosistēmas attīstībai.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</si>
</sst>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3"/>
      <color theme="1"/>
      <name val="Times New Roman"/>
      <family val="2"/>
      <charset val="186"/>
    </font>
    <font>
      <sz val="11"/>
      <color theme="1"/>
      <name val="Calibri"/>
      <family val="2"/>
      <charset val="186"/>
      <scheme val="minor"/>
    </font>
    <font>
      <sz val="12"/>
      <color theme="1"/>
      <name val="Times New Roman"/>
      <family val="2"/>
      <charset val="186"/>
    </font>
    <font>
      <sz val="12"/>
      <color theme="1"/>
      <name val="Times New Roman"/>
      <family val="1"/>
      <charset val="186"/>
    </font>
    <font>
      <sz val="12"/>
      <name val="Times New Roman"/>
      <family val="1"/>
      <charset val="186"/>
    </font>
    <font>
      <i/>
      <sz val="13"/>
      <color theme="1"/>
      <name val="Times New Roman"/>
      <family val="1"/>
      <charset val="186"/>
    </font>
    <font>
      <sz val="13"/>
      <color theme="1"/>
      <name val="Times New Roman"/>
      <family val="2"/>
      <charset val="186"/>
    </font>
    <font>
      <b/>
      <sz val="11"/>
      <color indexed="81"/>
      <name val="Tahoma"/>
      <family val="2"/>
      <charset val="186"/>
    </font>
    <font>
      <sz val="11"/>
      <color indexed="81"/>
      <name val="Tahoma"/>
      <family val="2"/>
      <charset val="186"/>
    </font>
    <font>
      <sz val="8"/>
      <name val="Times New Roman"/>
      <family val="2"/>
      <charset val="186"/>
    </font>
    <font>
      <b/>
      <sz val="13"/>
      <color theme="1"/>
      <name val="Times New Roman"/>
      <family val="1"/>
      <charset val="186"/>
    </font>
    <font>
      <sz val="11"/>
      <color theme="1"/>
      <name val="Times New Roman"/>
      <family val="1"/>
      <charset val="186"/>
    </font>
    <font>
      <b/>
      <sz val="12"/>
      <color theme="1"/>
      <name val="Times New Roman"/>
      <family val="1"/>
      <charset val="186"/>
    </font>
    <font>
      <sz val="12"/>
      <color theme="1"/>
      <name val="Calibri"/>
      <family val="2"/>
      <charset val="186"/>
      <scheme val="minor"/>
    </font>
    <font>
      <b/>
      <i/>
      <sz val="12"/>
      <color theme="1"/>
      <name val="Times New Roman"/>
      <family val="1"/>
      <charset val="186"/>
    </font>
    <font>
      <i/>
      <sz val="12"/>
      <color rgb="FFC00000"/>
      <name val="Times New Roman"/>
      <family val="1"/>
      <charset val="186"/>
    </font>
    <font>
      <sz val="12"/>
      <color rgb="FFC00000"/>
      <name val="Times New Roman"/>
      <family val="1"/>
      <charset val="186"/>
    </font>
    <font>
      <b/>
      <i/>
      <sz val="12"/>
      <name val="Times New Roman"/>
      <family val="1"/>
      <charset val="186"/>
    </font>
    <font>
      <b/>
      <sz val="12"/>
      <name val="Times New Roman"/>
      <family val="1"/>
      <charset val="186"/>
    </font>
    <font>
      <i/>
      <sz val="11"/>
      <color theme="1"/>
      <name val="Times New Roman"/>
      <family val="1"/>
      <charset val="186"/>
    </font>
    <font>
      <sz val="11"/>
      <color rgb="FF222222"/>
      <name val="Times New Roman"/>
      <family val="1"/>
      <charset val="186"/>
    </font>
    <font>
      <sz val="11"/>
      <color rgb="FF000000"/>
      <name val="Times New Roman"/>
      <family val="1"/>
      <charset val="186"/>
    </font>
    <font>
      <i/>
      <sz val="12"/>
      <color theme="1"/>
      <name val="Times New Roman"/>
      <family val="1"/>
      <charset val="186"/>
    </font>
    <font>
      <i/>
      <sz val="10"/>
      <color theme="1"/>
      <name val="Times New Roman"/>
      <family val="1"/>
      <charset val="186"/>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 fillId="0" borderId="0"/>
    <xf numFmtId="43" fontId="6" fillId="0" borderId="0" applyFont="0" applyFill="0" applyBorder="0" applyAlignment="0" applyProtection="0"/>
  </cellStyleXfs>
  <cellXfs count="128">
    <xf numFmtId="0" fontId="0" fillId="0" borderId="0" xfId="0"/>
    <xf numFmtId="0" fontId="3" fillId="0" borderId="0" xfId="0" applyFont="1"/>
    <xf numFmtId="0" fontId="3" fillId="0" borderId="1" xfId="0" applyFont="1" applyBorder="1" applyAlignment="1">
      <alignment horizontal="left" wrapText="1"/>
    </xf>
    <xf numFmtId="0" fontId="2" fillId="0" borderId="1" xfId="0" applyFont="1" applyBorder="1" applyAlignment="1">
      <alignment wrapText="1"/>
    </xf>
    <xf numFmtId="0" fontId="3" fillId="0" borderId="1" xfId="0" applyFont="1" applyBorder="1" applyAlignment="1">
      <alignment wrapText="1"/>
    </xf>
    <xf numFmtId="0" fontId="0" fillId="0" borderId="0" xfId="0" applyAlignment="1">
      <alignment wrapText="1"/>
    </xf>
    <xf numFmtId="0" fontId="11" fillId="0" borderId="0" xfId="0" applyFont="1" applyAlignment="1">
      <alignment wrapText="1"/>
    </xf>
    <xf numFmtId="0" fontId="3" fillId="0" borderId="0" xfId="0" applyFont="1" applyAlignment="1">
      <alignment wrapText="1"/>
    </xf>
    <xf numFmtId="0" fontId="13" fillId="0" borderId="0" xfId="0" applyFont="1"/>
    <xf numFmtId="0" fontId="13" fillId="0" borderId="0" xfId="0" applyFont="1" applyAlignment="1">
      <alignment wrapText="1"/>
    </xf>
    <xf numFmtId="0" fontId="3" fillId="0" borderId="1" xfId="0" applyFont="1" applyBorder="1" applyAlignment="1">
      <alignment vertical="center" wrapText="1"/>
    </xf>
    <xf numFmtId="0" fontId="3" fillId="0" borderId="0" xfId="0" applyFont="1" applyAlignment="1">
      <alignment vertical="center" wrapText="1"/>
    </xf>
    <xf numFmtId="0" fontId="12" fillId="2" borderId="1" xfId="0" applyFont="1" applyFill="1" applyBorder="1" applyAlignment="1">
      <alignment horizontal="left" wrapText="1"/>
    </xf>
    <xf numFmtId="0" fontId="12" fillId="0" borderId="1" xfId="0" applyFont="1" applyBorder="1" applyAlignment="1">
      <alignment horizontal="left" wrapText="1"/>
    </xf>
    <xf numFmtId="0" fontId="12" fillId="0" borderId="3" xfId="0" applyFont="1" applyBorder="1" applyAlignment="1">
      <alignment horizontal="left" wrapText="1"/>
    </xf>
    <xf numFmtId="0" fontId="12" fillId="2" borderId="3" xfId="0" applyFont="1" applyFill="1" applyBorder="1" applyAlignment="1">
      <alignment horizontal="left" wrapText="1"/>
    </xf>
    <xf numFmtId="0" fontId="3" fillId="0" borderId="1" xfId="0" applyFont="1" applyBorder="1" applyAlignment="1">
      <alignment horizontal="right"/>
    </xf>
    <xf numFmtId="0" fontId="13" fillId="0" borderId="0" xfId="0" applyFont="1" applyAlignment="1">
      <alignment horizontal="right"/>
    </xf>
    <xf numFmtId="0" fontId="12" fillId="2" borderId="1" xfId="0" applyFont="1" applyFill="1" applyBorder="1" applyAlignment="1">
      <alignment horizontal="right"/>
    </xf>
    <xf numFmtId="4" fontId="12" fillId="2" borderId="1" xfId="0" applyNumberFormat="1" applyFont="1" applyFill="1" applyBorder="1" applyAlignment="1">
      <alignment horizontal="right"/>
    </xf>
    <xf numFmtId="2" fontId="3" fillId="2" borderId="2" xfId="0" applyNumberFormat="1" applyFont="1" applyFill="1" applyBorder="1" applyAlignment="1">
      <alignment horizontal="right"/>
    </xf>
    <xf numFmtId="2" fontId="3" fillId="2" borderId="1" xfId="0" applyNumberFormat="1" applyFont="1" applyFill="1" applyBorder="1" applyAlignment="1">
      <alignment horizontal="right"/>
    </xf>
    <xf numFmtId="2" fontId="12" fillId="2" borderId="1" xfId="0" applyNumberFormat="1" applyFont="1" applyFill="1" applyBorder="1" applyAlignment="1">
      <alignment horizontal="right"/>
    </xf>
    <xf numFmtId="0" fontId="12" fillId="0" borderId="1" xfId="0" applyFont="1" applyBorder="1" applyAlignment="1">
      <alignment horizontal="right"/>
    </xf>
    <xf numFmtId="0" fontId="12" fillId="0" borderId="1" xfId="0" applyFont="1" applyBorder="1" applyAlignment="1">
      <alignment horizontal="right" wrapText="1"/>
    </xf>
    <xf numFmtId="4" fontId="12" fillId="0" borderId="1" xfId="0" applyNumberFormat="1" applyFont="1" applyBorder="1" applyAlignment="1">
      <alignment horizontal="right"/>
    </xf>
    <xf numFmtId="2" fontId="3" fillId="0" borderId="2" xfId="0" applyNumberFormat="1" applyFont="1" applyBorder="1" applyAlignment="1">
      <alignment horizontal="right"/>
    </xf>
    <xf numFmtId="2" fontId="3" fillId="0" borderId="1" xfId="0" applyNumberFormat="1" applyFont="1" applyBorder="1" applyAlignment="1">
      <alignment horizontal="right"/>
    </xf>
    <xf numFmtId="2" fontId="3" fillId="3" borderId="1" xfId="0" applyNumberFormat="1" applyFont="1" applyFill="1" applyBorder="1" applyAlignment="1">
      <alignment horizontal="right"/>
    </xf>
    <xf numFmtId="4" fontId="3" fillId="0" borderId="1" xfId="0" applyNumberFormat="1" applyFont="1" applyBorder="1" applyAlignment="1">
      <alignment horizontal="right"/>
    </xf>
    <xf numFmtId="0" fontId="12" fillId="0" borderId="3" xfId="0" applyFont="1" applyBorder="1" applyAlignment="1">
      <alignment horizontal="right"/>
    </xf>
    <xf numFmtId="4" fontId="12" fillId="0" borderId="3" xfId="0" applyNumberFormat="1" applyFont="1" applyBorder="1" applyAlignment="1">
      <alignment horizontal="right"/>
    </xf>
    <xf numFmtId="0" fontId="12" fillId="2" borderId="3" xfId="0" applyFont="1" applyFill="1" applyBorder="1" applyAlignment="1">
      <alignment horizontal="right"/>
    </xf>
    <xf numFmtId="4" fontId="12" fillId="2" borderId="3" xfId="0" applyNumberFormat="1" applyFont="1" applyFill="1" applyBorder="1" applyAlignment="1">
      <alignment horizontal="right"/>
    </xf>
    <xf numFmtId="0" fontId="3" fillId="0" borderId="2" xfId="0" applyFont="1" applyBorder="1" applyAlignment="1">
      <alignment horizontal="right"/>
    </xf>
    <xf numFmtId="0" fontId="3" fillId="0" borderId="0" xfId="0" applyFont="1" applyAlignment="1">
      <alignment horizontal="right"/>
    </xf>
    <xf numFmtId="0" fontId="3" fillId="0" borderId="0" xfId="0" applyFont="1" applyAlignment="1">
      <alignment horizontal="right" wrapText="1"/>
    </xf>
    <xf numFmtId="2" fontId="12" fillId="0" borderId="1" xfId="0" applyNumberFormat="1" applyFont="1" applyBorder="1" applyAlignment="1">
      <alignment horizontal="right"/>
    </xf>
    <xf numFmtId="2" fontId="12" fillId="3" borderId="1" xfId="0" applyNumberFormat="1" applyFont="1" applyFill="1" applyBorder="1" applyAlignment="1">
      <alignment horizontal="right"/>
    </xf>
    <xf numFmtId="0" fontId="13" fillId="0" borderId="0" xfId="0" applyFont="1" applyAlignment="1">
      <alignment horizontal="right" wrapText="1"/>
    </xf>
    <xf numFmtId="2" fontId="13" fillId="0" borderId="1" xfId="0" applyNumberFormat="1" applyFont="1" applyBorder="1" applyAlignment="1">
      <alignment horizontal="right"/>
    </xf>
    <xf numFmtId="2" fontId="13" fillId="0" borderId="4" xfId="0" applyNumberFormat="1" applyFont="1" applyBorder="1" applyAlignment="1">
      <alignment horizontal="right"/>
    </xf>
    <xf numFmtId="0" fontId="13" fillId="3" borderId="1" xfId="0" applyFont="1" applyFill="1" applyBorder="1" applyAlignment="1">
      <alignment horizontal="right"/>
    </xf>
    <xf numFmtId="2" fontId="12" fillId="4" borderId="1" xfId="0" applyNumberFormat="1" applyFont="1" applyFill="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13" fillId="0" borderId="0" xfId="0" applyFont="1" applyAlignment="1">
      <alignment horizontal="center" vertical="center"/>
    </xf>
    <xf numFmtId="2" fontId="16" fillId="0" borderId="1" xfId="0" applyNumberFormat="1" applyFont="1" applyBorder="1" applyAlignment="1">
      <alignment horizontal="right"/>
    </xf>
    <xf numFmtId="2" fontId="16" fillId="3" borderId="1" xfId="0" applyNumberFormat="1" applyFont="1" applyFill="1" applyBorder="1" applyAlignment="1">
      <alignment horizontal="right"/>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12" fillId="2" borderId="1" xfId="0" applyFont="1" applyFill="1" applyBorder="1" applyAlignment="1">
      <alignment horizontal="center" vertical="center" wrapText="1"/>
    </xf>
    <xf numFmtId="43" fontId="12" fillId="2" borderId="1" xfId="2" applyFont="1" applyFill="1" applyBorder="1" applyAlignment="1">
      <alignment horizontal="center" vertical="center" wrapText="1"/>
    </xf>
    <xf numFmtId="43" fontId="3" fillId="0" borderId="1" xfId="2" applyFont="1" applyBorder="1" applyAlignment="1">
      <alignment horizontal="center" vertical="center" wrapText="1"/>
    </xf>
    <xf numFmtId="43" fontId="12" fillId="0" borderId="1" xfId="2" applyFont="1" applyBorder="1" applyAlignment="1">
      <alignment horizontal="center" vertical="center" wrapText="1"/>
    </xf>
    <xf numFmtId="43" fontId="3" fillId="0" borderId="1" xfId="2" applyFont="1" applyBorder="1" applyAlignment="1">
      <alignment wrapText="1"/>
    </xf>
    <xf numFmtId="0" fontId="12" fillId="0" borderId="0" xfId="0" applyFont="1" applyAlignment="1">
      <alignment horizontal="right" wrapText="1"/>
    </xf>
    <xf numFmtId="3" fontId="12" fillId="0" borderId="1" xfId="0" applyNumberFormat="1" applyFont="1" applyBorder="1" applyAlignment="1">
      <alignment horizontal="center" wrapText="1"/>
    </xf>
    <xf numFmtId="4" fontId="12" fillId="0" borderId="1" xfId="0" applyNumberFormat="1" applyFont="1" applyBorder="1" applyAlignment="1">
      <alignment wrapText="1"/>
    </xf>
    <xf numFmtId="2" fontId="12" fillId="0" borderId="1" xfId="0" applyNumberFormat="1" applyFont="1" applyBorder="1" applyAlignment="1">
      <alignment wrapText="1"/>
    </xf>
    <xf numFmtId="4" fontId="3" fillId="0" borderId="1" xfId="0" applyNumberFormat="1" applyFont="1" applyBorder="1" applyAlignment="1">
      <alignment wrapText="1"/>
    </xf>
    <xf numFmtId="0" fontId="16" fillId="0" borderId="3" xfId="0" applyFont="1" applyBorder="1" applyAlignment="1">
      <alignment wrapText="1"/>
    </xf>
    <xf numFmtId="4" fontId="16" fillId="0" borderId="3" xfId="0" applyNumberFormat="1" applyFont="1" applyBorder="1" applyAlignment="1">
      <alignment wrapText="1"/>
    </xf>
    <xf numFmtId="4" fontId="16" fillId="0" borderId="8" xfId="0" applyNumberFormat="1" applyFont="1" applyBorder="1" applyAlignment="1">
      <alignment wrapText="1"/>
    </xf>
    <xf numFmtId="4" fontId="16" fillId="0" borderId="1" xfId="0" applyNumberFormat="1" applyFont="1" applyBorder="1" applyAlignment="1">
      <alignment wrapText="1"/>
    </xf>
    <xf numFmtId="4" fontId="18" fillId="4" borderId="1" xfId="0" applyNumberFormat="1" applyFont="1" applyFill="1" applyBorder="1" applyAlignment="1">
      <alignment wrapText="1"/>
    </xf>
    <xf numFmtId="4" fontId="18" fillId="4" borderId="2" xfId="0" applyNumberFormat="1" applyFont="1" applyFill="1" applyBorder="1" applyAlignment="1">
      <alignment wrapText="1"/>
    </xf>
    <xf numFmtId="0" fontId="3" fillId="0" borderId="0" xfId="0" applyFont="1" applyBorder="1" applyAlignment="1"/>
    <xf numFmtId="0" fontId="12" fillId="0" borderId="0" xfId="0" applyFont="1" applyBorder="1" applyAlignment="1">
      <alignment wrapText="1"/>
    </xf>
    <xf numFmtId="0" fontId="3" fillId="0" borderId="0" xfId="0" applyFont="1" applyBorder="1" applyAlignment="1">
      <alignment wrapText="1"/>
    </xf>
    <xf numFmtId="43" fontId="12" fillId="0" borderId="1" xfId="2" applyFont="1" applyFill="1" applyBorder="1" applyAlignment="1">
      <alignment horizontal="center" vertical="center" wrapText="1"/>
    </xf>
    <xf numFmtId="43" fontId="3" fillId="0" borderId="1" xfId="2" applyFont="1" applyFill="1" applyBorder="1" applyAlignment="1">
      <alignment horizontal="center" vertical="center" wrapText="1"/>
    </xf>
    <xf numFmtId="0" fontId="12" fillId="0" borderId="0"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43" fontId="3" fillId="0" borderId="1" xfId="2" applyFont="1" applyFill="1" applyBorder="1" applyAlignment="1">
      <alignment vertical="center" wrapText="1"/>
    </xf>
    <xf numFmtId="3" fontId="12" fillId="0" borderId="1" xfId="0" applyNumberFormat="1" applyFont="1" applyBorder="1" applyAlignment="1">
      <alignment horizontal="center" vertical="center" wrapText="1"/>
    </xf>
    <xf numFmtId="0" fontId="16" fillId="0" borderId="1" xfId="0" applyFont="1" applyBorder="1" applyAlignment="1">
      <alignment vertical="center" wrapText="1"/>
    </xf>
    <xf numFmtId="4" fontId="16" fillId="0" borderId="1" xfId="0" applyNumberFormat="1" applyFont="1" applyBorder="1" applyAlignment="1">
      <alignment vertical="center" wrapText="1"/>
    </xf>
    <xf numFmtId="0" fontId="0" fillId="0" borderId="0" xfId="0" applyAlignment="1">
      <alignment vertical="center"/>
    </xf>
    <xf numFmtId="0" fontId="0" fillId="0" borderId="0" xfId="0" applyBorder="1"/>
    <xf numFmtId="0" fontId="12" fillId="0" borderId="1" xfId="0" applyFont="1" applyBorder="1" applyAlignment="1">
      <alignment horizontal="center" vertical="center" wrapText="1"/>
    </xf>
    <xf numFmtId="0" fontId="12" fillId="0" borderId="1" xfId="0" applyFont="1" applyBorder="1" applyAlignment="1">
      <alignment horizontal="center" wrapText="1"/>
    </xf>
    <xf numFmtId="49" fontId="11" fillId="0" borderId="1" xfId="0" applyNumberFormat="1" applyFont="1" applyBorder="1" applyAlignment="1">
      <alignment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9" fillId="0" borderId="1" xfId="0" applyFont="1" applyBorder="1" applyAlignment="1">
      <alignment vertical="center" wrapText="1"/>
    </xf>
    <xf numFmtId="0" fontId="21" fillId="0" borderId="1" xfId="0" applyFont="1" applyBorder="1" applyAlignment="1">
      <alignment vertical="center" wrapText="1"/>
    </xf>
    <xf numFmtId="0" fontId="12" fillId="0" borderId="1" xfId="0" applyFont="1" applyBorder="1" applyAlignment="1">
      <alignment vertical="center"/>
    </xf>
    <xf numFmtId="0" fontId="12" fillId="0" borderId="1" xfId="0" applyFont="1" applyBorder="1" applyAlignment="1">
      <alignment vertical="center" wrapText="1"/>
    </xf>
    <xf numFmtId="0" fontId="11" fillId="0" borderId="1" xfId="1" applyFont="1" applyBorder="1" applyAlignment="1">
      <alignment vertical="center" wrapText="1"/>
    </xf>
    <xf numFmtId="0" fontId="0" fillId="0" borderId="0" xfId="0" applyBorder="1" applyAlignment="1">
      <alignment wrapText="1"/>
    </xf>
    <xf numFmtId="0" fontId="10" fillId="0" borderId="1" xfId="0" applyFont="1" applyBorder="1" applyAlignment="1">
      <alignment horizontal="center" vertical="center" wrapText="1"/>
    </xf>
    <xf numFmtId="0" fontId="0" fillId="0" borderId="0" xfId="0" applyAlignment="1">
      <alignment vertical="center" wrapText="1"/>
    </xf>
    <xf numFmtId="49" fontId="0" fillId="0" borderId="0" xfId="0" applyNumberFormat="1" applyAlignment="1">
      <alignment wrapText="1"/>
    </xf>
    <xf numFmtId="0" fontId="5" fillId="0" borderId="0" xfId="0" applyFont="1" applyAlignment="1">
      <alignment horizontal="right" wrapText="1"/>
    </xf>
    <xf numFmtId="49" fontId="0" fillId="0" borderId="1" xfId="0" applyNumberFormat="1" applyBorder="1" applyAlignment="1">
      <alignment vertical="center" wrapText="1"/>
    </xf>
    <xf numFmtId="3" fontId="11" fillId="0" borderId="0" xfId="0" applyNumberFormat="1" applyFont="1" applyAlignment="1">
      <alignment vertical="center" wrapText="1"/>
    </xf>
    <xf numFmtId="3" fontId="11" fillId="0" borderId="0" xfId="0" applyNumberFormat="1" applyFont="1" applyAlignment="1">
      <alignment horizontal="right" vertical="center" wrapText="1"/>
    </xf>
    <xf numFmtId="0" fontId="0" fillId="0" borderId="0" xfId="0" applyAlignment="1">
      <alignment horizontal="right"/>
    </xf>
    <xf numFmtId="0" fontId="1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4" fontId="18" fillId="4" borderId="1" xfId="0" applyNumberFormat="1" applyFont="1" applyFill="1" applyBorder="1" applyAlignment="1">
      <alignment vertical="center" wrapText="1"/>
    </xf>
    <xf numFmtId="0" fontId="22" fillId="0" borderId="0" xfId="0" applyFont="1" applyBorder="1" applyAlignment="1">
      <alignment horizontal="right" wrapText="1"/>
    </xf>
    <xf numFmtId="0" fontId="12" fillId="0" borderId="0" xfId="0" applyFont="1" applyBorder="1" applyAlignment="1">
      <alignment horizontal="center" vertical="center" wrapText="1"/>
    </xf>
    <xf numFmtId="3" fontId="11" fillId="0" borderId="0" xfId="0" applyNumberFormat="1" applyFont="1" applyAlignment="1">
      <alignment horizontal="right" vertical="center" wrapText="1"/>
    </xf>
    <xf numFmtId="0" fontId="23" fillId="0" borderId="0" xfId="0" applyFont="1" applyAlignment="1">
      <alignment horizontal="center" wrapText="1"/>
    </xf>
    <xf numFmtId="0" fontId="15" fillId="0" borderId="1" xfId="0" applyFont="1" applyBorder="1" applyAlignment="1">
      <alignment horizontal="center" vertical="center" wrapText="1"/>
    </xf>
    <xf numFmtId="0" fontId="17" fillId="4" borderId="1" xfId="0" applyFont="1" applyFill="1" applyBorder="1" applyAlignment="1">
      <alignment horizontal="center" wrapText="1"/>
    </xf>
    <xf numFmtId="0" fontId="22" fillId="0" borderId="6" xfId="0" applyFont="1" applyBorder="1" applyAlignment="1">
      <alignment horizontal="right"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22" fillId="0" borderId="2" xfId="0" applyFont="1" applyBorder="1" applyAlignment="1">
      <alignment horizontal="right" wrapText="1"/>
    </xf>
    <xf numFmtId="0" fontId="22" fillId="0" borderId="11" xfId="0" applyFont="1" applyBorder="1" applyAlignment="1">
      <alignment horizontal="right" wrapText="1"/>
    </xf>
    <xf numFmtId="0" fontId="22" fillId="0" borderId="10" xfId="0" applyFont="1" applyBorder="1" applyAlignment="1">
      <alignment horizontal="right"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22" fillId="0" borderId="6" xfId="0" applyFont="1" applyBorder="1" applyAlignment="1">
      <alignment horizontal="right"/>
    </xf>
    <xf numFmtId="0" fontId="15" fillId="0" borderId="0" xfId="0" applyFont="1" applyAlignment="1">
      <alignment horizontal="center" wrapText="1"/>
    </xf>
    <xf numFmtId="0" fontId="15" fillId="0" borderId="5" xfId="0" applyFont="1" applyBorder="1" applyAlignment="1">
      <alignment horizontal="center" wrapText="1"/>
    </xf>
    <xf numFmtId="0" fontId="14" fillId="0" borderId="0" xfId="0" applyFont="1" applyAlignment="1">
      <alignment horizontal="center" wrapText="1"/>
    </xf>
    <xf numFmtId="0" fontId="14" fillId="0" borderId="5" xfId="0" applyFont="1" applyBorder="1" applyAlignment="1">
      <alignment horizontal="center" wrapText="1"/>
    </xf>
  </cellXfs>
  <cellStyles count="3">
    <cellStyle name="Comma" xfId="2" builtinId="3"/>
    <cellStyle name="Normal" xfId="0" builtinId="0"/>
    <cellStyle name="Normal 2" xfId="1" xr:uid="{CBBD1EF9-8956-4802-9A26-3E2A985E1B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CBD3E-2F44-4940-B9DE-B359A46AC247}">
  <dimension ref="A1:K18"/>
  <sheetViews>
    <sheetView tabSelected="1" zoomScale="80" zoomScaleNormal="80" workbookViewId="0">
      <selection activeCell="A20" sqref="A20"/>
    </sheetView>
  </sheetViews>
  <sheetFormatPr defaultRowHeight="16.8" x14ac:dyDescent="0.3"/>
  <cols>
    <col min="1" max="1" width="7.453125" customWidth="1"/>
    <col min="2" max="2" width="27.7265625" customWidth="1"/>
    <col min="3" max="3" width="10.7265625" style="5" customWidth="1"/>
    <col min="4" max="4" width="23.26953125" style="5" customWidth="1"/>
  </cols>
  <sheetData>
    <row r="1" spans="1:11" x14ac:dyDescent="0.3">
      <c r="C1" s="100"/>
      <c r="D1" s="101" t="s">
        <v>172</v>
      </c>
    </row>
    <row r="2" spans="1:11" s="102" customFormat="1" ht="30.6" customHeight="1" x14ac:dyDescent="0.3">
      <c r="B2" s="109" t="s">
        <v>173</v>
      </c>
      <c r="C2" s="109"/>
      <c r="D2" s="109"/>
    </row>
    <row r="3" spans="1:11" ht="49.2" customHeight="1" x14ac:dyDescent="0.3">
      <c r="A3" s="107" t="s">
        <v>137</v>
      </c>
      <c r="B3" s="107"/>
      <c r="C3" s="107"/>
      <c r="D3" s="107"/>
      <c r="E3" s="72"/>
      <c r="F3" s="72"/>
      <c r="G3" s="72"/>
      <c r="H3" s="72"/>
      <c r="I3" s="72"/>
      <c r="J3" s="83"/>
      <c r="K3" s="83"/>
    </row>
    <row r="4" spans="1:11" x14ac:dyDescent="0.3">
      <c r="A4" s="108" t="s">
        <v>174</v>
      </c>
      <c r="B4" s="108"/>
      <c r="C4" s="108"/>
      <c r="D4" s="108"/>
      <c r="E4" s="75"/>
      <c r="F4" s="75"/>
      <c r="G4" s="75"/>
      <c r="H4" s="75"/>
      <c r="I4" s="75"/>
      <c r="J4" s="83"/>
      <c r="K4" s="83"/>
    </row>
    <row r="5" spans="1:11" x14ac:dyDescent="0.3">
      <c r="A5" s="108"/>
      <c r="B5" s="108"/>
      <c r="C5" s="108"/>
      <c r="D5" s="108"/>
      <c r="E5" s="75"/>
      <c r="F5" s="75"/>
      <c r="G5" s="75"/>
      <c r="H5" s="75"/>
      <c r="I5" s="75"/>
      <c r="J5" s="83"/>
      <c r="K5" s="83"/>
    </row>
    <row r="6" spans="1:11" ht="31.2" x14ac:dyDescent="0.3">
      <c r="A6" s="84" t="s">
        <v>149</v>
      </c>
      <c r="B6" s="91" t="s">
        <v>0</v>
      </c>
      <c r="C6" s="92" t="s">
        <v>26</v>
      </c>
      <c r="D6" s="91" t="s">
        <v>48</v>
      </c>
      <c r="E6" s="75"/>
      <c r="F6" s="75"/>
      <c r="G6" s="75"/>
      <c r="H6" s="75"/>
      <c r="I6" s="75"/>
      <c r="J6" s="83"/>
      <c r="K6" s="83"/>
    </row>
    <row r="7" spans="1:11" ht="151.80000000000001" x14ac:dyDescent="0.3">
      <c r="A7" s="86" t="s">
        <v>28</v>
      </c>
      <c r="B7" s="87" t="s">
        <v>20</v>
      </c>
      <c r="C7" s="87" t="s">
        <v>45</v>
      </c>
      <c r="D7" s="87" t="s">
        <v>51</v>
      </c>
    </row>
    <row r="8" spans="1:11" ht="124.2" x14ac:dyDescent="0.3">
      <c r="A8" s="86" t="s">
        <v>29</v>
      </c>
      <c r="B8" s="88" t="s">
        <v>1</v>
      </c>
      <c r="C8" s="87" t="s">
        <v>101</v>
      </c>
      <c r="D8" s="88" t="s">
        <v>102</v>
      </c>
    </row>
    <row r="9" spans="1:11" ht="294" customHeight="1" x14ac:dyDescent="0.3">
      <c r="A9" s="86" t="s">
        <v>30</v>
      </c>
      <c r="B9" s="88" t="s">
        <v>21</v>
      </c>
      <c r="C9" s="88" t="s">
        <v>154</v>
      </c>
      <c r="D9" s="88" t="s">
        <v>153</v>
      </c>
    </row>
    <row r="10" spans="1:11" ht="165.6" x14ac:dyDescent="0.3">
      <c r="A10" s="86" t="s">
        <v>31</v>
      </c>
      <c r="B10" s="88" t="s">
        <v>22</v>
      </c>
      <c r="C10" s="88" t="s">
        <v>109</v>
      </c>
      <c r="D10" s="88" t="s">
        <v>150</v>
      </c>
    </row>
    <row r="11" spans="1:11" ht="110.4" x14ac:dyDescent="0.3">
      <c r="A11" s="86" t="s">
        <v>32</v>
      </c>
      <c r="B11" s="88" t="s">
        <v>2</v>
      </c>
      <c r="C11" s="88" t="s">
        <v>50</v>
      </c>
      <c r="D11" s="88" t="s">
        <v>103</v>
      </c>
    </row>
    <row r="12" spans="1:11" ht="96.6" x14ac:dyDescent="0.3">
      <c r="A12" s="86" t="s">
        <v>33</v>
      </c>
      <c r="B12" s="88" t="s">
        <v>23</v>
      </c>
      <c r="C12" s="88" t="s">
        <v>104</v>
      </c>
      <c r="D12" s="88" t="s">
        <v>105</v>
      </c>
    </row>
    <row r="13" spans="1:11" ht="100.8" customHeight="1" x14ac:dyDescent="0.3">
      <c r="A13" s="86" t="s">
        <v>34</v>
      </c>
      <c r="B13" s="88" t="s">
        <v>106</v>
      </c>
      <c r="C13" s="88" t="s">
        <v>110</v>
      </c>
      <c r="D13" s="89" t="s">
        <v>111</v>
      </c>
    </row>
    <row r="14" spans="1:11" ht="82.8" x14ac:dyDescent="0.3">
      <c r="A14" s="86" t="s">
        <v>35</v>
      </c>
      <c r="B14" s="88" t="s">
        <v>24</v>
      </c>
      <c r="C14" s="88" t="s">
        <v>151</v>
      </c>
      <c r="D14" s="88" t="s">
        <v>152</v>
      </c>
    </row>
    <row r="15" spans="1:11" ht="82.8" x14ac:dyDescent="0.3">
      <c r="A15" s="86" t="s">
        <v>36</v>
      </c>
      <c r="B15" s="88" t="s">
        <v>25</v>
      </c>
      <c r="C15" s="88" t="s">
        <v>107</v>
      </c>
      <c r="D15" s="90" t="s">
        <v>108</v>
      </c>
    </row>
    <row r="16" spans="1:11" ht="69" x14ac:dyDescent="0.3">
      <c r="A16" s="86" t="s">
        <v>112</v>
      </c>
      <c r="B16" s="88" t="s">
        <v>113</v>
      </c>
      <c r="C16" s="88" t="s">
        <v>114</v>
      </c>
      <c r="D16" s="89" t="s">
        <v>115</v>
      </c>
    </row>
    <row r="18" spans="1:4" ht="73.2" customHeight="1" x14ac:dyDescent="0.3">
      <c r="A18" s="110" t="s">
        <v>176</v>
      </c>
      <c r="B18" s="110"/>
      <c r="C18" s="110"/>
      <c r="D18" s="110"/>
    </row>
  </sheetData>
  <mergeCells count="4">
    <mergeCell ref="A3:D3"/>
    <mergeCell ref="A4:D5"/>
    <mergeCell ref="B2:D2"/>
    <mergeCell ref="A18:D18"/>
  </mergeCells>
  <pageMargins left="1.1811023622047245" right="0.78740157480314965" top="0.98425196850393704" bottom="0.78740157480314965" header="0" footer="0"/>
  <pageSetup paperSize="9" orientation="portrait" r:id="rId1"/>
  <headerFooter>
    <oddFooter>&amp;CEMzinop1_01122020;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FB2A-762B-4D8A-B7D7-0FD3514ED376}">
  <dimension ref="A1:L19"/>
  <sheetViews>
    <sheetView zoomScaleNormal="100" workbookViewId="0">
      <selection activeCell="F23" sqref="F23"/>
    </sheetView>
  </sheetViews>
  <sheetFormatPr defaultRowHeight="16.8" x14ac:dyDescent="0.3"/>
  <cols>
    <col min="2" max="2" width="30.90625" style="5" customWidth="1"/>
    <col min="3" max="4" width="10.453125" customWidth="1"/>
    <col min="5" max="9" width="10.54296875" customWidth="1"/>
  </cols>
  <sheetData>
    <row r="1" spans="1:12" ht="47.4" customHeight="1" x14ac:dyDescent="0.3">
      <c r="A1" s="113" t="s">
        <v>137</v>
      </c>
      <c r="B1" s="113"/>
      <c r="C1" s="113"/>
      <c r="D1" s="113"/>
      <c r="E1" s="113"/>
      <c r="F1" s="113"/>
      <c r="G1" s="113"/>
      <c r="H1" s="113"/>
      <c r="I1" s="113"/>
      <c r="J1" s="70"/>
      <c r="K1" s="70"/>
      <c r="L1" s="70"/>
    </row>
    <row r="2" spans="1:12" x14ac:dyDescent="0.3">
      <c r="A2" s="114" t="s">
        <v>175</v>
      </c>
      <c r="B2" s="114"/>
      <c r="C2" s="114"/>
      <c r="D2" s="114"/>
      <c r="E2" s="114"/>
      <c r="F2" s="114"/>
      <c r="G2" s="114"/>
      <c r="H2" s="114"/>
      <c r="I2" s="114"/>
      <c r="J2" s="70"/>
      <c r="K2" s="70"/>
      <c r="L2" s="70"/>
    </row>
    <row r="3" spans="1:12" s="7" customFormat="1" ht="16.8" customHeight="1" x14ac:dyDescent="0.3">
      <c r="A3" s="115"/>
      <c r="B3" s="115"/>
      <c r="C3" s="115"/>
      <c r="D3" s="115"/>
      <c r="E3" s="115"/>
      <c r="F3" s="115"/>
      <c r="G3" s="115"/>
      <c r="H3" s="115"/>
      <c r="I3" s="115"/>
      <c r="J3" s="71"/>
      <c r="K3" s="71"/>
      <c r="L3" s="71"/>
    </row>
    <row r="4" spans="1:12" s="7" customFormat="1" ht="31.2" x14ac:dyDescent="0.3">
      <c r="A4" s="51"/>
      <c r="B4" s="52" t="s">
        <v>58</v>
      </c>
      <c r="C4" s="52" t="s">
        <v>116</v>
      </c>
      <c r="D4" s="52" t="s">
        <v>118</v>
      </c>
      <c r="E4" s="52" t="s">
        <v>119</v>
      </c>
      <c r="F4" s="52" t="s">
        <v>120</v>
      </c>
      <c r="G4" s="52" t="s">
        <v>121</v>
      </c>
      <c r="H4" s="53" t="s">
        <v>122</v>
      </c>
      <c r="I4" s="52" t="s">
        <v>123</v>
      </c>
      <c r="J4" s="72"/>
      <c r="K4" s="72"/>
      <c r="L4" s="72"/>
    </row>
    <row r="5" spans="1:12" s="7" customFormat="1" ht="15.6" x14ac:dyDescent="0.3">
      <c r="A5" s="54">
        <v>1</v>
      </c>
      <c r="B5" s="54" t="s">
        <v>124</v>
      </c>
      <c r="C5" s="55">
        <f>SUM(C6)</f>
        <v>3800</v>
      </c>
      <c r="D5" s="55">
        <f>SUM(D6)</f>
        <v>3143.98</v>
      </c>
      <c r="E5" s="55">
        <f>E6</f>
        <v>3143.9799999999996</v>
      </c>
      <c r="F5" s="55">
        <f t="shared" ref="F5:G5" si="0">F6</f>
        <v>0</v>
      </c>
      <c r="G5" s="55">
        <f t="shared" si="0"/>
        <v>0</v>
      </c>
      <c r="H5" s="55"/>
      <c r="I5" s="55">
        <f>D5-E5-F5-G5</f>
        <v>4.5474735088646412E-13</v>
      </c>
    </row>
    <row r="6" spans="1:12" s="7" customFormat="1" ht="15.6" x14ac:dyDescent="0.3">
      <c r="A6" s="45" t="s">
        <v>65</v>
      </c>
      <c r="B6" s="45" t="s">
        <v>125</v>
      </c>
      <c r="C6" s="56">
        <v>3800</v>
      </c>
      <c r="D6" s="56">
        <v>3143.98</v>
      </c>
      <c r="E6" s="57">
        <f>2753.37+944.53+14.23+87.87-477.86-163.93-14.23</f>
        <v>3143.9799999999996</v>
      </c>
      <c r="F6" s="58">
        <v>0</v>
      </c>
      <c r="G6" s="57">
        <v>0</v>
      </c>
      <c r="H6" s="57"/>
      <c r="I6" s="58"/>
    </row>
    <row r="7" spans="1:12" s="7" customFormat="1" ht="15.6" x14ac:dyDescent="0.3">
      <c r="A7" s="54">
        <v>2</v>
      </c>
      <c r="B7" s="54" t="s">
        <v>126</v>
      </c>
      <c r="C7" s="55">
        <f>SUM(C8:C9)</f>
        <v>2500</v>
      </c>
      <c r="D7" s="55">
        <f>SUM(D8:D9)</f>
        <v>9685.9699999999993</v>
      </c>
      <c r="E7" s="55">
        <f>E8+E9</f>
        <v>0</v>
      </c>
      <c r="F7" s="55">
        <f t="shared" ref="F7:G7" si="1">F8+F9</f>
        <v>450</v>
      </c>
      <c r="G7" s="55">
        <f t="shared" si="1"/>
        <v>167</v>
      </c>
      <c r="H7" s="55"/>
      <c r="I7" s="55">
        <f>D7-E7-F7-G7</f>
        <v>9068.9699999999993</v>
      </c>
    </row>
    <row r="8" spans="1:12" s="7" customFormat="1" ht="15.6" x14ac:dyDescent="0.3">
      <c r="A8" s="45" t="s">
        <v>71</v>
      </c>
      <c r="B8" s="45" t="s">
        <v>127</v>
      </c>
      <c r="C8" s="56">
        <v>2000</v>
      </c>
      <c r="D8" s="56">
        <v>9185.9699999999993</v>
      </c>
      <c r="E8" s="56">
        <v>0</v>
      </c>
      <c r="F8" s="58"/>
      <c r="G8" s="56">
        <v>167</v>
      </c>
      <c r="H8" s="56"/>
      <c r="I8" s="58"/>
    </row>
    <row r="9" spans="1:12" s="7" customFormat="1" ht="15.6" x14ac:dyDescent="0.3">
      <c r="A9" s="45" t="s">
        <v>92</v>
      </c>
      <c r="B9" s="45" t="s">
        <v>128</v>
      </c>
      <c r="C9" s="56">
        <v>500</v>
      </c>
      <c r="D9" s="56">
        <v>500</v>
      </c>
      <c r="E9" s="56">
        <v>0</v>
      </c>
      <c r="F9" s="58">
        <v>450</v>
      </c>
      <c r="G9" s="56">
        <v>0</v>
      </c>
      <c r="H9" s="56"/>
      <c r="I9" s="58"/>
    </row>
    <row r="10" spans="1:12" s="7" customFormat="1" ht="15.6" x14ac:dyDescent="0.3">
      <c r="A10" s="54">
        <v>3</v>
      </c>
      <c r="B10" s="54" t="s">
        <v>129</v>
      </c>
      <c r="C10" s="55">
        <f>SUM(C11)</f>
        <v>7000</v>
      </c>
      <c r="D10" s="55">
        <f>SUM(D11)</f>
        <v>0</v>
      </c>
      <c r="E10" s="55">
        <f>E11</f>
        <v>0</v>
      </c>
      <c r="F10" s="55">
        <f t="shared" ref="F10:G10" si="2">F11</f>
        <v>0</v>
      </c>
      <c r="G10" s="55">
        <f t="shared" si="2"/>
        <v>0</v>
      </c>
      <c r="H10" s="55"/>
      <c r="I10" s="55">
        <f>D10-E10-F10-G10</f>
        <v>0</v>
      </c>
    </row>
    <row r="11" spans="1:12" s="7" customFormat="1" ht="31.2" x14ac:dyDescent="0.3">
      <c r="A11" s="45" t="s">
        <v>74</v>
      </c>
      <c r="B11" s="45" t="s">
        <v>130</v>
      </c>
      <c r="C11" s="56">
        <v>7000</v>
      </c>
      <c r="D11" s="56">
        <v>0</v>
      </c>
      <c r="E11" s="56">
        <v>0</v>
      </c>
      <c r="F11" s="58">
        <v>0</v>
      </c>
      <c r="G11" s="56">
        <v>0</v>
      </c>
      <c r="H11" s="56"/>
      <c r="I11" s="58"/>
    </row>
    <row r="12" spans="1:12" s="7" customFormat="1" ht="15.6" x14ac:dyDescent="0.3">
      <c r="A12" s="54">
        <v>4</v>
      </c>
      <c r="B12" s="54" t="s">
        <v>131</v>
      </c>
      <c r="C12" s="55">
        <f>SUM(C13:C14)</f>
        <v>16700</v>
      </c>
      <c r="D12" s="55">
        <f>SUM(D13:D14)</f>
        <v>17170.05</v>
      </c>
      <c r="E12" s="55">
        <f>E13+E14</f>
        <v>6501.86</v>
      </c>
      <c r="F12" s="55">
        <f t="shared" ref="F12:G12" si="3">F13+F14</f>
        <v>7606.3100000000013</v>
      </c>
      <c r="G12" s="55">
        <f t="shared" si="3"/>
        <v>1456.12</v>
      </c>
      <c r="H12" s="55"/>
      <c r="I12" s="55">
        <f>D12-E12-F12-G12</f>
        <v>1605.7599999999975</v>
      </c>
    </row>
    <row r="13" spans="1:12" s="7" customFormat="1" ht="15.6" x14ac:dyDescent="0.3">
      <c r="A13" s="45" t="s">
        <v>78</v>
      </c>
      <c r="B13" s="45" t="s">
        <v>132</v>
      </c>
      <c r="C13" s="56">
        <v>2000</v>
      </c>
      <c r="D13" s="56">
        <v>1000.05</v>
      </c>
      <c r="E13" s="56">
        <f>110.11+110.11+110.11-69.37</f>
        <v>260.95999999999998</v>
      </c>
      <c r="F13" s="58">
        <v>330.33</v>
      </c>
      <c r="G13" s="56">
        <v>273</v>
      </c>
      <c r="H13" s="56"/>
      <c r="I13" s="58"/>
    </row>
    <row r="14" spans="1:12" s="7" customFormat="1" ht="15.6" x14ac:dyDescent="0.3">
      <c r="A14" s="45" t="s">
        <v>133</v>
      </c>
      <c r="B14" s="45" t="s">
        <v>134</v>
      </c>
      <c r="C14" s="56">
        <v>14700</v>
      </c>
      <c r="D14" s="56">
        <v>16170</v>
      </c>
      <c r="E14" s="56">
        <f>320.23+540.25+1050+540.25+1050+320.23+1050+405.63+684.31+280</f>
        <v>6240.9</v>
      </c>
      <c r="F14" s="58">
        <v>7275.9800000000014</v>
      </c>
      <c r="G14" s="56">
        <v>1183.1199999999999</v>
      </c>
      <c r="H14" s="56"/>
      <c r="I14" s="58"/>
    </row>
    <row r="15" spans="1:12" s="7" customFormat="1" ht="15.6" x14ac:dyDescent="0.3">
      <c r="B15" s="59" t="s">
        <v>135</v>
      </c>
      <c r="C15" s="60">
        <f>C5+C7+C10+C12</f>
        <v>30000</v>
      </c>
      <c r="D15" s="60">
        <f>D5+D7+D10+D12</f>
        <v>30000</v>
      </c>
      <c r="E15" s="61">
        <f>SUM(E5+E7+E10+E12)</f>
        <v>9645.84</v>
      </c>
      <c r="F15" s="62">
        <f>F5+F7+F10+F12</f>
        <v>8056.3100000000013</v>
      </c>
      <c r="G15" s="61">
        <f>G5+G7+G12+G10</f>
        <v>1623.12</v>
      </c>
      <c r="H15" s="63"/>
      <c r="I15" s="61">
        <f>C15-E17-F17-H17-G17</f>
        <v>10887.98</v>
      </c>
    </row>
    <row r="16" spans="1:12" s="7" customFormat="1" ht="15.6" x14ac:dyDescent="0.3">
      <c r="C16" s="111" t="s">
        <v>136</v>
      </c>
      <c r="D16" s="111"/>
      <c r="E16" s="64"/>
      <c r="F16" s="65">
        <f>23.12*2</f>
        <v>46.24</v>
      </c>
      <c r="G16" s="66">
        <v>167</v>
      </c>
      <c r="H16" s="67"/>
    </row>
    <row r="17" spans="1:9" s="7" customFormat="1" ht="16.2" x14ac:dyDescent="0.35">
      <c r="C17" s="112" t="s">
        <v>96</v>
      </c>
      <c r="D17" s="112"/>
      <c r="E17" s="68">
        <f>E15-E16</f>
        <v>9645.84</v>
      </c>
      <c r="F17" s="68">
        <v>8010.06</v>
      </c>
      <c r="G17" s="69">
        <f>G15-G16</f>
        <v>1456.12</v>
      </c>
      <c r="H17" s="68"/>
    </row>
    <row r="18" spans="1:9" s="7" customFormat="1" ht="15.6" x14ac:dyDescent="0.3"/>
    <row r="19" spans="1:9" ht="44.4" customHeight="1" x14ac:dyDescent="0.3">
      <c r="A19" s="110" t="s">
        <v>176</v>
      </c>
      <c r="B19" s="110"/>
      <c r="C19" s="110"/>
      <c r="D19" s="110"/>
      <c r="E19" s="110"/>
      <c r="F19" s="110"/>
      <c r="G19" s="110"/>
      <c r="H19" s="110"/>
      <c r="I19" s="110"/>
    </row>
  </sheetData>
  <mergeCells count="5">
    <mergeCell ref="C16:D16"/>
    <mergeCell ref="C17:D17"/>
    <mergeCell ref="A1:I1"/>
    <mergeCell ref="A2:I3"/>
    <mergeCell ref="A19:I19"/>
  </mergeCells>
  <pageMargins left="0.7" right="0.7" top="0.75" bottom="0.75" header="0.3" footer="0.3"/>
  <pageSetup paperSize="9" fitToHeight="0" orientation="landscape" r:id="rId1"/>
  <headerFooter>
    <oddFooter>&amp;CEMzinop1_01122020;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1ED9-B838-4142-8146-6CCE88350BDD}">
  <dimension ref="A1:H14"/>
  <sheetViews>
    <sheetView zoomScale="80" zoomScaleNormal="80" workbookViewId="0">
      <selection activeCell="D50" sqref="D50"/>
    </sheetView>
  </sheetViews>
  <sheetFormatPr defaultRowHeight="16.8" x14ac:dyDescent="0.3"/>
  <cols>
    <col min="1" max="1" width="7.1796875" style="97" customWidth="1"/>
    <col min="2" max="2" width="28.1796875" style="5" customWidth="1"/>
    <col min="3" max="3" width="12.08984375" style="5" customWidth="1"/>
    <col min="4" max="4" width="28.1796875" style="5" customWidth="1"/>
    <col min="5" max="16384" width="8.7265625" style="5"/>
  </cols>
  <sheetData>
    <row r="1" spans="1:8" ht="48.6" customHeight="1" x14ac:dyDescent="0.3">
      <c r="A1" s="107" t="s">
        <v>156</v>
      </c>
      <c r="B1" s="107"/>
      <c r="C1" s="107"/>
      <c r="D1" s="107"/>
      <c r="E1" s="72"/>
      <c r="F1" s="72"/>
      <c r="G1" s="72"/>
      <c r="H1" s="94"/>
    </row>
    <row r="2" spans="1:8" ht="16.8" customHeight="1" x14ac:dyDescent="0.3">
      <c r="A2" s="108" t="s">
        <v>155</v>
      </c>
      <c r="B2" s="108"/>
      <c r="C2" s="108"/>
      <c r="D2" s="108"/>
    </row>
    <row r="3" spans="1:8" ht="16.8" customHeight="1" x14ac:dyDescent="0.3">
      <c r="A3" s="108"/>
      <c r="B3" s="108"/>
      <c r="C3" s="108"/>
      <c r="D3" s="108"/>
    </row>
    <row r="4" spans="1:8" s="96" customFormat="1" ht="33.6" x14ac:dyDescent="0.3">
      <c r="A4" s="84" t="s">
        <v>149</v>
      </c>
      <c r="B4" s="95" t="s">
        <v>0</v>
      </c>
      <c r="C4" s="95" t="s">
        <v>26</v>
      </c>
      <c r="D4" s="95" t="s">
        <v>48</v>
      </c>
    </row>
    <row r="5" spans="1:8" s="96" customFormat="1" ht="187.2" x14ac:dyDescent="0.3">
      <c r="A5" s="99" t="s">
        <v>28</v>
      </c>
      <c r="B5" s="10" t="s">
        <v>3</v>
      </c>
      <c r="C5" s="10" t="s">
        <v>45</v>
      </c>
      <c r="D5" s="10" t="s">
        <v>51</v>
      </c>
      <c r="E5" s="11"/>
      <c r="F5" s="11"/>
    </row>
    <row r="6" spans="1:8" s="96" customFormat="1" ht="156" x14ac:dyDescent="0.3">
      <c r="A6" s="99" t="s">
        <v>29</v>
      </c>
      <c r="B6" s="10" t="s">
        <v>4</v>
      </c>
      <c r="C6" s="10" t="s">
        <v>27</v>
      </c>
      <c r="D6" s="10" t="s">
        <v>46</v>
      </c>
      <c r="E6" s="11"/>
      <c r="F6" s="11"/>
    </row>
    <row r="7" spans="1:8" s="96" customFormat="1" ht="187.2" customHeight="1" x14ac:dyDescent="0.3">
      <c r="A7" s="99" t="s">
        <v>30</v>
      </c>
      <c r="B7" s="10" t="s">
        <v>5</v>
      </c>
      <c r="C7" s="10" t="s">
        <v>167</v>
      </c>
      <c r="D7" s="10" t="s">
        <v>168</v>
      </c>
      <c r="E7" s="11"/>
      <c r="F7" s="11"/>
    </row>
    <row r="8" spans="1:8" s="96" customFormat="1" ht="202.8" x14ac:dyDescent="0.3">
      <c r="A8" s="99" t="s">
        <v>31</v>
      </c>
      <c r="B8" s="10" t="s">
        <v>6</v>
      </c>
      <c r="C8" s="10" t="s">
        <v>169</v>
      </c>
      <c r="D8" s="10" t="s">
        <v>170</v>
      </c>
      <c r="E8" s="11"/>
      <c r="F8" s="11"/>
    </row>
    <row r="9" spans="1:8" s="96" customFormat="1" ht="202.8" x14ac:dyDescent="0.3">
      <c r="A9" s="99" t="s">
        <v>32</v>
      </c>
      <c r="B9" s="10" t="s">
        <v>7</v>
      </c>
      <c r="C9" s="10" t="s">
        <v>171</v>
      </c>
      <c r="D9" s="10" t="s">
        <v>37</v>
      </c>
      <c r="E9" s="11"/>
      <c r="F9" s="11"/>
    </row>
    <row r="10" spans="1:8" s="96" customFormat="1" ht="93.6" customHeight="1" x14ac:dyDescent="0.3">
      <c r="A10" s="99" t="s">
        <v>33</v>
      </c>
      <c r="B10" s="10" t="s">
        <v>8</v>
      </c>
      <c r="C10" s="10" t="s">
        <v>38</v>
      </c>
      <c r="D10" s="10" t="s">
        <v>39</v>
      </c>
      <c r="E10" s="11"/>
      <c r="F10" s="11"/>
    </row>
    <row r="11" spans="1:8" s="96" customFormat="1" ht="93.6" x14ac:dyDescent="0.3">
      <c r="A11" s="99" t="s">
        <v>34</v>
      </c>
      <c r="B11" s="10" t="s">
        <v>9</v>
      </c>
      <c r="C11" s="10" t="s">
        <v>40</v>
      </c>
      <c r="D11" s="10" t="s">
        <v>41</v>
      </c>
      <c r="E11" s="11"/>
      <c r="F11" s="11"/>
    </row>
    <row r="12" spans="1:8" s="96" customFormat="1" ht="93.6" x14ac:dyDescent="0.3">
      <c r="A12" s="99" t="s">
        <v>35</v>
      </c>
      <c r="B12" s="10" t="s">
        <v>10</v>
      </c>
      <c r="C12" s="10" t="s">
        <v>42</v>
      </c>
      <c r="D12" s="10" t="s">
        <v>47</v>
      </c>
      <c r="E12" s="11"/>
      <c r="F12" s="11"/>
    </row>
    <row r="13" spans="1:8" s="96" customFormat="1" ht="124.8" x14ac:dyDescent="0.3">
      <c r="A13" s="99" t="s">
        <v>36</v>
      </c>
      <c r="B13" s="10" t="s">
        <v>11</v>
      </c>
      <c r="C13" s="10" t="s">
        <v>44</v>
      </c>
      <c r="D13" s="10" t="s">
        <v>43</v>
      </c>
      <c r="E13" s="11"/>
      <c r="F13" s="11"/>
    </row>
    <row r="14" spans="1:8" x14ac:dyDescent="0.3">
      <c r="D14" s="98"/>
    </row>
  </sheetData>
  <mergeCells count="2">
    <mergeCell ref="A1:D1"/>
    <mergeCell ref="A2:D3"/>
  </mergeCells>
  <pageMargins left="0.7" right="0.7" top="0.75" bottom="0.75" header="0.3" footer="0.3"/>
  <pageSetup paperSize="9" orientation="portrait" r:id="rId1"/>
  <headerFooter>
    <oddFooter>&amp;CEMzinop1_01122020;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8696-1AF2-4205-8F8F-F1E81175AA94}">
  <sheetPr>
    <pageSetUpPr fitToPage="1"/>
  </sheetPr>
  <dimension ref="A1:CC17"/>
  <sheetViews>
    <sheetView zoomScale="90" zoomScaleNormal="90" workbookViewId="0">
      <selection activeCell="B24" sqref="B24"/>
    </sheetView>
  </sheetViews>
  <sheetFormatPr defaultRowHeight="16.8" x14ac:dyDescent="0.3"/>
  <cols>
    <col min="1" max="1" width="7.08984375" customWidth="1"/>
    <col min="2" max="2" width="60.08984375" style="5" customWidth="1"/>
    <col min="3" max="3" width="14.54296875" style="5" hidden="1" customWidth="1"/>
    <col min="4" max="4" width="10.81640625" style="82" customWidth="1"/>
    <col min="5" max="5" width="8.453125" style="82" customWidth="1"/>
    <col min="6" max="6" width="9.453125" style="82" customWidth="1"/>
    <col min="7" max="8" width="8.453125" style="82" customWidth="1"/>
    <col min="9" max="9" width="8.453125" customWidth="1"/>
  </cols>
  <sheetData>
    <row r="1" spans="1:81" ht="47.4" customHeight="1" x14ac:dyDescent="0.3">
      <c r="A1" s="116" t="s">
        <v>156</v>
      </c>
      <c r="B1" s="117"/>
      <c r="C1" s="117"/>
      <c r="D1" s="117"/>
      <c r="E1" s="117"/>
      <c r="F1" s="117"/>
      <c r="G1" s="117"/>
      <c r="H1" s="117"/>
      <c r="I1" s="118"/>
    </row>
    <row r="2" spans="1:81" ht="16.8" customHeight="1" x14ac:dyDescent="0.3">
      <c r="A2" s="119" t="s">
        <v>157</v>
      </c>
      <c r="B2" s="114"/>
      <c r="C2" s="114"/>
      <c r="D2" s="114"/>
      <c r="E2" s="114"/>
      <c r="F2" s="114"/>
      <c r="G2" s="114"/>
      <c r="H2" s="114"/>
      <c r="I2" s="120"/>
    </row>
    <row r="3" spans="1:81" s="7" customFormat="1" ht="16.8" customHeight="1" x14ac:dyDescent="0.3">
      <c r="A3" s="121"/>
      <c r="B3" s="115"/>
      <c r="C3" s="115"/>
      <c r="D3" s="115"/>
      <c r="E3" s="115"/>
      <c r="F3" s="115"/>
      <c r="G3" s="115"/>
      <c r="H3" s="115"/>
      <c r="I3" s="12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s="4" customFormat="1" ht="46.8" x14ac:dyDescent="0.3">
      <c r="A4" s="51"/>
      <c r="B4" s="52" t="s">
        <v>58</v>
      </c>
      <c r="C4" s="52" t="s">
        <v>146</v>
      </c>
      <c r="D4" s="52" t="s">
        <v>62</v>
      </c>
      <c r="E4" s="52" t="s">
        <v>119</v>
      </c>
      <c r="F4" s="52" t="s">
        <v>120</v>
      </c>
      <c r="G4" s="52" t="s">
        <v>121</v>
      </c>
      <c r="H4" s="52" t="s">
        <v>147</v>
      </c>
      <c r="I4" s="52" t="s">
        <v>63</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s="77" customFormat="1" ht="78" x14ac:dyDescent="0.3">
      <c r="A5" s="104">
        <v>1</v>
      </c>
      <c r="B5" s="76" t="s">
        <v>138</v>
      </c>
      <c r="C5" s="74">
        <v>1200</v>
      </c>
      <c r="D5" s="73">
        <v>1200</v>
      </c>
      <c r="E5" s="74">
        <v>0</v>
      </c>
      <c r="F5" s="74"/>
      <c r="G5" s="74">
        <v>1249.3800000000001</v>
      </c>
      <c r="H5" s="74">
        <v>0</v>
      </c>
      <c r="I5" s="74">
        <f>SUM(E5:H5)</f>
        <v>1249.3800000000001</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s="77" customFormat="1" ht="78" x14ac:dyDescent="0.3">
      <c r="A6" s="104">
        <v>2</v>
      </c>
      <c r="B6" s="76" t="s">
        <v>4</v>
      </c>
      <c r="C6" s="74">
        <v>5800</v>
      </c>
      <c r="D6" s="73">
        <v>6433.64</v>
      </c>
      <c r="E6" s="74">
        <v>1347.27</v>
      </c>
      <c r="F6" s="78">
        <v>5086.37</v>
      </c>
      <c r="G6" s="74">
        <v>0</v>
      </c>
      <c r="H6" s="74">
        <v>0</v>
      </c>
      <c r="I6" s="74">
        <f t="shared" ref="I6:I13" si="0">SUM(E6:H6)</f>
        <v>6433.6399999999994</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s="77" customFormat="1" ht="78" x14ac:dyDescent="0.3">
      <c r="A7" s="104">
        <v>3</v>
      </c>
      <c r="B7" s="76" t="s">
        <v>139</v>
      </c>
      <c r="C7" s="74">
        <v>1300</v>
      </c>
      <c r="D7" s="73">
        <v>900</v>
      </c>
      <c r="E7" s="74">
        <v>0</v>
      </c>
      <c r="F7" s="74">
        <v>0</v>
      </c>
      <c r="G7" s="74">
        <v>889.39</v>
      </c>
      <c r="H7" s="74">
        <v>0</v>
      </c>
      <c r="I7" s="74">
        <f t="shared" si="0"/>
        <v>889.39</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s="77" customFormat="1" ht="93.6" x14ac:dyDescent="0.3">
      <c r="A8" s="104">
        <v>4</v>
      </c>
      <c r="B8" s="76" t="s">
        <v>140</v>
      </c>
      <c r="C8" s="74">
        <v>4000</v>
      </c>
      <c r="D8" s="73">
        <v>3600</v>
      </c>
      <c r="E8" s="74">
        <v>450.16</v>
      </c>
      <c r="F8" s="78">
        <v>1635.77</v>
      </c>
      <c r="G8" s="74">
        <v>1492.1</v>
      </c>
      <c r="H8" s="74">
        <v>0</v>
      </c>
      <c r="I8" s="74">
        <f t="shared" si="0"/>
        <v>3578.0299999999997</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s="77" customFormat="1" ht="93.6" x14ac:dyDescent="0.3">
      <c r="A9" s="104">
        <v>5</v>
      </c>
      <c r="B9" s="76" t="s">
        <v>141</v>
      </c>
      <c r="C9" s="74">
        <v>4900</v>
      </c>
      <c r="D9" s="73">
        <v>4900</v>
      </c>
      <c r="E9" s="74">
        <v>453.74</v>
      </c>
      <c r="F9" s="78">
        <v>916.04</v>
      </c>
      <c r="G9" s="74">
        <v>763.56</v>
      </c>
      <c r="H9" s="74">
        <v>2793.56</v>
      </c>
      <c r="I9" s="74">
        <f t="shared" si="0"/>
        <v>4926.8999999999996</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s="77" customFormat="1" ht="62.4" x14ac:dyDescent="0.3">
      <c r="A10" s="104">
        <v>6</v>
      </c>
      <c r="B10" s="76" t="s">
        <v>142</v>
      </c>
      <c r="C10" s="74">
        <v>2400</v>
      </c>
      <c r="D10" s="73">
        <v>2400</v>
      </c>
      <c r="E10" s="74">
        <v>450.16</v>
      </c>
      <c r="F10" s="74">
        <v>899.69</v>
      </c>
      <c r="G10" s="74">
        <v>492.32</v>
      </c>
      <c r="H10" s="74">
        <v>557.83000000000004</v>
      </c>
      <c r="I10" s="74">
        <f t="shared" si="0"/>
        <v>2400</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s="77" customFormat="1" ht="46.8" x14ac:dyDescent="0.3">
      <c r="A11" s="104">
        <v>7</v>
      </c>
      <c r="B11" s="76" t="s">
        <v>143</v>
      </c>
      <c r="C11" s="74">
        <v>700</v>
      </c>
      <c r="D11" s="73">
        <v>700</v>
      </c>
      <c r="E11" s="74">
        <v>0</v>
      </c>
      <c r="F11" s="78">
        <v>0</v>
      </c>
      <c r="G11" s="74">
        <v>0</v>
      </c>
      <c r="H11" s="74">
        <v>700</v>
      </c>
      <c r="I11" s="74">
        <f t="shared" si="0"/>
        <v>700</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s="77" customFormat="1" ht="46.8" x14ac:dyDescent="0.3">
      <c r="A12" s="104">
        <v>8</v>
      </c>
      <c r="B12" s="76" t="s">
        <v>144</v>
      </c>
      <c r="C12" s="74">
        <v>9000</v>
      </c>
      <c r="D12" s="73">
        <v>9300</v>
      </c>
      <c r="E12" s="74">
        <v>450.16</v>
      </c>
      <c r="F12" s="74">
        <v>6444.05</v>
      </c>
      <c r="G12" s="74">
        <v>2052</v>
      </c>
      <c r="H12" s="74">
        <v>350.9</v>
      </c>
      <c r="I12" s="74">
        <f t="shared" si="0"/>
        <v>9297.1099999999988</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s="77" customFormat="1" ht="62.4" x14ac:dyDescent="0.3">
      <c r="A13" s="104">
        <v>9</v>
      </c>
      <c r="B13" s="76" t="s">
        <v>145</v>
      </c>
      <c r="C13" s="74">
        <v>700</v>
      </c>
      <c r="D13" s="73">
        <v>566.36</v>
      </c>
      <c r="E13" s="74"/>
      <c r="F13" s="78"/>
      <c r="G13" s="74"/>
      <c r="H13" s="74">
        <v>525.54999999999995</v>
      </c>
      <c r="I13" s="74">
        <f t="shared" si="0"/>
        <v>525.54999999999995</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s="4" customFormat="1" x14ac:dyDescent="0.3">
      <c r="B14" s="24" t="s">
        <v>135</v>
      </c>
      <c r="C14" s="60">
        <f>SUM(C5:C13)</f>
        <v>30000</v>
      </c>
      <c r="D14" s="79">
        <f>SUM(D5:D13)</f>
        <v>30000</v>
      </c>
      <c r="E14" s="57">
        <f t="shared" ref="E14:H14" si="1">SUM(E5:E13)</f>
        <v>3151.49</v>
      </c>
      <c r="F14" s="57">
        <f t="shared" si="1"/>
        <v>14981.919999999998</v>
      </c>
      <c r="G14" s="57">
        <f t="shared" si="1"/>
        <v>6938.75</v>
      </c>
      <c r="H14" s="57">
        <f t="shared" si="1"/>
        <v>4927.84</v>
      </c>
      <c r="I14" s="61">
        <f>SUM(I5:I13)</f>
        <v>29999.999999999996</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s="4" customFormat="1" x14ac:dyDescent="0.3">
      <c r="D15" s="103" t="s">
        <v>95</v>
      </c>
      <c r="E15" s="80"/>
      <c r="F15" s="81"/>
      <c r="G15" s="81"/>
      <c r="H15" s="81"/>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row>
    <row r="16" spans="1:81" s="4" customFormat="1" ht="32.4" x14ac:dyDescent="0.3">
      <c r="D16" s="105" t="s">
        <v>148</v>
      </c>
      <c r="E16" s="106">
        <f>E14-E15</f>
        <v>3151.49</v>
      </c>
      <c r="F16" s="106">
        <f>F14-F15</f>
        <v>14981.919999999998</v>
      </c>
      <c r="G16" s="106">
        <f>G14-G15</f>
        <v>6938.75</v>
      </c>
      <c r="H16" s="106">
        <f>H14-H15</f>
        <v>4927.84</v>
      </c>
      <c r="I16" s="106">
        <f>I14-I15</f>
        <v>29999.999999999996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row>
    <row r="17" spans="4:81" s="7" customFormat="1" x14ac:dyDescent="0.3">
      <c r="D17" s="11"/>
      <c r="E17" s="11"/>
      <c r="F17" s="11"/>
      <c r="G17" s="11"/>
      <c r="H17" s="11"/>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row>
  </sheetData>
  <mergeCells count="2">
    <mergeCell ref="A1:I1"/>
    <mergeCell ref="A2:I3"/>
  </mergeCells>
  <phoneticPr fontId="9" type="noConversion"/>
  <pageMargins left="0.7" right="0.7" top="0.75" bottom="0.75" header="0.3" footer="0.3"/>
  <pageSetup paperSize="9" scale="94" fitToHeight="0" orientation="landscape" r:id="rId1"/>
  <headerFooter>
    <oddFooter>&amp;CEMzinop1_01122020;</oddFooter>
  </headerFooter>
  <ignoredErrors>
    <ignoredError sqref="I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F22BE-0292-4DDA-9F46-743948640065}">
  <dimension ref="A1:M252"/>
  <sheetViews>
    <sheetView zoomScale="70" zoomScaleNormal="70" zoomScalePageLayoutView="70" workbookViewId="0">
      <selection activeCell="B9" sqref="B9"/>
    </sheetView>
  </sheetViews>
  <sheetFormatPr defaultRowHeight="16.8" x14ac:dyDescent="0.3"/>
  <cols>
    <col min="1" max="1" width="7.7265625" style="5" customWidth="1"/>
    <col min="2" max="2" width="24.36328125" style="5" customWidth="1"/>
    <col min="3" max="3" width="11.1796875" style="5" customWidth="1"/>
    <col min="4" max="4" width="24.1796875" style="5" customWidth="1"/>
    <col min="5" max="16384" width="8.7265625" style="5"/>
  </cols>
  <sheetData>
    <row r="1" spans="1:13" s="7" customFormat="1" ht="51" customHeight="1" x14ac:dyDescent="0.3">
      <c r="A1" s="107" t="s">
        <v>117</v>
      </c>
      <c r="B1" s="107"/>
      <c r="C1" s="107"/>
      <c r="D1" s="107"/>
      <c r="E1" s="72"/>
      <c r="F1" s="72"/>
      <c r="G1" s="72"/>
      <c r="H1" s="72"/>
      <c r="I1" s="72"/>
      <c r="J1" s="72"/>
      <c r="K1" s="72"/>
      <c r="L1" s="72"/>
      <c r="M1" s="72"/>
    </row>
    <row r="2" spans="1:13" s="7" customFormat="1" ht="15.6" x14ac:dyDescent="0.3">
      <c r="A2" s="108" t="s">
        <v>155</v>
      </c>
      <c r="B2" s="108"/>
      <c r="C2" s="108"/>
      <c r="D2" s="108"/>
    </row>
    <row r="3" spans="1:13" s="7" customFormat="1" ht="15.6" x14ac:dyDescent="0.3">
      <c r="A3" s="108"/>
      <c r="B3" s="108"/>
      <c r="C3" s="108"/>
      <c r="D3" s="108"/>
    </row>
    <row r="4" spans="1:13" s="7" customFormat="1" ht="31.2" x14ac:dyDescent="0.3">
      <c r="A4" s="85" t="s">
        <v>149</v>
      </c>
      <c r="B4" s="85" t="s">
        <v>0</v>
      </c>
      <c r="C4" s="85" t="s">
        <v>26</v>
      </c>
      <c r="D4" s="85" t="s">
        <v>48</v>
      </c>
    </row>
    <row r="5" spans="1:13" ht="118.8" customHeight="1" x14ac:dyDescent="0.3">
      <c r="A5" s="86" t="s">
        <v>28</v>
      </c>
      <c r="B5" s="93" t="s">
        <v>12</v>
      </c>
      <c r="C5" s="87" t="s">
        <v>45</v>
      </c>
      <c r="D5" s="87" t="s">
        <v>51</v>
      </c>
    </row>
    <row r="6" spans="1:13" ht="184.2" customHeight="1" x14ac:dyDescent="0.3">
      <c r="A6" s="86" t="s">
        <v>29</v>
      </c>
      <c r="B6" s="93" t="s">
        <v>54</v>
      </c>
      <c r="C6" s="93" t="s">
        <v>55</v>
      </c>
      <c r="D6" s="87" t="s">
        <v>56</v>
      </c>
    </row>
    <row r="7" spans="1:13" ht="408.6" customHeight="1" x14ac:dyDescent="0.3">
      <c r="A7" s="86" t="s">
        <v>30</v>
      </c>
      <c r="B7" s="93" t="s">
        <v>13</v>
      </c>
      <c r="C7" s="93" t="s">
        <v>159</v>
      </c>
      <c r="D7" s="88" t="s">
        <v>177</v>
      </c>
    </row>
    <row r="8" spans="1:13" ht="220.8" x14ac:dyDescent="0.3">
      <c r="A8" s="86" t="s">
        <v>31</v>
      </c>
      <c r="B8" s="93" t="s">
        <v>14</v>
      </c>
      <c r="C8" s="93" t="s">
        <v>160</v>
      </c>
      <c r="D8" s="88" t="s">
        <v>161</v>
      </c>
    </row>
    <row r="9" spans="1:13" ht="151.80000000000001" x14ac:dyDescent="0.3">
      <c r="A9" s="86" t="s">
        <v>32</v>
      </c>
      <c r="B9" s="93" t="s">
        <v>15</v>
      </c>
      <c r="C9" s="93" t="s">
        <v>49</v>
      </c>
      <c r="D9" s="88" t="s">
        <v>57</v>
      </c>
    </row>
    <row r="10" spans="1:13" ht="144.6" customHeight="1" x14ac:dyDescent="0.3">
      <c r="A10" s="86" t="s">
        <v>33</v>
      </c>
      <c r="B10" s="93" t="s">
        <v>16</v>
      </c>
      <c r="C10" s="93" t="s">
        <v>50</v>
      </c>
      <c r="D10" s="88" t="s">
        <v>165</v>
      </c>
    </row>
    <row r="11" spans="1:13" ht="162" customHeight="1" x14ac:dyDescent="0.3">
      <c r="A11" s="86" t="s">
        <v>34</v>
      </c>
      <c r="B11" s="93" t="s">
        <v>17</v>
      </c>
      <c r="C11" s="93" t="s">
        <v>52</v>
      </c>
      <c r="D11" s="88" t="s">
        <v>53</v>
      </c>
    </row>
    <row r="12" spans="1:13" ht="169.8" customHeight="1" x14ac:dyDescent="0.3">
      <c r="A12" s="86" t="s">
        <v>35</v>
      </c>
      <c r="B12" s="93" t="s">
        <v>18</v>
      </c>
      <c r="C12" s="93" t="s">
        <v>162</v>
      </c>
      <c r="D12" s="88" t="s">
        <v>163</v>
      </c>
    </row>
    <row r="13" spans="1:13" ht="181.8" customHeight="1" x14ac:dyDescent="0.3">
      <c r="A13" s="86" t="s">
        <v>36</v>
      </c>
      <c r="B13" s="93" t="s">
        <v>19</v>
      </c>
      <c r="C13" s="93" t="s">
        <v>166</v>
      </c>
      <c r="D13" s="88" t="s">
        <v>164</v>
      </c>
    </row>
    <row r="14" spans="1:13" x14ac:dyDescent="0.3">
      <c r="A14" s="6"/>
      <c r="B14" s="6"/>
      <c r="C14" s="6"/>
      <c r="D14" s="6"/>
    </row>
    <row r="15" spans="1:13" x14ac:dyDescent="0.3">
      <c r="A15" s="6"/>
      <c r="B15" s="6"/>
      <c r="C15" s="6"/>
      <c r="D15" s="6"/>
    </row>
    <row r="16" spans="1:13" x14ac:dyDescent="0.3">
      <c r="A16" s="6"/>
      <c r="B16" s="6"/>
      <c r="C16" s="6"/>
      <c r="D16" s="6"/>
    </row>
    <row r="17" spans="1:4" x14ac:dyDescent="0.3">
      <c r="A17" s="6"/>
      <c r="B17" s="6"/>
      <c r="C17" s="6"/>
      <c r="D17" s="6"/>
    </row>
    <row r="18" spans="1:4" x14ac:dyDescent="0.3">
      <c r="A18" s="6"/>
      <c r="B18" s="6"/>
      <c r="C18" s="6"/>
      <c r="D18" s="6"/>
    </row>
    <row r="19" spans="1:4" x14ac:dyDescent="0.3">
      <c r="A19" s="6"/>
      <c r="B19" s="6"/>
      <c r="C19" s="6"/>
      <c r="D19" s="6"/>
    </row>
    <row r="20" spans="1:4" x14ac:dyDescent="0.3">
      <c r="A20" s="6"/>
      <c r="B20" s="6"/>
      <c r="C20" s="6"/>
      <c r="D20" s="6"/>
    </row>
    <row r="21" spans="1:4" x14ac:dyDescent="0.3">
      <c r="A21" s="6"/>
      <c r="B21" s="6"/>
      <c r="C21" s="6"/>
      <c r="D21" s="6"/>
    </row>
    <row r="22" spans="1:4" x14ac:dyDescent="0.3">
      <c r="A22" s="6"/>
      <c r="B22" s="6"/>
      <c r="C22" s="6"/>
      <c r="D22" s="6"/>
    </row>
    <row r="23" spans="1:4" x14ac:dyDescent="0.3">
      <c r="A23" s="6"/>
      <c r="B23" s="6"/>
      <c r="C23" s="6"/>
      <c r="D23" s="6"/>
    </row>
    <row r="24" spans="1:4" x14ac:dyDescent="0.3">
      <c r="A24" s="6"/>
      <c r="B24" s="6"/>
      <c r="C24" s="6"/>
      <c r="D24" s="6"/>
    </row>
    <row r="25" spans="1:4" x14ac:dyDescent="0.3">
      <c r="A25" s="6"/>
      <c r="B25" s="6"/>
      <c r="C25" s="6"/>
      <c r="D25" s="6"/>
    </row>
    <row r="26" spans="1:4" x14ac:dyDescent="0.3">
      <c r="A26" s="6"/>
      <c r="B26" s="6"/>
      <c r="C26" s="6"/>
      <c r="D26" s="6"/>
    </row>
    <row r="27" spans="1:4" x14ac:dyDescent="0.3">
      <c r="A27" s="6"/>
      <c r="B27" s="6"/>
      <c r="C27" s="6"/>
      <c r="D27" s="6"/>
    </row>
    <row r="28" spans="1:4" x14ac:dyDescent="0.3">
      <c r="A28" s="6"/>
      <c r="B28" s="6"/>
      <c r="C28" s="6"/>
      <c r="D28" s="6"/>
    </row>
    <row r="29" spans="1:4" x14ac:dyDescent="0.3">
      <c r="A29" s="6"/>
      <c r="B29" s="6"/>
      <c r="C29" s="6"/>
      <c r="D29" s="6"/>
    </row>
    <row r="30" spans="1:4" x14ac:dyDescent="0.3">
      <c r="A30" s="6"/>
      <c r="B30" s="6"/>
      <c r="C30" s="6"/>
      <c r="D30" s="6"/>
    </row>
    <row r="31" spans="1:4" x14ac:dyDescent="0.3">
      <c r="A31" s="6"/>
      <c r="B31" s="6"/>
      <c r="C31" s="6"/>
      <c r="D31" s="6"/>
    </row>
    <row r="32" spans="1:4" x14ac:dyDescent="0.3">
      <c r="A32" s="6"/>
      <c r="B32" s="6"/>
      <c r="C32" s="6"/>
      <c r="D32" s="6"/>
    </row>
    <row r="33" spans="1:4" x14ac:dyDescent="0.3">
      <c r="A33" s="6"/>
      <c r="B33" s="6"/>
      <c r="C33" s="6"/>
      <c r="D33" s="6"/>
    </row>
    <row r="34" spans="1:4" x14ac:dyDescent="0.3">
      <c r="A34" s="6"/>
      <c r="B34" s="6"/>
      <c r="C34" s="6"/>
      <c r="D34" s="6"/>
    </row>
    <row r="35" spans="1:4" x14ac:dyDescent="0.3">
      <c r="A35" s="6"/>
      <c r="B35" s="6"/>
      <c r="C35" s="6"/>
      <c r="D35" s="6"/>
    </row>
    <row r="36" spans="1:4" x14ac:dyDescent="0.3">
      <c r="A36" s="6"/>
      <c r="B36" s="6"/>
      <c r="C36" s="6"/>
      <c r="D36" s="6"/>
    </row>
    <row r="37" spans="1:4" x14ac:dyDescent="0.3">
      <c r="A37" s="6"/>
      <c r="B37" s="6"/>
      <c r="C37" s="6"/>
      <c r="D37" s="6"/>
    </row>
    <row r="38" spans="1:4" x14ac:dyDescent="0.3">
      <c r="A38" s="6"/>
      <c r="B38" s="6"/>
      <c r="C38" s="6"/>
      <c r="D38" s="6"/>
    </row>
    <row r="39" spans="1:4" x14ac:dyDescent="0.3">
      <c r="A39" s="6"/>
      <c r="B39" s="6"/>
      <c r="C39" s="6"/>
      <c r="D39" s="6"/>
    </row>
    <row r="40" spans="1:4" x14ac:dyDescent="0.3">
      <c r="A40" s="6"/>
      <c r="B40" s="6"/>
      <c r="C40" s="6"/>
      <c r="D40" s="6"/>
    </row>
    <row r="41" spans="1:4" x14ac:dyDescent="0.3">
      <c r="A41" s="6"/>
      <c r="B41" s="6"/>
      <c r="C41" s="6"/>
      <c r="D41" s="6"/>
    </row>
    <row r="42" spans="1:4" x14ac:dyDescent="0.3">
      <c r="A42" s="6"/>
      <c r="B42" s="6"/>
      <c r="C42" s="6"/>
      <c r="D42" s="6"/>
    </row>
    <row r="43" spans="1:4" x14ac:dyDescent="0.3">
      <c r="A43" s="6"/>
      <c r="B43" s="6"/>
      <c r="C43" s="6"/>
      <c r="D43" s="6"/>
    </row>
    <row r="44" spans="1:4" x14ac:dyDescent="0.3">
      <c r="A44" s="6"/>
      <c r="B44" s="6"/>
      <c r="C44" s="6"/>
      <c r="D44" s="6"/>
    </row>
    <row r="45" spans="1:4" x14ac:dyDescent="0.3">
      <c r="A45" s="6"/>
      <c r="B45" s="6"/>
      <c r="C45" s="6"/>
      <c r="D45" s="6"/>
    </row>
    <row r="46" spans="1:4" x14ac:dyDescent="0.3">
      <c r="A46" s="6"/>
      <c r="B46" s="6"/>
      <c r="C46" s="6"/>
      <c r="D46" s="6"/>
    </row>
    <row r="47" spans="1:4" x14ac:dyDescent="0.3">
      <c r="A47" s="6"/>
      <c r="B47" s="6"/>
      <c r="C47" s="6"/>
      <c r="D47" s="6"/>
    </row>
    <row r="48" spans="1:4" x14ac:dyDescent="0.3">
      <c r="A48" s="6"/>
      <c r="B48" s="6"/>
      <c r="C48" s="6"/>
      <c r="D48" s="6"/>
    </row>
    <row r="49" spans="1:4" x14ac:dyDescent="0.3">
      <c r="A49" s="6"/>
      <c r="B49" s="6"/>
      <c r="C49" s="6"/>
      <c r="D49" s="6"/>
    </row>
    <row r="50" spans="1:4" x14ac:dyDescent="0.3">
      <c r="A50" s="6"/>
      <c r="B50" s="6"/>
      <c r="C50" s="6"/>
      <c r="D50" s="6"/>
    </row>
    <row r="51" spans="1:4" x14ac:dyDescent="0.3">
      <c r="A51" s="6"/>
      <c r="B51" s="6"/>
      <c r="C51" s="6"/>
      <c r="D51" s="6"/>
    </row>
    <row r="52" spans="1:4" x14ac:dyDescent="0.3">
      <c r="A52" s="6"/>
      <c r="B52" s="6"/>
      <c r="C52" s="6"/>
      <c r="D52" s="6"/>
    </row>
    <row r="53" spans="1:4" x14ac:dyDescent="0.3">
      <c r="A53" s="6"/>
      <c r="B53" s="6"/>
      <c r="C53" s="6"/>
      <c r="D53" s="6"/>
    </row>
    <row r="54" spans="1:4" x14ac:dyDescent="0.3">
      <c r="A54" s="6"/>
      <c r="B54" s="6"/>
      <c r="C54" s="6"/>
      <c r="D54" s="6"/>
    </row>
    <row r="55" spans="1:4" x14ac:dyDescent="0.3">
      <c r="A55" s="6"/>
      <c r="B55" s="6"/>
      <c r="C55" s="6"/>
      <c r="D55" s="6"/>
    </row>
    <row r="56" spans="1:4" x14ac:dyDescent="0.3">
      <c r="A56" s="6"/>
      <c r="B56" s="6"/>
      <c r="C56" s="6"/>
      <c r="D56" s="6"/>
    </row>
    <row r="57" spans="1:4" x14ac:dyDescent="0.3">
      <c r="A57" s="6"/>
      <c r="B57" s="6"/>
      <c r="C57" s="6"/>
      <c r="D57" s="6"/>
    </row>
    <row r="58" spans="1:4" x14ac:dyDescent="0.3">
      <c r="A58" s="6"/>
      <c r="B58" s="6"/>
      <c r="C58" s="6"/>
      <c r="D58" s="6"/>
    </row>
    <row r="59" spans="1:4" x14ac:dyDescent="0.3">
      <c r="A59" s="6"/>
      <c r="B59" s="6"/>
      <c r="C59" s="6"/>
      <c r="D59" s="6"/>
    </row>
    <row r="60" spans="1:4" x14ac:dyDescent="0.3">
      <c r="A60" s="6"/>
      <c r="B60" s="6"/>
      <c r="C60" s="6"/>
      <c r="D60" s="6"/>
    </row>
    <row r="61" spans="1:4" x14ac:dyDescent="0.3">
      <c r="A61" s="6"/>
      <c r="B61" s="6"/>
      <c r="C61" s="6"/>
      <c r="D61" s="6"/>
    </row>
    <row r="62" spans="1:4" x14ac:dyDescent="0.3">
      <c r="A62" s="6"/>
      <c r="B62" s="6"/>
      <c r="C62" s="6"/>
      <c r="D62" s="6"/>
    </row>
    <row r="63" spans="1:4" x14ac:dyDescent="0.3">
      <c r="A63" s="6"/>
      <c r="B63" s="6"/>
      <c r="C63" s="6"/>
      <c r="D63" s="6"/>
    </row>
    <row r="64" spans="1:4" x14ac:dyDescent="0.3">
      <c r="A64" s="6"/>
      <c r="B64" s="6"/>
      <c r="C64" s="6"/>
      <c r="D64" s="6"/>
    </row>
    <row r="65" spans="1:4" x14ac:dyDescent="0.3">
      <c r="A65" s="6"/>
      <c r="B65" s="6"/>
      <c r="C65" s="6"/>
      <c r="D65" s="6"/>
    </row>
    <row r="66" spans="1:4" x14ac:dyDescent="0.3">
      <c r="A66" s="6"/>
      <c r="B66" s="6"/>
      <c r="C66" s="6"/>
      <c r="D66" s="6"/>
    </row>
    <row r="67" spans="1:4" x14ac:dyDescent="0.3">
      <c r="A67" s="6"/>
      <c r="B67" s="6"/>
      <c r="C67" s="6"/>
      <c r="D67" s="6"/>
    </row>
    <row r="68" spans="1:4" x14ac:dyDescent="0.3">
      <c r="A68" s="6"/>
      <c r="B68" s="6"/>
      <c r="C68" s="6"/>
      <c r="D68" s="6"/>
    </row>
    <row r="69" spans="1:4" x14ac:dyDescent="0.3">
      <c r="A69" s="6"/>
      <c r="B69" s="6"/>
      <c r="C69" s="6"/>
      <c r="D69" s="6"/>
    </row>
    <row r="70" spans="1:4" x14ac:dyDescent="0.3">
      <c r="A70" s="6"/>
      <c r="B70" s="6"/>
      <c r="C70" s="6"/>
      <c r="D70" s="6"/>
    </row>
    <row r="71" spans="1:4" x14ac:dyDescent="0.3">
      <c r="A71" s="6"/>
      <c r="B71" s="6"/>
      <c r="C71" s="6"/>
      <c r="D71" s="6"/>
    </row>
    <row r="72" spans="1:4" x14ac:dyDescent="0.3">
      <c r="A72" s="6"/>
      <c r="B72" s="6"/>
      <c r="C72" s="6"/>
      <c r="D72" s="6"/>
    </row>
    <row r="73" spans="1:4" x14ac:dyDescent="0.3">
      <c r="A73" s="6"/>
      <c r="B73" s="6"/>
      <c r="C73" s="6"/>
      <c r="D73" s="6"/>
    </row>
    <row r="74" spans="1:4" x14ac:dyDescent="0.3">
      <c r="A74" s="6"/>
      <c r="B74" s="6"/>
      <c r="C74" s="6"/>
      <c r="D74" s="6"/>
    </row>
    <row r="75" spans="1:4" x14ac:dyDescent="0.3">
      <c r="A75" s="6"/>
      <c r="B75" s="6"/>
      <c r="C75" s="6"/>
      <c r="D75" s="6"/>
    </row>
    <row r="76" spans="1:4" x14ac:dyDescent="0.3">
      <c r="A76" s="6"/>
      <c r="B76" s="6"/>
      <c r="C76" s="6"/>
      <c r="D76" s="6"/>
    </row>
    <row r="77" spans="1:4" x14ac:dyDescent="0.3">
      <c r="A77" s="6"/>
      <c r="B77" s="6"/>
      <c r="C77" s="6"/>
      <c r="D77" s="6"/>
    </row>
    <row r="78" spans="1:4" x14ac:dyDescent="0.3">
      <c r="A78" s="6"/>
      <c r="B78" s="6"/>
      <c r="C78" s="6"/>
      <c r="D78" s="6"/>
    </row>
    <row r="79" spans="1:4" x14ac:dyDescent="0.3">
      <c r="A79" s="6"/>
      <c r="B79" s="6"/>
      <c r="C79" s="6"/>
      <c r="D79" s="6"/>
    </row>
    <row r="80" spans="1:4" x14ac:dyDescent="0.3">
      <c r="A80" s="6"/>
      <c r="B80" s="6"/>
      <c r="C80" s="6"/>
      <c r="D80" s="6"/>
    </row>
    <row r="81" spans="1:4" x14ac:dyDescent="0.3">
      <c r="A81" s="6"/>
      <c r="B81" s="6"/>
      <c r="C81" s="6"/>
      <c r="D81" s="6"/>
    </row>
    <row r="82" spans="1:4" x14ac:dyDescent="0.3">
      <c r="A82" s="6"/>
      <c r="B82" s="6"/>
      <c r="C82" s="6"/>
      <c r="D82" s="6"/>
    </row>
    <row r="83" spans="1:4" x14ac:dyDescent="0.3">
      <c r="A83" s="6"/>
      <c r="B83" s="6"/>
      <c r="C83" s="6"/>
      <c r="D83" s="6"/>
    </row>
    <row r="84" spans="1:4" x14ac:dyDescent="0.3">
      <c r="A84" s="6"/>
      <c r="B84" s="6"/>
      <c r="C84" s="6"/>
      <c r="D84" s="6"/>
    </row>
    <row r="85" spans="1:4" x14ac:dyDescent="0.3">
      <c r="A85" s="6"/>
      <c r="B85" s="6"/>
      <c r="C85" s="6"/>
      <c r="D85" s="6"/>
    </row>
    <row r="86" spans="1:4" x14ac:dyDescent="0.3">
      <c r="A86" s="6"/>
      <c r="B86" s="6"/>
      <c r="C86" s="6"/>
      <c r="D86" s="6"/>
    </row>
    <row r="87" spans="1:4" x14ac:dyDescent="0.3">
      <c r="A87" s="6"/>
      <c r="B87" s="6"/>
      <c r="C87" s="6"/>
      <c r="D87" s="6"/>
    </row>
    <row r="88" spans="1:4" x14ac:dyDescent="0.3">
      <c r="A88" s="6"/>
      <c r="B88" s="6"/>
      <c r="C88" s="6"/>
      <c r="D88" s="6"/>
    </row>
    <row r="89" spans="1:4" x14ac:dyDescent="0.3">
      <c r="A89" s="6"/>
      <c r="B89" s="6"/>
      <c r="C89" s="6"/>
      <c r="D89" s="6"/>
    </row>
    <row r="90" spans="1:4" x14ac:dyDescent="0.3">
      <c r="A90" s="6"/>
      <c r="B90" s="6"/>
      <c r="C90" s="6"/>
      <c r="D90" s="6"/>
    </row>
    <row r="91" spans="1:4" x14ac:dyDescent="0.3">
      <c r="A91" s="6"/>
      <c r="B91" s="6"/>
      <c r="C91" s="6"/>
      <c r="D91" s="6"/>
    </row>
    <row r="92" spans="1:4" x14ac:dyDescent="0.3">
      <c r="A92" s="6"/>
      <c r="B92" s="6"/>
      <c r="C92" s="6"/>
      <c r="D92" s="6"/>
    </row>
    <row r="93" spans="1:4" x14ac:dyDescent="0.3">
      <c r="A93" s="6"/>
      <c r="B93" s="6"/>
      <c r="C93" s="6"/>
      <c r="D93" s="6"/>
    </row>
    <row r="94" spans="1:4" x14ac:dyDescent="0.3">
      <c r="A94" s="6"/>
      <c r="B94" s="6"/>
      <c r="C94" s="6"/>
      <c r="D94" s="6"/>
    </row>
    <row r="95" spans="1:4" x14ac:dyDescent="0.3">
      <c r="A95" s="6"/>
      <c r="B95" s="6"/>
      <c r="C95" s="6"/>
      <c r="D95" s="6"/>
    </row>
    <row r="96" spans="1:4" x14ac:dyDescent="0.3">
      <c r="A96" s="6"/>
      <c r="B96" s="6"/>
      <c r="C96" s="6"/>
      <c r="D96" s="6"/>
    </row>
    <row r="97" spans="1:4" x14ac:dyDescent="0.3">
      <c r="A97" s="6"/>
      <c r="B97" s="6"/>
      <c r="C97" s="6"/>
      <c r="D97" s="6"/>
    </row>
    <row r="98" spans="1:4" x14ac:dyDescent="0.3">
      <c r="A98" s="6"/>
      <c r="B98" s="6"/>
      <c r="C98" s="6"/>
      <c r="D98" s="6"/>
    </row>
    <row r="99" spans="1:4" x14ac:dyDescent="0.3">
      <c r="A99" s="6"/>
      <c r="B99" s="6"/>
      <c r="C99" s="6"/>
      <c r="D99" s="6"/>
    </row>
    <row r="100" spans="1:4" x14ac:dyDescent="0.3">
      <c r="A100" s="6"/>
      <c r="B100" s="6"/>
      <c r="C100" s="6"/>
      <c r="D100" s="6"/>
    </row>
    <row r="101" spans="1:4" x14ac:dyDescent="0.3">
      <c r="A101" s="6"/>
      <c r="B101" s="6"/>
      <c r="C101" s="6"/>
      <c r="D101" s="6"/>
    </row>
    <row r="102" spans="1:4" x14ac:dyDescent="0.3">
      <c r="A102" s="6"/>
      <c r="B102" s="6"/>
      <c r="C102" s="6"/>
      <c r="D102" s="6"/>
    </row>
    <row r="103" spans="1:4" x14ac:dyDescent="0.3">
      <c r="A103" s="6"/>
      <c r="B103" s="6"/>
      <c r="C103" s="6"/>
      <c r="D103" s="6"/>
    </row>
    <row r="104" spans="1:4" x14ac:dyDescent="0.3">
      <c r="A104" s="6"/>
      <c r="B104" s="6"/>
      <c r="C104" s="6"/>
      <c r="D104" s="6"/>
    </row>
    <row r="105" spans="1:4" x14ac:dyDescent="0.3">
      <c r="A105" s="6"/>
      <c r="B105" s="6"/>
      <c r="C105" s="6"/>
      <c r="D105" s="6"/>
    </row>
    <row r="106" spans="1:4" x14ac:dyDescent="0.3">
      <c r="A106" s="6"/>
      <c r="B106" s="6"/>
      <c r="C106" s="6"/>
      <c r="D106" s="6"/>
    </row>
    <row r="107" spans="1:4" x14ac:dyDescent="0.3">
      <c r="A107" s="6"/>
      <c r="B107" s="6"/>
      <c r="C107" s="6"/>
      <c r="D107" s="6"/>
    </row>
    <row r="108" spans="1:4" x14ac:dyDescent="0.3">
      <c r="A108" s="6"/>
      <c r="B108" s="6"/>
      <c r="C108" s="6"/>
      <c r="D108" s="6"/>
    </row>
    <row r="109" spans="1:4" x14ac:dyDescent="0.3">
      <c r="A109" s="6"/>
      <c r="B109" s="6"/>
      <c r="C109" s="6"/>
      <c r="D109" s="6"/>
    </row>
    <row r="110" spans="1:4" x14ac:dyDescent="0.3">
      <c r="A110" s="6"/>
      <c r="B110" s="6"/>
      <c r="C110" s="6"/>
      <c r="D110" s="6"/>
    </row>
    <row r="111" spans="1:4" x14ac:dyDescent="0.3">
      <c r="A111" s="6"/>
      <c r="B111" s="6"/>
      <c r="C111" s="6"/>
      <c r="D111" s="6"/>
    </row>
    <row r="112" spans="1:4" x14ac:dyDescent="0.3">
      <c r="A112" s="6"/>
      <c r="B112" s="6"/>
      <c r="C112" s="6"/>
      <c r="D112" s="6"/>
    </row>
    <row r="113" spans="1:4" x14ac:dyDescent="0.3">
      <c r="A113" s="6"/>
      <c r="B113" s="6"/>
      <c r="C113" s="6"/>
      <c r="D113" s="6"/>
    </row>
    <row r="114" spans="1:4" x14ac:dyDescent="0.3">
      <c r="A114" s="6"/>
      <c r="B114" s="6"/>
      <c r="C114" s="6"/>
      <c r="D114" s="6"/>
    </row>
    <row r="115" spans="1:4" x14ac:dyDescent="0.3">
      <c r="A115" s="6"/>
      <c r="B115" s="6"/>
      <c r="C115" s="6"/>
      <c r="D115" s="6"/>
    </row>
    <row r="116" spans="1:4" x14ac:dyDescent="0.3">
      <c r="A116" s="6"/>
      <c r="B116" s="6"/>
      <c r="C116" s="6"/>
      <c r="D116" s="6"/>
    </row>
    <row r="117" spans="1:4" x14ac:dyDescent="0.3">
      <c r="A117" s="6"/>
      <c r="B117" s="6"/>
      <c r="C117" s="6"/>
      <c r="D117" s="6"/>
    </row>
    <row r="118" spans="1:4" x14ac:dyDescent="0.3">
      <c r="A118" s="6"/>
      <c r="B118" s="6"/>
      <c r="C118" s="6"/>
      <c r="D118" s="6"/>
    </row>
    <row r="119" spans="1:4" x14ac:dyDescent="0.3">
      <c r="A119" s="6"/>
      <c r="B119" s="6"/>
      <c r="C119" s="6"/>
      <c r="D119" s="6"/>
    </row>
    <row r="120" spans="1:4" x14ac:dyDescent="0.3">
      <c r="A120" s="6"/>
      <c r="B120" s="6"/>
      <c r="C120" s="6"/>
      <c r="D120" s="6"/>
    </row>
    <row r="121" spans="1:4" x14ac:dyDescent="0.3">
      <c r="A121" s="6"/>
      <c r="B121" s="6"/>
      <c r="C121" s="6"/>
      <c r="D121" s="6"/>
    </row>
    <row r="122" spans="1:4" x14ac:dyDescent="0.3">
      <c r="A122" s="6"/>
      <c r="B122" s="6"/>
      <c r="C122" s="6"/>
      <c r="D122" s="6"/>
    </row>
    <row r="123" spans="1:4" x14ac:dyDescent="0.3">
      <c r="A123" s="6"/>
      <c r="B123" s="6"/>
      <c r="C123" s="6"/>
      <c r="D123" s="6"/>
    </row>
    <row r="124" spans="1:4" x14ac:dyDescent="0.3">
      <c r="A124" s="6"/>
      <c r="B124" s="6"/>
      <c r="C124" s="6"/>
      <c r="D124" s="6"/>
    </row>
    <row r="125" spans="1:4" x14ac:dyDescent="0.3">
      <c r="A125" s="6"/>
      <c r="B125" s="6"/>
      <c r="C125" s="6"/>
      <c r="D125" s="6"/>
    </row>
    <row r="126" spans="1:4" x14ac:dyDescent="0.3">
      <c r="A126" s="6"/>
      <c r="B126" s="6"/>
      <c r="C126" s="6"/>
      <c r="D126" s="6"/>
    </row>
    <row r="127" spans="1:4" x14ac:dyDescent="0.3">
      <c r="A127" s="6"/>
      <c r="B127" s="6"/>
      <c r="C127" s="6"/>
      <c r="D127" s="6"/>
    </row>
    <row r="128" spans="1:4" x14ac:dyDescent="0.3">
      <c r="A128" s="6"/>
      <c r="B128" s="6"/>
      <c r="C128" s="6"/>
      <c r="D128" s="6"/>
    </row>
    <row r="129" spans="1:4" x14ac:dyDescent="0.3">
      <c r="A129" s="6"/>
      <c r="B129" s="6"/>
      <c r="C129" s="6"/>
      <c r="D129" s="6"/>
    </row>
    <row r="130" spans="1:4" x14ac:dyDescent="0.3">
      <c r="A130" s="6"/>
      <c r="B130" s="6"/>
      <c r="C130" s="6"/>
      <c r="D130" s="6"/>
    </row>
    <row r="131" spans="1:4" x14ac:dyDescent="0.3">
      <c r="A131" s="6"/>
      <c r="B131" s="6"/>
      <c r="C131" s="6"/>
      <c r="D131" s="6"/>
    </row>
    <row r="132" spans="1:4" x14ac:dyDescent="0.3">
      <c r="A132" s="6"/>
      <c r="B132" s="6"/>
      <c r="C132" s="6"/>
      <c r="D132" s="6"/>
    </row>
    <row r="133" spans="1:4" x14ac:dyDescent="0.3">
      <c r="A133" s="6"/>
      <c r="B133" s="6"/>
      <c r="C133" s="6"/>
      <c r="D133" s="6"/>
    </row>
    <row r="134" spans="1:4" x14ac:dyDescent="0.3">
      <c r="A134" s="6"/>
      <c r="B134" s="6"/>
      <c r="C134" s="6"/>
      <c r="D134" s="6"/>
    </row>
    <row r="135" spans="1:4" x14ac:dyDescent="0.3">
      <c r="A135" s="6"/>
      <c r="B135" s="6"/>
      <c r="C135" s="6"/>
      <c r="D135" s="6"/>
    </row>
    <row r="136" spans="1:4" x14ac:dyDescent="0.3">
      <c r="A136" s="6"/>
      <c r="B136" s="6"/>
      <c r="C136" s="6"/>
      <c r="D136" s="6"/>
    </row>
    <row r="137" spans="1:4" x14ac:dyDescent="0.3">
      <c r="A137" s="6"/>
      <c r="B137" s="6"/>
      <c r="C137" s="6"/>
      <c r="D137" s="6"/>
    </row>
    <row r="138" spans="1:4" x14ac:dyDescent="0.3">
      <c r="A138" s="6"/>
      <c r="B138" s="6"/>
      <c r="C138" s="6"/>
      <c r="D138" s="6"/>
    </row>
    <row r="139" spans="1:4" x14ac:dyDescent="0.3">
      <c r="A139" s="6"/>
      <c r="B139" s="6"/>
      <c r="C139" s="6"/>
      <c r="D139" s="6"/>
    </row>
    <row r="140" spans="1:4" x14ac:dyDescent="0.3">
      <c r="A140" s="6"/>
      <c r="B140" s="6"/>
      <c r="C140" s="6"/>
      <c r="D140" s="6"/>
    </row>
    <row r="141" spans="1:4" x14ac:dyDescent="0.3">
      <c r="A141" s="6"/>
      <c r="B141" s="6"/>
      <c r="C141" s="6"/>
      <c r="D141" s="6"/>
    </row>
    <row r="142" spans="1:4" x14ac:dyDescent="0.3">
      <c r="A142" s="6"/>
      <c r="B142" s="6"/>
      <c r="C142" s="6"/>
      <c r="D142" s="6"/>
    </row>
    <row r="143" spans="1:4" x14ac:dyDescent="0.3">
      <c r="A143" s="6"/>
      <c r="B143" s="6"/>
      <c r="C143" s="6"/>
      <c r="D143" s="6"/>
    </row>
    <row r="144" spans="1:4" x14ac:dyDescent="0.3">
      <c r="A144" s="6"/>
      <c r="B144" s="6"/>
      <c r="C144" s="6"/>
      <c r="D144" s="6"/>
    </row>
    <row r="145" spans="1:4" x14ac:dyDescent="0.3">
      <c r="A145" s="6"/>
      <c r="B145" s="6"/>
      <c r="C145" s="6"/>
      <c r="D145" s="6"/>
    </row>
    <row r="146" spans="1:4" x14ac:dyDescent="0.3">
      <c r="A146" s="6"/>
      <c r="B146" s="6"/>
      <c r="C146" s="6"/>
      <c r="D146" s="6"/>
    </row>
    <row r="147" spans="1:4" x14ac:dyDescent="0.3">
      <c r="A147" s="6"/>
      <c r="B147" s="6"/>
      <c r="C147" s="6"/>
      <c r="D147" s="6"/>
    </row>
    <row r="148" spans="1:4" x14ac:dyDescent="0.3">
      <c r="A148" s="6"/>
      <c r="B148" s="6"/>
      <c r="C148" s="6"/>
      <c r="D148" s="6"/>
    </row>
    <row r="149" spans="1:4" x14ac:dyDescent="0.3">
      <c r="A149" s="6"/>
      <c r="B149" s="6"/>
      <c r="C149" s="6"/>
      <c r="D149" s="6"/>
    </row>
    <row r="150" spans="1:4" x14ac:dyDescent="0.3">
      <c r="A150" s="6"/>
      <c r="B150" s="6"/>
      <c r="C150" s="6"/>
      <c r="D150" s="6"/>
    </row>
    <row r="151" spans="1:4" x14ac:dyDescent="0.3">
      <c r="A151" s="6"/>
      <c r="B151" s="6"/>
      <c r="C151" s="6"/>
      <c r="D151" s="6"/>
    </row>
    <row r="152" spans="1:4" x14ac:dyDescent="0.3">
      <c r="A152" s="6"/>
      <c r="B152" s="6"/>
      <c r="C152" s="6"/>
      <c r="D152" s="6"/>
    </row>
    <row r="153" spans="1:4" x14ac:dyDescent="0.3">
      <c r="A153" s="6"/>
      <c r="B153" s="6"/>
      <c r="C153" s="6"/>
      <c r="D153" s="6"/>
    </row>
    <row r="154" spans="1:4" x14ac:dyDescent="0.3">
      <c r="A154" s="6"/>
      <c r="B154" s="6"/>
      <c r="C154" s="6"/>
      <c r="D154" s="6"/>
    </row>
    <row r="155" spans="1:4" x14ac:dyDescent="0.3">
      <c r="A155" s="6"/>
      <c r="B155" s="6"/>
      <c r="C155" s="6"/>
      <c r="D155" s="6"/>
    </row>
    <row r="156" spans="1:4" x14ac:dyDescent="0.3">
      <c r="A156" s="6"/>
      <c r="B156" s="6"/>
      <c r="C156" s="6"/>
      <c r="D156" s="6"/>
    </row>
    <row r="157" spans="1:4" x14ac:dyDescent="0.3">
      <c r="A157" s="6"/>
      <c r="B157" s="6"/>
      <c r="C157" s="6"/>
      <c r="D157" s="6"/>
    </row>
    <row r="158" spans="1:4" x14ac:dyDescent="0.3">
      <c r="A158" s="6"/>
      <c r="B158" s="6"/>
      <c r="C158" s="6"/>
      <c r="D158" s="6"/>
    </row>
    <row r="159" spans="1:4" x14ac:dyDescent="0.3">
      <c r="A159" s="6"/>
      <c r="B159" s="6"/>
      <c r="C159" s="6"/>
      <c r="D159" s="6"/>
    </row>
    <row r="160" spans="1:4" x14ac:dyDescent="0.3">
      <c r="A160" s="6"/>
      <c r="B160" s="6"/>
      <c r="C160" s="6"/>
      <c r="D160" s="6"/>
    </row>
    <row r="161" spans="1:4" x14ac:dyDescent="0.3">
      <c r="A161" s="6"/>
      <c r="B161" s="6"/>
      <c r="C161" s="6"/>
      <c r="D161" s="6"/>
    </row>
    <row r="162" spans="1:4" x14ac:dyDescent="0.3">
      <c r="A162" s="6"/>
      <c r="B162" s="6"/>
      <c r="C162" s="6"/>
      <c r="D162" s="6"/>
    </row>
    <row r="163" spans="1:4" x14ac:dyDescent="0.3">
      <c r="A163" s="6"/>
      <c r="B163" s="6"/>
      <c r="C163" s="6"/>
      <c r="D163" s="6"/>
    </row>
    <row r="164" spans="1:4" x14ac:dyDescent="0.3">
      <c r="A164" s="6"/>
      <c r="B164" s="6"/>
      <c r="C164" s="6"/>
      <c r="D164" s="6"/>
    </row>
    <row r="165" spans="1:4" x14ac:dyDescent="0.3">
      <c r="A165" s="6"/>
      <c r="B165" s="6"/>
      <c r="C165" s="6"/>
      <c r="D165" s="6"/>
    </row>
    <row r="166" spans="1:4" x14ac:dyDescent="0.3">
      <c r="A166" s="6"/>
      <c r="B166" s="6"/>
      <c r="C166" s="6"/>
      <c r="D166" s="6"/>
    </row>
    <row r="167" spans="1:4" x14ac:dyDescent="0.3">
      <c r="A167" s="6"/>
      <c r="B167" s="6"/>
      <c r="C167" s="6"/>
      <c r="D167" s="6"/>
    </row>
    <row r="168" spans="1:4" x14ac:dyDescent="0.3">
      <c r="A168" s="6"/>
      <c r="B168" s="6"/>
      <c r="C168" s="6"/>
      <c r="D168" s="6"/>
    </row>
    <row r="169" spans="1:4" x14ac:dyDescent="0.3">
      <c r="A169" s="6"/>
      <c r="B169" s="6"/>
      <c r="C169" s="6"/>
      <c r="D169" s="6"/>
    </row>
    <row r="170" spans="1:4" x14ac:dyDescent="0.3">
      <c r="A170" s="6"/>
      <c r="B170" s="6"/>
      <c r="C170" s="6"/>
      <c r="D170" s="6"/>
    </row>
    <row r="171" spans="1:4" x14ac:dyDescent="0.3">
      <c r="A171" s="6"/>
      <c r="B171" s="6"/>
      <c r="C171" s="6"/>
      <c r="D171" s="6"/>
    </row>
    <row r="172" spans="1:4" x14ac:dyDescent="0.3">
      <c r="A172" s="6"/>
      <c r="B172" s="6"/>
      <c r="C172" s="6"/>
      <c r="D172" s="6"/>
    </row>
    <row r="173" spans="1:4" x14ac:dyDescent="0.3">
      <c r="A173" s="6"/>
      <c r="B173" s="6"/>
      <c r="C173" s="6"/>
      <c r="D173" s="6"/>
    </row>
    <row r="174" spans="1:4" x14ac:dyDescent="0.3">
      <c r="A174" s="6"/>
      <c r="B174" s="6"/>
      <c r="C174" s="6"/>
      <c r="D174" s="6"/>
    </row>
    <row r="175" spans="1:4" x14ac:dyDescent="0.3">
      <c r="A175" s="6"/>
      <c r="B175" s="6"/>
      <c r="C175" s="6"/>
      <c r="D175" s="6"/>
    </row>
    <row r="176" spans="1:4" x14ac:dyDescent="0.3">
      <c r="A176" s="6"/>
      <c r="B176" s="6"/>
      <c r="C176" s="6"/>
      <c r="D176" s="6"/>
    </row>
    <row r="177" spans="1:4" x14ac:dyDescent="0.3">
      <c r="A177" s="6"/>
      <c r="B177" s="6"/>
      <c r="C177" s="6"/>
      <c r="D177" s="6"/>
    </row>
    <row r="178" spans="1:4" x14ac:dyDescent="0.3">
      <c r="A178" s="6"/>
      <c r="B178" s="6"/>
      <c r="C178" s="6"/>
      <c r="D178" s="6"/>
    </row>
    <row r="179" spans="1:4" x14ac:dyDescent="0.3">
      <c r="A179" s="6"/>
      <c r="B179" s="6"/>
      <c r="C179" s="6"/>
      <c r="D179" s="6"/>
    </row>
    <row r="180" spans="1:4" x14ac:dyDescent="0.3">
      <c r="A180" s="6"/>
      <c r="B180" s="6"/>
      <c r="C180" s="6"/>
      <c r="D180" s="6"/>
    </row>
    <row r="181" spans="1:4" x14ac:dyDescent="0.3">
      <c r="A181" s="6"/>
      <c r="B181" s="6"/>
      <c r="C181" s="6"/>
      <c r="D181" s="6"/>
    </row>
    <row r="182" spans="1:4" x14ac:dyDescent="0.3">
      <c r="A182" s="6"/>
      <c r="B182" s="6"/>
      <c r="C182" s="6"/>
      <c r="D182" s="6"/>
    </row>
    <row r="183" spans="1:4" x14ac:dyDescent="0.3">
      <c r="A183" s="6"/>
      <c r="B183" s="6"/>
      <c r="C183" s="6"/>
      <c r="D183" s="6"/>
    </row>
    <row r="184" spans="1:4" x14ac:dyDescent="0.3">
      <c r="A184" s="6"/>
      <c r="B184" s="6"/>
      <c r="C184" s="6"/>
      <c r="D184" s="6"/>
    </row>
    <row r="185" spans="1:4" x14ac:dyDescent="0.3">
      <c r="A185" s="6"/>
      <c r="B185" s="6"/>
      <c r="C185" s="6"/>
      <c r="D185" s="6"/>
    </row>
    <row r="186" spans="1:4" x14ac:dyDescent="0.3">
      <c r="A186" s="6"/>
      <c r="B186" s="6"/>
      <c r="C186" s="6"/>
      <c r="D186" s="6"/>
    </row>
    <row r="187" spans="1:4" x14ac:dyDescent="0.3">
      <c r="A187" s="6"/>
      <c r="B187" s="6"/>
      <c r="C187" s="6"/>
      <c r="D187" s="6"/>
    </row>
    <row r="188" spans="1:4" x14ac:dyDescent="0.3">
      <c r="A188" s="6"/>
      <c r="B188" s="6"/>
      <c r="C188" s="6"/>
      <c r="D188" s="6"/>
    </row>
    <row r="189" spans="1:4" x14ac:dyDescent="0.3">
      <c r="A189" s="6"/>
      <c r="B189" s="6"/>
      <c r="C189" s="6"/>
      <c r="D189" s="6"/>
    </row>
    <row r="190" spans="1:4" x14ac:dyDescent="0.3">
      <c r="A190" s="6"/>
      <c r="B190" s="6"/>
      <c r="C190" s="6"/>
      <c r="D190" s="6"/>
    </row>
    <row r="191" spans="1:4" x14ac:dyDescent="0.3">
      <c r="A191" s="6"/>
      <c r="B191" s="6"/>
      <c r="C191" s="6"/>
      <c r="D191" s="6"/>
    </row>
    <row r="192" spans="1:4" x14ac:dyDescent="0.3">
      <c r="A192" s="6"/>
      <c r="B192" s="6"/>
      <c r="C192" s="6"/>
      <c r="D192" s="6"/>
    </row>
    <row r="193" spans="1:4" x14ac:dyDescent="0.3">
      <c r="A193" s="6"/>
      <c r="B193" s="6"/>
      <c r="C193" s="6"/>
      <c r="D193" s="6"/>
    </row>
    <row r="194" spans="1:4" x14ac:dyDescent="0.3">
      <c r="A194" s="6"/>
      <c r="B194" s="6"/>
      <c r="C194" s="6"/>
      <c r="D194" s="6"/>
    </row>
    <row r="195" spans="1:4" x14ac:dyDescent="0.3">
      <c r="A195" s="6"/>
      <c r="B195" s="6"/>
      <c r="C195" s="6"/>
      <c r="D195" s="6"/>
    </row>
    <row r="196" spans="1:4" x14ac:dyDescent="0.3">
      <c r="A196" s="6"/>
      <c r="B196" s="6"/>
      <c r="C196" s="6"/>
      <c r="D196" s="6"/>
    </row>
    <row r="197" spans="1:4" x14ac:dyDescent="0.3">
      <c r="A197" s="6"/>
      <c r="B197" s="6"/>
      <c r="C197" s="6"/>
      <c r="D197" s="6"/>
    </row>
    <row r="198" spans="1:4" x14ac:dyDescent="0.3">
      <c r="A198" s="6"/>
      <c r="B198" s="6"/>
      <c r="C198" s="6"/>
      <c r="D198" s="6"/>
    </row>
    <row r="199" spans="1:4" x14ac:dyDescent="0.3">
      <c r="A199" s="6"/>
      <c r="B199" s="6"/>
      <c r="C199" s="6"/>
      <c r="D199" s="6"/>
    </row>
    <row r="200" spans="1:4" x14ac:dyDescent="0.3">
      <c r="A200" s="6"/>
      <c r="B200" s="6"/>
      <c r="C200" s="6"/>
      <c r="D200" s="6"/>
    </row>
    <row r="201" spans="1:4" x14ac:dyDescent="0.3">
      <c r="A201" s="6"/>
      <c r="B201" s="6"/>
      <c r="C201" s="6"/>
      <c r="D201" s="6"/>
    </row>
    <row r="202" spans="1:4" x14ac:dyDescent="0.3">
      <c r="A202" s="6"/>
      <c r="B202" s="6"/>
      <c r="C202" s="6"/>
      <c r="D202" s="6"/>
    </row>
    <row r="203" spans="1:4" x14ac:dyDescent="0.3">
      <c r="A203" s="6"/>
      <c r="B203" s="6"/>
      <c r="C203" s="6"/>
      <c r="D203" s="6"/>
    </row>
    <row r="204" spans="1:4" x14ac:dyDescent="0.3">
      <c r="A204" s="6"/>
      <c r="B204" s="6"/>
      <c r="C204" s="6"/>
      <c r="D204" s="6"/>
    </row>
    <row r="205" spans="1:4" x14ac:dyDescent="0.3">
      <c r="A205" s="6"/>
      <c r="B205" s="6"/>
      <c r="C205" s="6"/>
      <c r="D205" s="6"/>
    </row>
    <row r="206" spans="1:4" x14ac:dyDescent="0.3">
      <c r="A206" s="6"/>
      <c r="B206" s="6"/>
      <c r="C206" s="6"/>
      <c r="D206" s="6"/>
    </row>
    <row r="207" spans="1:4" x14ac:dyDescent="0.3">
      <c r="A207" s="6"/>
      <c r="B207" s="6"/>
      <c r="C207" s="6"/>
      <c r="D207" s="6"/>
    </row>
    <row r="208" spans="1:4" x14ac:dyDescent="0.3">
      <c r="A208" s="6"/>
      <c r="B208" s="6"/>
      <c r="C208" s="6"/>
      <c r="D208" s="6"/>
    </row>
    <row r="209" spans="1:4" x14ac:dyDescent="0.3">
      <c r="A209" s="6"/>
      <c r="B209" s="6"/>
      <c r="C209" s="6"/>
      <c r="D209" s="6"/>
    </row>
    <row r="210" spans="1:4" x14ac:dyDescent="0.3">
      <c r="A210" s="6"/>
      <c r="B210" s="6"/>
      <c r="C210" s="6"/>
      <c r="D210" s="6"/>
    </row>
    <row r="211" spans="1:4" x14ac:dyDescent="0.3">
      <c r="A211" s="6"/>
      <c r="B211" s="6"/>
      <c r="C211" s="6"/>
      <c r="D211" s="6"/>
    </row>
    <row r="212" spans="1:4" x14ac:dyDescent="0.3">
      <c r="A212" s="6"/>
      <c r="B212" s="6"/>
      <c r="C212" s="6"/>
      <c r="D212" s="6"/>
    </row>
    <row r="213" spans="1:4" x14ac:dyDescent="0.3">
      <c r="A213" s="6"/>
      <c r="B213" s="6"/>
      <c r="C213" s="6"/>
      <c r="D213" s="6"/>
    </row>
    <row r="214" spans="1:4" x14ac:dyDescent="0.3">
      <c r="A214" s="6"/>
      <c r="B214" s="6"/>
      <c r="C214" s="6"/>
      <c r="D214" s="6"/>
    </row>
    <row r="215" spans="1:4" x14ac:dyDescent="0.3">
      <c r="A215" s="6"/>
      <c r="B215" s="6"/>
      <c r="C215" s="6"/>
      <c r="D215" s="6"/>
    </row>
    <row r="216" spans="1:4" x14ac:dyDescent="0.3">
      <c r="A216" s="6"/>
      <c r="B216" s="6"/>
      <c r="C216" s="6"/>
      <c r="D216" s="6"/>
    </row>
    <row r="217" spans="1:4" x14ac:dyDescent="0.3">
      <c r="A217" s="6"/>
      <c r="B217" s="6"/>
      <c r="C217" s="6"/>
      <c r="D217" s="6"/>
    </row>
    <row r="218" spans="1:4" x14ac:dyDescent="0.3">
      <c r="A218" s="6"/>
      <c r="B218" s="6"/>
      <c r="C218" s="6"/>
      <c r="D218" s="6"/>
    </row>
    <row r="219" spans="1:4" x14ac:dyDescent="0.3">
      <c r="A219" s="6"/>
      <c r="B219" s="6"/>
      <c r="C219" s="6"/>
      <c r="D219" s="6"/>
    </row>
    <row r="220" spans="1:4" x14ac:dyDescent="0.3">
      <c r="A220" s="6"/>
      <c r="B220" s="6"/>
      <c r="C220" s="6"/>
      <c r="D220" s="6"/>
    </row>
    <row r="221" spans="1:4" x14ac:dyDescent="0.3">
      <c r="A221" s="6"/>
      <c r="B221" s="6"/>
      <c r="C221" s="6"/>
      <c r="D221" s="6"/>
    </row>
    <row r="222" spans="1:4" x14ac:dyDescent="0.3">
      <c r="A222" s="6"/>
      <c r="B222" s="6"/>
      <c r="C222" s="6"/>
      <c r="D222" s="6"/>
    </row>
    <row r="223" spans="1:4" x14ac:dyDescent="0.3">
      <c r="A223" s="6"/>
      <c r="B223" s="6"/>
      <c r="C223" s="6"/>
      <c r="D223" s="6"/>
    </row>
    <row r="224" spans="1:4" x14ac:dyDescent="0.3">
      <c r="A224" s="6"/>
      <c r="B224" s="6"/>
      <c r="C224" s="6"/>
      <c r="D224" s="6"/>
    </row>
    <row r="225" spans="1:4" x14ac:dyDescent="0.3">
      <c r="A225" s="6"/>
      <c r="B225" s="6"/>
      <c r="C225" s="6"/>
      <c r="D225" s="6"/>
    </row>
    <row r="226" spans="1:4" x14ac:dyDescent="0.3">
      <c r="A226" s="6"/>
      <c r="B226" s="6"/>
      <c r="C226" s="6"/>
      <c r="D226" s="6"/>
    </row>
    <row r="227" spans="1:4" x14ac:dyDescent="0.3">
      <c r="A227" s="6"/>
      <c r="B227" s="6"/>
      <c r="C227" s="6"/>
      <c r="D227" s="6"/>
    </row>
    <row r="228" spans="1:4" x14ac:dyDescent="0.3">
      <c r="A228" s="6"/>
      <c r="B228" s="6"/>
      <c r="C228" s="6"/>
      <c r="D228" s="6"/>
    </row>
    <row r="229" spans="1:4" x14ac:dyDescent="0.3">
      <c r="A229" s="6"/>
      <c r="B229" s="6"/>
      <c r="C229" s="6"/>
      <c r="D229" s="6"/>
    </row>
    <row r="230" spans="1:4" x14ac:dyDescent="0.3">
      <c r="A230" s="6"/>
      <c r="B230" s="6"/>
      <c r="C230" s="6"/>
      <c r="D230" s="6"/>
    </row>
    <row r="231" spans="1:4" x14ac:dyDescent="0.3">
      <c r="A231" s="6"/>
      <c r="B231" s="6"/>
      <c r="C231" s="6"/>
      <c r="D231" s="6"/>
    </row>
    <row r="232" spans="1:4" x14ac:dyDescent="0.3">
      <c r="A232" s="6"/>
      <c r="B232" s="6"/>
      <c r="C232" s="6"/>
      <c r="D232" s="6"/>
    </row>
    <row r="233" spans="1:4" x14ac:dyDescent="0.3">
      <c r="A233" s="6"/>
      <c r="B233" s="6"/>
      <c r="C233" s="6"/>
      <c r="D233" s="6"/>
    </row>
    <row r="234" spans="1:4" x14ac:dyDescent="0.3">
      <c r="A234" s="6"/>
      <c r="B234" s="6"/>
      <c r="C234" s="6"/>
      <c r="D234" s="6"/>
    </row>
    <row r="235" spans="1:4" x14ac:dyDescent="0.3">
      <c r="A235" s="6"/>
      <c r="B235" s="6"/>
      <c r="C235" s="6"/>
      <c r="D235" s="6"/>
    </row>
    <row r="236" spans="1:4" x14ac:dyDescent="0.3">
      <c r="A236" s="6"/>
      <c r="B236" s="6"/>
      <c r="C236" s="6"/>
      <c r="D236" s="6"/>
    </row>
    <row r="237" spans="1:4" x14ac:dyDescent="0.3">
      <c r="A237" s="6"/>
      <c r="B237" s="6"/>
      <c r="C237" s="6"/>
      <c r="D237" s="6"/>
    </row>
    <row r="238" spans="1:4" x14ac:dyDescent="0.3">
      <c r="A238" s="6"/>
      <c r="B238" s="6"/>
      <c r="C238" s="6"/>
      <c r="D238" s="6"/>
    </row>
    <row r="239" spans="1:4" x14ac:dyDescent="0.3">
      <c r="A239" s="6"/>
      <c r="B239" s="6"/>
      <c r="C239" s="6"/>
      <c r="D239" s="6"/>
    </row>
    <row r="240" spans="1:4" x14ac:dyDescent="0.3">
      <c r="A240" s="6"/>
      <c r="B240" s="6"/>
      <c r="C240" s="6"/>
      <c r="D240" s="6"/>
    </row>
    <row r="241" spans="1:4" x14ac:dyDescent="0.3">
      <c r="A241" s="6"/>
      <c r="B241" s="6"/>
      <c r="C241" s="6"/>
      <c r="D241" s="6"/>
    </row>
    <row r="242" spans="1:4" x14ac:dyDescent="0.3">
      <c r="A242" s="6"/>
      <c r="B242" s="6"/>
      <c r="C242" s="6"/>
      <c r="D242" s="6"/>
    </row>
    <row r="243" spans="1:4" x14ac:dyDescent="0.3">
      <c r="A243" s="6"/>
      <c r="B243" s="6"/>
      <c r="C243" s="6"/>
      <c r="D243" s="6"/>
    </row>
    <row r="244" spans="1:4" x14ac:dyDescent="0.3">
      <c r="A244" s="6"/>
      <c r="B244" s="6"/>
      <c r="C244" s="6"/>
      <c r="D244" s="6"/>
    </row>
    <row r="245" spans="1:4" x14ac:dyDescent="0.3">
      <c r="A245" s="6"/>
      <c r="B245" s="6"/>
      <c r="C245" s="6"/>
      <c r="D245" s="6"/>
    </row>
    <row r="246" spans="1:4" x14ac:dyDescent="0.3">
      <c r="A246" s="6"/>
      <c r="B246" s="6"/>
      <c r="C246" s="6"/>
      <c r="D246" s="6"/>
    </row>
    <row r="247" spans="1:4" x14ac:dyDescent="0.3">
      <c r="A247" s="6"/>
      <c r="B247" s="6"/>
      <c r="C247" s="6"/>
      <c r="D247" s="6"/>
    </row>
    <row r="248" spans="1:4" x14ac:dyDescent="0.3">
      <c r="A248" s="6"/>
      <c r="B248" s="6"/>
      <c r="C248" s="6"/>
      <c r="D248" s="6"/>
    </row>
    <row r="249" spans="1:4" x14ac:dyDescent="0.3">
      <c r="A249" s="6"/>
      <c r="B249" s="6"/>
      <c r="C249" s="6"/>
      <c r="D249" s="6"/>
    </row>
    <row r="250" spans="1:4" x14ac:dyDescent="0.3">
      <c r="A250" s="6"/>
      <c r="B250" s="6"/>
      <c r="C250" s="6"/>
      <c r="D250" s="6"/>
    </row>
    <row r="251" spans="1:4" x14ac:dyDescent="0.3">
      <c r="A251" s="6"/>
      <c r="B251" s="6"/>
      <c r="C251" s="6"/>
      <c r="D251" s="6"/>
    </row>
    <row r="252" spans="1:4" x14ac:dyDescent="0.3">
      <c r="A252" s="6"/>
      <c r="B252" s="6"/>
      <c r="C252" s="6"/>
      <c r="D252" s="6"/>
    </row>
  </sheetData>
  <mergeCells count="2">
    <mergeCell ref="A2:D3"/>
    <mergeCell ref="A1:D1"/>
  </mergeCells>
  <pageMargins left="1.1811023622047245" right="0.78740157480314965" top="0.98425196850393704" bottom="0.78740157480314965" header="0" footer="0"/>
  <pageSetup paperSize="9" orientation="portrait" r:id="rId1"/>
  <headerFooter>
    <oddFooter>&amp;CEMZinop1_01122020;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14E33-E2AA-484A-84D4-9C6C9748C1A2}">
  <dimension ref="A1:L27"/>
  <sheetViews>
    <sheetView topLeftCell="B1" zoomScaleNormal="100" workbookViewId="0">
      <selection activeCell="P5" sqref="P5"/>
    </sheetView>
  </sheetViews>
  <sheetFormatPr defaultRowHeight="15.6" x14ac:dyDescent="0.3"/>
  <cols>
    <col min="1" max="1" width="5.90625" style="8" customWidth="1"/>
    <col min="2" max="2" width="36" style="9" customWidth="1"/>
    <col min="3" max="4" width="8.08984375" style="8" hidden="1" customWidth="1"/>
    <col min="5" max="12" width="9" style="8" customWidth="1"/>
    <col min="13" max="16384" width="8.7265625" style="8"/>
  </cols>
  <sheetData>
    <row r="1" spans="1:12" ht="46.8" customHeight="1" x14ac:dyDescent="0.3">
      <c r="A1" s="113" t="s">
        <v>117</v>
      </c>
      <c r="B1" s="123"/>
      <c r="C1" s="123"/>
      <c r="D1" s="123"/>
      <c r="E1" s="123"/>
      <c r="F1" s="123"/>
      <c r="G1" s="123"/>
      <c r="H1" s="123"/>
      <c r="I1" s="123"/>
      <c r="J1" s="123"/>
      <c r="K1" s="123"/>
      <c r="L1" s="123"/>
    </row>
    <row r="2" spans="1:12" ht="16.8" customHeight="1" x14ac:dyDescent="0.3">
      <c r="A2" s="114" t="s">
        <v>158</v>
      </c>
      <c r="B2" s="114"/>
      <c r="C2" s="114"/>
      <c r="D2" s="114"/>
      <c r="E2" s="114"/>
      <c r="F2" s="114"/>
      <c r="G2" s="114"/>
      <c r="H2" s="114"/>
      <c r="I2" s="114"/>
      <c r="J2" s="114"/>
      <c r="K2" s="114"/>
      <c r="L2" s="114"/>
    </row>
    <row r="3" spans="1:12" ht="15.6" customHeight="1" x14ac:dyDescent="0.3">
      <c r="A3" s="115"/>
      <c r="B3" s="115"/>
      <c r="C3" s="115"/>
      <c r="D3" s="115"/>
      <c r="E3" s="115"/>
      <c r="F3" s="115"/>
      <c r="G3" s="115"/>
      <c r="H3" s="115"/>
      <c r="I3" s="115"/>
      <c r="J3" s="115"/>
      <c r="K3" s="115"/>
      <c r="L3" s="115"/>
    </row>
    <row r="4" spans="1:12" s="48" customFormat="1" ht="46.8" x14ac:dyDescent="0.3">
      <c r="A4" s="44"/>
      <c r="B4" s="45" t="s">
        <v>58</v>
      </c>
      <c r="C4" s="45" t="s">
        <v>59</v>
      </c>
      <c r="D4" s="45" t="s">
        <v>60</v>
      </c>
      <c r="E4" s="3" t="s">
        <v>116</v>
      </c>
      <c r="F4" s="45" t="s">
        <v>61</v>
      </c>
      <c r="G4" s="45" t="s">
        <v>62</v>
      </c>
      <c r="H4" s="46" t="s">
        <v>97</v>
      </c>
      <c r="I4" s="46" t="s">
        <v>98</v>
      </c>
      <c r="J4" s="46" t="s">
        <v>99</v>
      </c>
      <c r="K4" s="46" t="s">
        <v>100</v>
      </c>
      <c r="L4" s="47" t="s">
        <v>63</v>
      </c>
    </row>
    <row r="5" spans="1:12" s="17" customFormat="1" ht="46.8" x14ac:dyDescent="0.3">
      <c r="A5" s="18">
        <v>1</v>
      </c>
      <c r="B5" s="12" t="s">
        <v>64</v>
      </c>
      <c r="C5" s="18"/>
      <c r="D5" s="18"/>
      <c r="E5" s="19">
        <v>13360</v>
      </c>
      <c r="F5" s="19">
        <v>13150</v>
      </c>
      <c r="G5" s="19">
        <v>9800</v>
      </c>
      <c r="H5" s="20"/>
      <c r="I5" s="21"/>
      <c r="J5" s="21"/>
      <c r="K5" s="21"/>
      <c r="L5" s="22">
        <f>SUM(H6:K18)</f>
        <v>9410.5899999999983</v>
      </c>
    </row>
    <row r="6" spans="1:12" s="17" customFormat="1" x14ac:dyDescent="0.3">
      <c r="A6" s="23" t="s">
        <v>65</v>
      </c>
      <c r="B6" s="13" t="s">
        <v>66</v>
      </c>
      <c r="C6" s="23"/>
      <c r="D6" s="23"/>
      <c r="E6" s="25">
        <v>8000</v>
      </c>
      <c r="F6" s="25">
        <v>9080</v>
      </c>
      <c r="G6" s="25">
        <v>7305.15</v>
      </c>
      <c r="H6" s="26"/>
      <c r="I6" s="27"/>
      <c r="J6" s="27"/>
      <c r="K6" s="27"/>
      <c r="L6" s="28"/>
    </row>
    <row r="7" spans="1:12" s="17" customFormat="1" x14ac:dyDescent="0.3">
      <c r="A7" s="16" t="s">
        <v>67</v>
      </c>
      <c r="B7" s="2" t="s">
        <v>68</v>
      </c>
      <c r="C7" s="29">
        <v>3000</v>
      </c>
      <c r="D7" s="16">
        <v>1</v>
      </c>
      <c r="E7" s="29">
        <v>3000</v>
      </c>
      <c r="F7" s="29">
        <v>3000</v>
      </c>
      <c r="G7" s="29">
        <v>0</v>
      </c>
      <c r="H7" s="26"/>
      <c r="I7" s="27"/>
      <c r="J7" s="27"/>
      <c r="K7" s="27"/>
      <c r="L7" s="28"/>
    </row>
    <row r="8" spans="1:12" s="17" customFormat="1" x14ac:dyDescent="0.3">
      <c r="A8" s="16" t="s">
        <v>69</v>
      </c>
      <c r="B8" s="2" t="s">
        <v>70</v>
      </c>
      <c r="C8" s="29">
        <v>5000</v>
      </c>
      <c r="D8" s="16">
        <v>1</v>
      </c>
      <c r="E8" s="29">
        <v>5000</v>
      </c>
      <c r="F8" s="29">
        <v>6080</v>
      </c>
      <c r="G8" s="29">
        <v>7305.15</v>
      </c>
      <c r="H8" s="26"/>
      <c r="I8" s="27">
        <f>268.62+4356+1300.75+1129.78+250</f>
        <v>7305.15</v>
      </c>
      <c r="J8" s="27"/>
      <c r="K8" s="27"/>
      <c r="L8" s="28">
        <f t="shared" ref="L8:L22" si="0">SUM(H8:K8)</f>
        <v>7305.15</v>
      </c>
    </row>
    <row r="9" spans="1:12" s="17" customFormat="1" ht="31.2" x14ac:dyDescent="0.3">
      <c r="A9" s="30" t="s">
        <v>71</v>
      </c>
      <c r="B9" s="14" t="s">
        <v>72</v>
      </c>
      <c r="C9" s="30"/>
      <c r="D9" s="30"/>
      <c r="E9" s="30">
        <v>900</v>
      </c>
      <c r="F9" s="23">
        <v>900</v>
      </c>
      <c r="G9" s="23">
        <v>336.93</v>
      </c>
      <c r="H9" s="26"/>
      <c r="I9" s="27"/>
      <c r="J9" s="27"/>
      <c r="K9" s="27"/>
      <c r="L9" s="28"/>
    </row>
    <row r="10" spans="1:12" s="17" customFormat="1" x14ac:dyDescent="0.3">
      <c r="A10" s="16" t="s">
        <v>28</v>
      </c>
      <c r="B10" s="2" t="s">
        <v>73</v>
      </c>
      <c r="C10" s="16">
        <v>300</v>
      </c>
      <c r="D10" s="16">
        <v>3</v>
      </c>
      <c r="E10" s="16">
        <v>900</v>
      </c>
      <c r="F10" s="16">
        <v>900</v>
      </c>
      <c r="G10" s="16">
        <v>336.93</v>
      </c>
      <c r="H10" s="26">
        <f>50+50+220</f>
        <v>320</v>
      </c>
      <c r="I10" s="27"/>
      <c r="J10" s="27"/>
      <c r="K10" s="27"/>
      <c r="L10" s="28">
        <f t="shared" si="0"/>
        <v>320</v>
      </c>
    </row>
    <row r="11" spans="1:12" s="17" customFormat="1" ht="31.2" x14ac:dyDescent="0.3">
      <c r="A11" s="30" t="s">
        <v>74</v>
      </c>
      <c r="B11" s="14" t="s">
        <v>75</v>
      </c>
      <c r="C11" s="30"/>
      <c r="D11" s="30"/>
      <c r="E11" s="31">
        <v>1200</v>
      </c>
      <c r="F11" s="25">
        <v>1200</v>
      </c>
      <c r="G11" s="25">
        <v>780.32</v>
      </c>
      <c r="H11" s="26"/>
      <c r="I11" s="27"/>
      <c r="J11" s="27"/>
      <c r="K11" s="27"/>
      <c r="L11" s="28"/>
    </row>
    <row r="12" spans="1:12" s="17" customFormat="1" x14ac:dyDescent="0.3">
      <c r="A12" s="16" t="s">
        <v>76</v>
      </c>
      <c r="B12" s="2" t="s">
        <v>77</v>
      </c>
      <c r="C12" s="16">
        <v>400</v>
      </c>
      <c r="D12" s="16">
        <v>3</v>
      </c>
      <c r="E12" s="29">
        <v>1200</v>
      </c>
      <c r="F12" s="29">
        <v>1200</v>
      </c>
      <c r="G12" s="29">
        <v>780.32</v>
      </c>
      <c r="H12" s="26"/>
      <c r="I12" s="27">
        <f>108.9+220+48</f>
        <v>376.9</v>
      </c>
      <c r="J12" s="27">
        <f>16.93+16.93</f>
        <v>33.86</v>
      </c>
      <c r="K12" s="27">
        <v>79.98</v>
      </c>
      <c r="L12" s="28">
        <f t="shared" si="0"/>
        <v>490.74</v>
      </c>
    </row>
    <row r="13" spans="1:12" s="17" customFormat="1" ht="31.2" x14ac:dyDescent="0.3">
      <c r="A13" s="30" t="s">
        <v>78</v>
      </c>
      <c r="B13" s="14" t="s">
        <v>79</v>
      </c>
      <c r="C13" s="30"/>
      <c r="D13" s="30"/>
      <c r="E13" s="31">
        <v>1500</v>
      </c>
      <c r="F13" s="25">
        <v>650</v>
      </c>
      <c r="G13" s="25">
        <v>250</v>
      </c>
      <c r="H13" s="26"/>
      <c r="I13" s="27"/>
      <c r="J13" s="27"/>
      <c r="K13" s="27">
        <v>254.1</v>
      </c>
      <c r="L13" s="28">
        <f t="shared" si="0"/>
        <v>254.1</v>
      </c>
    </row>
    <row r="14" spans="1:12" s="17" customFormat="1" x14ac:dyDescent="0.3">
      <c r="A14" s="16" t="s">
        <v>80</v>
      </c>
      <c r="B14" s="2" t="s">
        <v>81</v>
      </c>
      <c r="C14" s="16">
        <v>250</v>
      </c>
      <c r="D14" s="16">
        <v>1</v>
      </c>
      <c r="E14" s="16">
        <v>300</v>
      </c>
      <c r="F14" s="16">
        <v>250</v>
      </c>
      <c r="G14" s="16">
        <v>250</v>
      </c>
      <c r="H14" s="26"/>
      <c r="I14" s="27"/>
      <c r="J14" s="27"/>
      <c r="K14" s="27"/>
      <c r="L14" s="28">
        <f t="shared" si="0"/>
        <v>0</v>
      </c>
    </row>
    <row r="15" spans="1:12" s="17" customFormat="1" ht="31.2" x14ac:dyDescent="0.3">
      <c r="A15" s="16" t="s">
        <v>82</v>
      </c>
      <c r="B15" s="2" t="s">
        <v>83</v>
      </c>
      <c r="C15" s="16">
        <v>400</v>
      </c>
      <c r="D15" s="16">
        <v>3</v>
      </c>
      <c r="E15" s="29">
        <v>1200</v>
      </c>
      <c r="F15" s="29">
        <v>400</v>
      </c>
      <c r="G15" s="29">
        <v>0</v>
      </c>
      <c r="H15" s="26"/>
      <c r="I15" s="27"/>
      <c r="J15" s="27"/>
      <c r="K15" s="27"/>
      <c r="L15" s="28">
        <f t="shared" si="0"/>
        <v>0</v>
      </c>
    </row>
    <row r="16" spans="1:12" s="17" customFormat="1" ht="31.2" x14ac:dyDescent="0.3">
      <c r="A16" s="30" t="s">
        <v>84</v>
      </c>
      <c r="B16" s="14" t="s">
        <v>85</v>
      </c>
      <c r="C16" s="30"/>
      <c r="D16" s="30"/>
      <c r="E16" s="31">
        <v>1760</v>
      </c>
      <c r="F16" s="25">
        <v>1320</v>
      </c>
      <c r="G16" s="25">
        <v>1127.5999999999999</v>
      </c>
      <c r="H16" s="26"/>
      <c r="I16" s="27"/>
      <c r="J16" s="27"/>
      <c r="K16" s="27"/>
      <c r="L16" s="28"/>
    </row>
    <row r="17" spans="1:12" s="17" customFormat="1" ht="46.8" x14ac:dyDescent="0.3">
      <c r="A17" s="16" t="s">
        <v>86</v>
      </c>
      <c r="B17" s="2" t="s">
        <v>87</v>
      </c>
      <c r="C17" s="16">
        <v>150</v>
      </c>
      <c r="D17" s="16">
        <v>8</v>
      </c>
      <c r="E17" s="29">
        <v>1200</v>
      </c>
      <c r="F17" s="29">
        <v>900</v>
      </c>
      <c r="G17" s="29">
        <v>450</v>
      </c>
      <c r="H17" s="26">
        <f>181.5</f>
        <v>181.5</v>
      </c>
      <c r="I17" s="27">
        <f>181.5</f>
        <v>181.5</v>
      </c>
      <c r="J17" s="27">
        <v>0</v>
      </c>
      <c r="K17" s="27">
        <v>0</v>
      </c>
      <c r="L17" s="28">
        <f t="shared" si="0"/>
        <v>363</v>
      </c>
    </row>
    <row r="18" spans="1:12" s="17" customFormat="1" x14ac:dyDescent="0.3">
      <c r="A18" s="16" t="s">
        <v>88</v>
      </c>
      <c r="B18" s="2" t="s">
        <v>89</v>
      </c>
      <c r="C18" s="16">
        <v>70</v>
      </c>
      <c r="D18" s="16">
        <v>8</v>
      </c>
      <c r="E18" s="16">
        <v>560</v>
      </c>
      <c r="F18" s="16">
        <v>420</v>
      </c>
      <c r="G18" s="16">
        <v>677.6</v>
      </c>
      <c r="H18" s="26"/>
      <c r="I18" s="27">
        <f>84.7+84.7+84.7</f>
        <v>254.10000000000002</v>
      </c>
      <c r="J18" s="27">
        <f>84.7+84.7+84.7</f>
        <v>254.10000000000002</v>
      </c>
      <c r="K18" s="27">
        <v>169.4</v>
      </c>
      <c r="L18" s="28">
        <f t="shared" si="0"/>
        <v>677.6</v>
      </c>
    </row>
    <row r="19" spans="1:12" s="17" customFormat="1" ht="31.2" x14ac:dyDescent="0.3">
      <c r="A19" s="32">
        <v>2</v>
      </c>
      <c r="B19" s="15" t="s">
        <v>90</v>
      </c>
      <c r="C19" s="32"/>
      <c r="D19" s="32"/>
      <c r="E19" s="33">
        <v>16640</v>
      </c>
      <c r="F19" s="19">
        <v>16800</v>
      </c>
      <c r="G19" s="19">
        <f>SUM(G20:G22)</f>
        <v>20200</v>
      </c>
      <c r="H19" s="20"/>
      <c r="I19" s="21"/>
      <c r="J19" s="21"/>
      <c r="K19" s="21"/>
      <c r="L19" s="22">
        <f>SUM(H20:K22)</f>
        <v>21313.53</v>
      </c>
    </row>
    <row r="20" spans="1:12" s="17" customFormat="1" ht="31.2" x14ac:dyDescent="0.3">
      <c r="A20" s="16" t="s">
        <v>71</v>
      </c>
      <c r="B20" s="2" t="s">
        <v>91</v>
      </c>
      <c r="C20" s="29">
        <v>1700</v>
      </c>
      <c r="D20" s="16">
        <v>8</v>
      </c>
      <c r="E20" s="29">
        <v>13600</v>
      </c>
      <c r="F20" s="29">
        <v>13600</v>
      </c>
      <c r="G20" s="29">
        <v>17000</v>
      </c>
      <c r="H20" s="26">
        <f>1569.74</f>
        <v>1569.74</v>
      </c>
      <c r="I20" s="27">
        <f>1569.74+1569.74+1569.74</f>
        <v>4709.22</v>
      </c>
      <c r="J20" s="27">
        <v>6471.08</v>
      </c>
      <c r="K20" s="27">
        <v>3068.49</v>
      </c>
      <c r="L20" s="28">
        <f t="shared" si="0"/>
        <v>15818.53</v>
      </c>
    </row>
    <row r="21" spans="1:12" s="17" customFormat="1" x14ac:dyDescent="0.3">
      <c r="A21" s="16" t="s">
        <v>92</v>
      </c>
      <c r="B21" s="2" t="s">
        <v>93</v>
      </c>
      <c r="C21" s="16">
        <v>130</v>
      </c>
      <c r="D21" s="16">
        <v>8</v>
      </c>
      <c r="E21" s="29">
        <v>1040</v>
      </c>
      <c r="F21" s="29">
        <v>2400</v>
      </c>
      <c r="G21" s="29">
        <v>2400</v>
      </c>
      <c r="H21" s="26">
        <f>387.2</f>
        <v>387.2</v>
      </c>
      <c r="I21" s="27">
        <f>387.2+387.2+387.2</f>
        <v>1161.5999999999999</v>
      </c>
      <c r="J21" s="27">
        <f>387.2+387.2+387.2</f>
        <v>1161.5999999999999</v>
      </c>
      <c r="K21" s="27">
        <v>1524.6</v>
      </c>
      <c r="L21" s="28">
        <f t="shared" si="0"/>
        <v>4235</v>
      </c>
    </row>
    <row r="22" spans="1:12" s="17" customFormat="1" ht="31.2" x14ac:dyDescent="0.3">
      <c r="A22" s="16" t="s">
        <v>92</v>
      </c>
      <c r="B22" s="2" t="s">
        <v>94</v>
      </c>
      <c r="C22" s="16">
        <v>250</v>
      </c>
      <c r="D22" s="34">
        <v>8</v>
      </c>
      <c r="E22" s="29">
        <v>2000</v>
      </c>
      <c r="F22" s="29">
        <v>800</v>
      </c>
      <c r="G22" s="29">
        <v>800</v>
      </c>
      <c r="H22" s="26"/>
      <c r="I22" s="27">
        <f>500+100</f>
        <v>600</v>
      </c>
      <c r="J22" s="27">
        <f>100+70+70+70+70</f>
        <v>380</v>
      </c>
      <c r="K22" s="27">
        <v>280</v>
      </c>
      <c r="L22" s="28">
        <f t="shared" si="0"/>
        <v>1260</v>
      </c>
    </row>
    <row r="23" spans="1:12" s="17" customFormat="1" x14ac:dyDescent="0.3">
      <c r="A23" s="35"/>
      <c r="B23" s="36"/>
      <c r="C23" s="35"/>
      <c r="D23" s="35"/>
      <c r="E23" s="29">
        <v>30000</v>
      </c>
      <c r="F23" s="29">
        <f>F19+F5</f>
        <v>29950</v>
      </c>
      <c r="G23" s="29">
        <f>G5+G19</f>
        <v>30000</v>
      </c>
      <c r="H23" s="37">
        <f>SUM(H5:H22)</f>
        <v>2458.4399999999996</v>
      </c>
      <c r="I23" s="37">
        <f>SUM(I5:I22)</f>
        <v>14588.47</v>
      </c>
      <c r="J23" s="37">
        <f>SUM(J5:J22)</f>
        <v>8300.64</v>
      </c>
      <c r="K23" s="37">
        <f>SUM(K5:K22)</f>
        <v>5376.57</v>
      </c>
      <c r="L23" s="38">
        <f>SUM(L5+L19)</f>
        <v>30724.119999999995</v>
      </c>
    </row>
    <row r="24" spans="1:12" s="17" customFormat="1" x14ac:dyDescent="0.3">
      <c r="B24" s="39"/>
      <c r="H24" s="40"/>
      <c r="I24" s="41"/>
      <c r="J24" s="41"/>
      <c r="K24" s="40"/>
      <c r="L24" s="42"/>
    </row>
    <row r="25" spans="1:12" s="17" customFormat="1" x14ac:dyDescent="0.3">
      <c r="B25" s="39"/>
      <c r="E25" s="124" t="s">
        <v>95</v>
      </c>
      <c r="F25" s="124"/>
      <c r="G25" s="125"/>
      <c r="H25" s="49">
        <v>0</v>
      </c>
      <c r="I25" s="49">
        <v>0</v>
      </c>
      <c r="J25" s="49">
        <v>196.08</v>
      </c>
      <c r="K25" s="49">
        <v>528.04</v>
      </c>
      <c r="L25" s="50">
        <f>J25+K25</f>
        <v>724.12</v>
      </c>
    </row>
    <row r="26" spans="1:12" s="17" customFormat="1" ht="16.2" x14ac:dyDescent="0.35">
      <c r="B26" s="39"/>
      <c r="E26" s="126" t="s">
        <v>96</v>
      </c>
      <c r="F26" s="126"/>
      <c r="G26" s="127"/>
      <c r="H26" s="43">
        <f t="shared" ref="H26:I26" si="1">H23-H25</f>
        <v>2458.4399999999996</v>
      </c>
      <c r="I26" s="43">
        <f t="shared" si="1"/>
        <v>14588.47</v>
      </c>
      <c r="J26" s="43">
        <f>J23-J25</f>
        <v>8104.5599999999995</v>
      </c>
      <c r="K26" s="43">
        <f>K23-K25</f>
        <v>4848.53</v>
      </c>
      <c r="L26" s="43">
        <f>L23-L25</f>
        <v>29999.999999999996</v>
      </c>
    </row>
    <row r="27" spans="1:12" x14ac:dyDescent="0.3">
      <c r="F27" s="1"/>
      <c r="G27" s="1"/>
      <c r="H27" s="1"/>
      <c r="I27" s="1"/>
      <c r="J27" s="1"/>
      <c r="K27" s="1"/>
      <c r="L27" s="1"/>
    </row>
  </sheetData>
  <mergeCells count="4">
    <mergeCell ref="A1:L1"/>
    <mergeCell ref="E25:G25"/>
    <mergeCell ref="E26:G26"/>
    <mergeCell ref="A2:L3"/>
  </mergeCells>
  <phoneticPr fontId="9" type="noConversion"/>
  <pageMargins left="0.7" right="0.7" top="0.75" bottom="0.75" header="0.3" footer="0.3"/>
  <pageSetup paperSize="9" orientation="landscape" r:id="rId1"/>
  <headerFooter>
    <oddFooter>&amp;CEMZinop1_01122020;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LVCA_Saturs</vt:lpstr>
      <vt:lpstr>LVCA_Finanšu</vt:lpstr>
      <vt:lpstr>LatBAN</vt:lpstr>
      <vt:lpstr>LatBan_Finanšu</vt:lpstr>
      <vt:lpstr>StartIn_saturs</vt:lpstr>
      <vt:lpstr>Startin_finanšu</vt:lpstr>
      <vt:lpstr>LVCA_Saturs!Print_Titles</vt:lpstr>
      <vt:lpstr>StartIn_saturs!Print_Titles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Sanita Lāce</dc:creator>
  <cp:lastModifiedBy>Sanita Lāce</cp:lastModifiedBy>
  <cp:lastPrinted>2020-12-01T10:55:00Z</cp:lastPrinted>
  <dcterms:created xsi:type="dcterms:W3CDTF">2020-11-24T10:47:55Z</dcterms:created>
  <dcterms:modified xsi:type="dcterms:W3CDTF">2020-12-01T10:55:31Z</dcterms:modified>
</cp:coreProperties>
</file>