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811\4_saskanosana\"/>
    </mc:Choice>
  </mc:AlternateContent>
  <bookViews>
    <workbookView xWindow="0" yWindow="0" windowWidth="20490" windowHeight="7155"/>
  </bookViews>
  <sheets>
    <sheet name="Papildu finansējums_ uzraudzība" sheetId="1" r:id="rId1"/>
    <sheet name="Algas prognoze" sheetId="2" r:id="rId2"/>
  </sheets>
  <definedNames>
    <definedName name="_xlnm._FilterDatabase" localSheetId="0" hidden="1">'Papildu finansējums_ uzraudzība'!$A$2:$T$23</definedName>
    <definedName name="_xlnm.Print_Area" localSheetId="0">'Papildu finansējums_ uzraudzība'!$A$1:$AD$25</definedName>
    <definedName name="_xlnm.Print_Titles" localSheetId="0">'Papildu finansējums_ uzraudzība'!$A:$S,'Papildu finansējums_ uzraudzība'!$4:$7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4" i="1" l="1"/>
  <c r="AD23" i="1" l="1"/>
  <c r="I24" i="1"/>
  <c r="I25" i="1"/>
  <c r="J7" i="2"/>
  <c r="K6" i="2"/>
  <c r="E2" i="2"/>
  <c r="C3" i="2" s="1"/>
  <c r="C7" i="2" s="1"/>
  <c r="I21" i="1"/>
  <c r="I20" i="1"/>
  <c r="I18" i="1"/>
  <c r="I16" i="1"/>
  <c r="I12" i="1"/>
  <c r="I11" i="1"/>
  <c r="I10" i="1"/>
  <c r="E7" i="2" l="1"/>
  <c r="C8" i="2"/>
  <c r="D8" i="2" s="1"/>
  <c r="K16" i="1"/>
  <c r="T17" i="1"/>
  <c r="V16" i="1"/>
  <c r="W16" i="1" s="1"/>
  <c r="V12" i="1"/>
  <c r="W12" i="1" s="1"/>
  <c r="K12" i="1"/>
  <c r="L12" i="1"/>
  <c r="M12" i="1" s="1"/>
  <c r="N12" i="1" s="1"/>
  <c r="O12" i="1" s="1"/>
  <c r="M20" i="1"/>
  <c r="L18" i="1"/>
  <c r="M18" i="1" s="1"/>
  <c r="L19" i="1"/>
  <c r="K18" i="1"/>
  <c r="K19" i="1"/>
  <c r="L15" i="1"/>
  <c r="M13" i="1"/>
  <c r="K11" i="1"/>
  <c r="L11" i="1" s="1"/>
  <c r="K8" i="1"/>
  <c r="M11" i="1"/>
  <c r="M10" i="1"/>
  <c r="M9" i="1"/>
  <c r="L8" i="1"/>
  <c r="E8" i="2" l="1"/>
  <c r="F8" i="2" s="1"/>
  <c r="C9" i="2"/>
  <c r="D9" i="2" s="1"/>
  <c r="F7" i="2"/>
  <c r="M19" i="1"/>
  <c r="B22" i="1"/>
  <c r="E9" i="2" l="1"/>
  <c r="C10" i="2"/>
  <c r="D10" i="2" s="1"/>
  <c r="K21" i="1"/>
  <c r="L16" i="1"/>
  <c r="K17" i="1"/>
  <c r="N18" i="1"/>
  <c r="N19" i="1"/>
  <c r="M15" i="1"/>
  <c r="E10" i="2" l="1"/>
  <c r="F10" i="2" s="1"/>
  <c r="C11" i="2"/>
  <c r="D11" i="2" s="1"/>
  <c r="F9" i="2"/>
  <c r="N11" i="1"/>
  <c r="P11" i="1"/>
  <c r="Q11" i="1" s="1"/>
  <c r="R11" i="1" s="1"/>
  <c r="S11" i="1" s="1"/>
  <c r="I22" i="1"/>
  <c r="I23" i="1" s="1"/>
  <c r="E11" i="2" l="1"/>
  <c r="C12" i="2"/>
  <c r="D12" i="2" s="1"/>
  <c r="T11" i="1"/>
  <c r="U11" i="1" s="1"/>
  <c r="V11" i="1" s="1"/>
  <c r="W11" i="1" s="1"/>
  <c r="X11" i="1" s="1"/>
  <c r="Y11" i="1" s="1"/>
  <c r="Z11" i="1" s="1"/>
  <c r="AA11" i="1" s="1"/>
  <c r="AB11" i="1" s="1"/>
  <c r="O11" i="1"/>
  <c r="E9" i="1"/>
  <c r="E12" i="2" l="1"/>
  <c r="F12" i="2" s="1"/>
  <c r="C13" i="2"/>
  <c r="D13" i="2" s="1"/>
  <c r="F11" i="2"/>
  <c r="AD11" i="1"/>
  <c r="E17" i="1"/>
  <c r="E10" i="1"/>
  <c r="E15" i="1"/>
  <c r="E12" i="1"/>
  <c r="E11" i="1"/>
  <c r="E13" i="2" l="1"/>
  <c r="C14" i="2"/>
  <c r="D14" i="2" s="1"/>
  <c r="E16" i="1"/>
  <c r="E20" i="1"/>
  <c r="E21" i="1"/>
  <c r="U21" i="1" s="1"/>
  <c r="E14" i="2" l="1"/>
  <c r="F14" i="2" s="1"/>
  <c r="C15" i="2"/>
  <c r="D15" i="2" s="1"/>
  <c r="F13" i="2"/>
  <c r="E14" i="1"/>
  <c r="E18" i="1"/>
  <c r="E19" i="1"/>
  <c r="E15" i="2" l="1"/>
  <c r="C16" i="2"/>
  <c r="D16" i="2" s="1"/>
  <c r="E8" i="1"/>
  <c r="E16" i="2" l="1"/>
  <c r="F16" i="2" s="1"/>
  <c r="D17" i="2"/>
  <c r="C17" i="2"/>
  <c r="F15" i="2"/>
  <c r="L17" i="1"/>
  <c r="L14" i="1"/>
  <c r="L22" i="1" s="1"/>
  <c r="M16" i="1"/>
  <c r="L21" i="1"/>
  <c r="E13" i="1"/>
  <c r="E17" i="2" l="1"/>
  <c r="F17" i="2" s="1"/>
  <c r="C18" i="2"/>
  <c r="D18" i="2" s="1"/>
  <c r="K22" i="1"/>
  <c r="M21" i="1"/>
  <c r="N20" i="1"/>
  <c r="M17" i="1"/>
  <c r="P17" i="1" s="1"/>
  <c r="P13" i="1"/>
  <c r="Q13" i="1" s="1"/>
  <c r="R13" i="1" s="1"/>
  <c r="S13" i="1" s="1"/>
  <c r="T13" i="1" s="1"/>
  <c r="N16" i="1"/>
  <c r="O16" i="1" s="1"/>
  <c r="P16" i="1" s="1"/>
  <c r="Q16" i="1" s="1"/>
  <c r="P9" i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N9" i="1"/>
  <c r="O19" i="1"/>
  <c r="O18" i="1"/>
  <c r="N15" i="1"/>
  <c r="P15" i="1"/>
  <c r="Q15" i="1" s="1"/>
  <c r="R15" i="1" s="1"/>
  <c r="M14" i="1"/>
  <c r="E18" i="2" l="1"/>
  <c r="F18" i="2" s="1"/>
  <c r="C19" i="2"/>
  <c r="D19" i="2" s="1"/>
  <c r="O9" i="1"/>
  <c r="AD9" i="1" s="1"/>
  <c r="O20" i="1"/>
  <c r="N17" i="1"/>
  <c r="O17" i="1" s="1"/>
  <c r="P20" i="1"/>
  <c r="Q20" i="1" s="1"/>
  <c r="N21" i="1"/>
  <c r="P21" i="1"/>
  <c r="Q21" i="1" s="1"/>
  <c r="R21" i="1" s="1"/>
  <c r="S21" i="1" s="1"/>
  <c r="T21" i="1" s="1"/>
  <c r="V21" i="1" s="1"/>
  <c r="P19" i="1"/>
  <c r="Q19" i="1" s="1"/>
  <c r="R19" i="1" s="1"/>
  <c r="S19" i="1" s="1"/>
  <c r="T19" i="1" s="1"/>
  <c r="U19" i="1" s="1"/>
  <c r="V19" i="1" s="1"/>
  <c r="P18" i="1"/>
  <c r="Q18" i="1" s="1"/>
  <c r="R18" i="1" s="1"/>
  <c r="S18" i="1" s="1"/>
  <c r="T18" i="1" s="1"/>
  <c r="U18" i="1" s="1"/>
  <c r="V18" i="1" s="1"/>
  <c r="N13" i="1"/>
  <c r="R16" i="1"/>
  <c r="S16" i="1" s="1"/>
  <c r="T16" i="1" s="1"/>
  <c r="U16" i="1" s="1"/>
  <c r="S15" i="1"/>
  <c r="T15" i="1" s="1"/>
  <c r="U15" i="1" s="1"/>
  <c r="V15" i="1" s="1"/>
  <c r="Q17" i="1"/>
  <c r="R17" i="1" s="1"/>
  <c r="S17" i="1" s="1"/>
  <c r="U17" i="1" s="1"/>
  <c r="V17" i="1" s="1"/>
  <c r="P12" i="1"/>
  <c r="O15" i="1"/>
  <c r="U13" i="1"/>
  <c r="V13" i="1" s="1"/>
  <c r="W13" i="1" s="1"/>
  <c r="X13" i="1" s="1"/>
  <c r="Y13" i="1" s="1"/>
  <c r="Z13" i="1" s="1"/>
  <c r="AA13" i="1" s="1"/>
  <c r="AB13" i="1" s="1"/>
  <c r="N14" i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N10" i="1"/>
  <c r="P10" i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M8" i="1"/>
  <c r="E19" i="2" l="1"/>
  <c r="F19" i="2" s="1"/>
  <c r="C20" i="2"/>
  <c r="D20" i="2" s="1"/>
  <c r="O13" i="1"/>
  <c r="AD13" i="1"/>
  <c r="O21" i="1"/>
  <c r="AD21" i="1" s="1"/>
  <c r="Q12" i="1"/>
  <c r="R12" i="1" s="1"/>
  <c r="S12" i="1" s="1"/>
  <c r="T12" i="1" s="1"/>
  <c r="U12" i="1" s="1"/>
  <c r="P8" i="1"/>
  <c r="AB14" i="1"/>
  <c r="AD14" i="1" s="1"/>
  <c r="X12" i="1"/>
  <c r="Y12" i="1" s="1"/>
  <c r="Z12" i="1" s="1"/>
  <c r="AA12" i="1" s="1"/>
  <c r="AB12" i="1" s="1"/>
  <c r="R20" i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D20" i="1" s="1"/>
  <c r="O10" i="1"/>
  <c r="AD10" i="1" s="1"/>
  <c r="M22" i="1"/>
  <c r="W17" i="1"/>
  <c r="X17" i="1" s="1"/>
  <c r="Y17" i="1" s="1"/>
  <c r="W18" i="1"/>
  <c r="W21" i="1"/>
  <c r="X21" i="1" s="1"/>
  <c r="Y21" i="1" s="1"/>
  <c r="Z21" i="1" s="1"/>
  <c r="AA21" i="1" s="1"/>
  <c r="AB21" i="1" s="1"/>
  <c r="W19" i="1"/>
  <c r="X19" i="1" s="1"/>
  <c r="Y19" i="1" s="1"/>
  <c r="Z19" i="1" s="1"/>
  <c r="AA19" i="1" s="1"/>
  <c r="AB19" i="1" s="1"/>
  <c r="AC19" i="1" s="1"/>
  <c r="X16" i="1"/>
  <c r="Y16" i="1" s="1"/>
  <c r="Z16" i="1" s="1"/>
  <c r="AD16" i="1" s="1"/>
  <c r="W15" i="1"/>
  <c r="X15" i="1" s="1"/>
  <c r="N8" i="1"/>
  <c r="N22" i="1" s="1"/>
  <c r="Q8" i="1"/>
  <c r="R8" i="1" s="1"/>
  <c r="S8" i="1" s="1"/>
  <c r="T8" i="1" s="1"/>
  <c r="U8" i="1" s="1"/>
  <c r="V8" i="1" s="1"/>
  <c r="W8" i="1" s="1"/>
  <c r="X8" i="1" s="1"/>
  <c r="Y8" i="1" s="1"/>
  <c r="Z8" i="1" s="1"/>
  <c r="E20" i="2" l="1"/>
  <c r="F20" i="2" s="1"/>
  <c r="C21" i="2"/>
  <c r="D21" i="2" s="1"/>
  <c r="AD12" i="1"/>
  <c r="AC22" i="1"/>
  <c r="AD19" i="1"/>
  <c r="AA8" i="1"/>
  <c r="AD17" i="1"/>
  <c r="X18" i="1"/>
  <c r="Y18" i="1" s="1"/>
  <c r="Z18" i="1" s="1"/>
  <c r="AA18" i="1" s="1"/>
  <c r="AB18" i="1" s="1"/>
  <c r="AD18" i="1" s="1"/>
  <c r="Q22" i="1"/>
  <c r="P22" i="1"/>
  <c r="Y15" i="1"/>
  <c r="O8" i="1"/>
  <c r="O22" i="1" s="1"/>
  <c r="E21" i="2" l="1"/>
  <c r="F21" i="2" s="1"/>
  <c r="D22" i="2"/>
  <c r="C22" i="2"/>
  <c r="AB8" i="1"/>
  <c r="Z15" i="1"/>
  <c r="S22" i="1"/>
  <c r="E22" i="2" l="1"/>
  <c r="F22" i="2" s="1"/>
  <c r="D23" i="2"/>
  <c r="C23" i="2"/>
  <c r="AA15" i="1"/>
  <c r="Z22" i="1"/>
  <c r="AD8" i="1"/>
  <c r="R22" i="1"/>
  <c r="T22" i="1"/>
  <c r="E23" i="2" l="1"/>
  <c r="F23" i="2" s="1"/>
  <c r="D24" i="2"/>
  <c r="C24" i="2"/>
  <c r="AB15" i="1"/>
  <c r="AA22" i="1"/>
  <c r="E24" i="2" l="1"/>
  <c r="F24" i="2" s="1"/>
  <c r="D25" i="2"/>
  <c r="E25" i="2" s="1"/>
  <c r="C25" i="2"/>
  <c r="AD15" i="1"/>
  <c r="AB22" i="1"/>
  <c r="U22" i="1"/>
  <c r="AD22" i="1"/>
  <c r="F25" i="2" l="1"/>
  <c r="F26" i="2" s="1"/>
  <c r="E26" i="2"/>
  <c r="G26" i="2" s="1"/>
  <c r="V22" i="1"/>
  <c r="W22" i="1"/>
  <c r="X22" i="1" l="1"/>
  <c r="Y22" i="1" l="1"/>
</calcChain>
</file>

<file path=xl/comments1.xml><?xml version="1.0" encoding="utf-8"?>
<comments xmlns="http://schemas.openxmlformats.org/spreadsheetml/2006/main">
  <authors>
    <author>Inta Švirksta</author>
  </authors>
  <commentList>
    <comment ref="K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projektu dzīves cikla gads, izņemot RTA</t>
        </r>
      </text>
    </comment>
    <comment ref="AA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amortizācijas periods 20 gadi, ja projekta ietvaros veikti ieguldījumi būvēs, ēkās</t>
        </r>
      </text>
    </comment>
    <comment ref="AB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 uzraudzība, ko veic, vērtējot saimnieciskām darbībām iedalīto kapacitāti pēdējā projekta dzīves cikla gadā, ja veikta būvniecība 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Sestais projekta dzīves cikla gads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Otrais pēcuzraudzības perioda gads. Ceturtais projekta dzīves cikla gads</t>
        </r>
      </text>
    </comment>
    <comment ref="K12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Pamatlīdzekļu amortizācijas periods līdz 2030. gadam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Pamatlīdzekļu amortizācijas periods līdz 2030.gadam.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trešais pēcuzraudzības gads. Ceturtais dzīves cikla gads. Pamatlīdzekļu amortizācijas periods līdz 2028. gadam.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Trešais pēcuzraudzības gads. Trešais projekta dzīves cikla gads.</t>
        </r>
      </text>
    </comment>
  </commentList>
</comments>
</file>

<file path=xl/sharedStrings.xml><?xml version="1.0" encoding="utf-8"?>
<sst xmlns="http://schemas.openxmlformats.org/spreadsheetml/2006/main" count="203" uniqueCount="125">
  <si>
    <t>Projekta ietvaros veiktās aktivitātes</t>
  </si>
  <si>
    <t>Pārbaužu veicēju skaits</t>
  </si>
  <si>
    <t>Kopā</t>
  </si>
  <si>
    <t>Rekonstrukcija, renovācija, būvniecība</t>
  </si>
  <si>
    <t>Anotācijas pielikums</t>
  </si>
  <si>
    <t>Aparatūras iegāde</t>
  </si>
  <si>
    <t>Latvijas Universitāte</t>
  </si>
  <si>
    <t>Projekts</t>
  </si>
  <si>
    <t>Daugavpils Universitāte</t>
  </si>
  <si>
    <t>Latvijas Lauksaimniecības universitāte</t>
  </si>
  <si>
    <t>Rīgas Stradiņa universitāte</t>
  </si>
  <si>
    <t>Rīgas Tehniskā universitāte</t>
  </si>
  <si>
    <t>Ventspils Augstskola</t>
  </si>
  <si>
    <t>Vidzemes Augstskola</t>
  </si>
  <si>
    <t>EUR</t>
  </si>
  <si>
    <t>%</t>
  </si>
  <si>
    <t>LLU</t>
  </si>
  <si>
    <t>Jāņa Čakstes bulvāris 5, Jelgava, LV-3001</t>
  </si>
  <si>
    <t>Rīgas iela 22, Jelgava, LV-3004</t>
  </si>
  <si>
    <t>Akadēmijas iela 19, Jelgava, LV-3001</t>
  </si>
  <si>
    <t>Akadēmijas iela 11, Jelgava, LV-3001</t>
  </si>
  <si>
    <t>Lielā iela 2, Jelgava, LV-3001</t>
  </si>
  <si>
    <t>Āzenes iela 12, Rīga, LV-1048</t>
  </si>
  <si>
    <t>Ķīpsalas iela 6B, Rīga, LV-1048</t>
  </si>
  <si>
    <t>Ķīpsalas iela 6A, Rīga, LV-1048</t>
  </si>
  <si>
    <t>Paula Valdena iela 3, Rīga, LV-1048</t>
  </si>
  <si>
    <t>Āzenes iela 12 k-1, Rīga, LV-1048</t>
  </si>
  <si>
    <t>Zunda krastmala 10, Rīga, LV-1048</t>
  </si>
  <si>
    <t>Paula Valdena iela 1, Rīga, LV-1048</t>
  </si>
  <si>
    <t>RTU</t>
  </si>
  <si>
    <t xml:space="preserve">ViA </t>
  </si>
  <si>
    <t>Cēsu iela 4, Valmiera, LV-4201</t>
  </si>
  <si>
    <t>Tērbatas iela 10, Valmiera, LV-4201</t>
  </si>
  <si>
    <t>DU</t>
  </si>
  <si>
    <t>Īstenošanas vietu skaits</t>
  </si>
  <si>
    <t>Likme, EUR/h (CFLA TP projekta dati)</t>
  </si>
  <si>
    <t>Raiņa bulvāris 19, Rīga, LV-1050</t>
  </si>
  <si>
    <t>Jelgavas iela 1, Rīga, LV-1004</t>
  </si>
  <si>
    <t>Jelgavas iela 3, Rīga, LV-1004</t>
  </si>
  <si>
    <t>LU</t>
  </si>
  <si>
    <t>Ilgas, Skrudalienas pag., Daugavpils nov., LV-5470</t>
  </si>
  <si>
    <t>Parādes iela 1A, Daugavpils, LV-5401</t>
  </si>
  <si>
    <t>Pārbaude_darba dienas gadā</t>
  </si>
  <si>
    <t>līdz 2021.g. III. cet.</t>
  </si>
  <si>
    <t>Uzraudzības izmaksas, EUR</t>
  </si>
  <si>
    <t>Projekta īstenošanas periods</t>
  </si>
  <si>
    <t>Projekta dzīves cikls - infrastruktūras amortizācijas periods, ks ietver pēcuzraudzības un papildu pārskata periodu</t>
  </si>
  <si>
    <t>-</t>
  </si>
  <si>
    <t>Papildu finansējums kopā, EUR</t>
  </si>
  <si>
    <t>+</t>
  </si>
  <si>
    <t>Netiešie izdevumi</t>
  </si>
  <si>
    <t>Darba alga h</t>
  </si>
  <si>
    <t xml:space="preserve">Vecākā eksperta atalgojums </t>
  </si>
  <si>
    <t>VSAA</t>
  </si>
  <si>
    <t>Darba vietas izmaksas</t>
  </si>
  <si>
    <t>Stundas 2020.g.</t>
  </si>
  <si>
    <t>darba vietas izmaksas stundā</t>
  </si>
  <si>
    <t>Vecākā eksperta atalgojums ar 20% piemakasu</t>
  </si>
  <si>
    <t>Institūcija</t>
  </si>
  <si>
    <t>Projekta īstenošanas vieta</t>
  </si>
  <si>
    <t>uzraudzībai paredzēto stundu skaits kopā</t>
  </si>
  <si>
    <t>uzraudzībai paredzēto stundu skaits vidēji gadā</t>
  </si>
  <si>
    <t>uzraudzībai nepiciešamais papildu finansējums vidēji gadā, EUR</t>
  </si>
  <si>
    <r>
      <rPr>
        <i/>
        <sz val="11"/>
        <color theme="1"/>
        <rFont val="Times New Roman"/>
        <family val="1"/>
        <charset val="186"/>
      </rPr>
      <t>2. tabula.</t>
    </r>
    <r>
      <rPr>
        <sz val="11"/>
        <color theme="1"/>
        <rFont val="Times New Roman"/>
        <family val="1"/>
        <charset val="186"/>
      </rPr>
      <t xml:space="preserve"> Uzraudzībai nepieciešāmā finansējuma aprēķināšanai nepieciešamie papildu dati</t>
    </r>
  </si>
  <si>
    <r>
      <rPr>
        <b/>
        <i/>
        <sz val="11"/>
        <color theme="1"/>
        <rFont val="Calibri"/>
        <family val="2"/>
        <charset val="186"/>
        <scheme val="minor"/>
      </rPr>
      <t xml:space="preserve">3.tabula. </t>
    </r>
    <r>
      <rPr>
        <b/>
        <sz val="11"/>
        <color theme="1"/>
        <rFont val="Calibri"/>
        <family val="2"/>
        <charset val="186"/>
        <scheme val="minor"/>
      </rPr>
      <t xml:space="preserve">Darba algas un darba vietas izmaksu prognoze </t>
    </r>
  </si>
  <si>
    <t>Akciju sabiedrība "Transporta un sakaru institūts"</t>
  </si>
  <si>
    <t>līdz 2020.g. III. cet.</t>
  </si>
  <si>
    <t>TSI</t>
  </si>
  <si>
    <t>Lomonosova iela 1 k-3, Rīga, LV-1019</t>
  </si>
  <si>
    <t>Varšavas iela 43B, Daugavpils, LV-5404 </t>
  </si>
  <si>
    <t>Kronvalda bulvāris 1, Rīga, LV-1010 </t>
  </si>
  <si>
    <t>Ķīpsalas iela 6, Rīga, LV-1048</t>
  </si>
  <si>
    <t>Pēterlauki, Platones pag., Jelgavas nov., LV-3021</t>
  </si>
  <si>
    <t>Jāzepa Vītola Latvijas Mūzikas akadēmija</t>
  </si>
  <si>
    <t>Krišjāņa Barona iela 1, Rīga, LV-1050</t>
  </si>
  <si>
    <t>Raiņa bulvāris 23, Rīga, LV-1050</t>
  </si>
  <si>
    <t>JVLMA</t>
  </si>
  <si>
    <t>līdz 2019.g. IV. cet.</t>
  </si>
  <si>
    <t>Kandavas iela 1, Daugavpils, LV-5401</t>
  </si>
  <si>
    <t>Parādes iela 1, Daugavpils, LV-5401</t>
  </si>
  <si>
    <t>Vienības iela 13, Daugavpils, LV-5401 </t>
  </si>
  <si>
    <t>līdz 2020. IV. cet.</t>
  </si>
  <si>
    <t>līdz 2022.g. II. cet.</t>
  </si>
  <si>
    <t>Hipokrāta iela 1, Rīga, LV-1079</t>
  </si>
  <si>
    <t>Vidus prospekts 38, Jūrmala, LV-2010</t>
  </si>
  <si>
    <t>Imantas 7. līnija 1, Rīga, LV-1083</t>
  </si>
  <si>
    <t>līdz 2021 g.IV. cet.</t>
  </si>
  <si>
    <t>RSU</t>
  </si>
  <si>
    <t>Pilsoņu iela 13 k-10, Rīga, LV-1002 </t>
  </si>
  <si>
    <t>Konsula iela 21, Rīga, LV-1007 </t>
  </si>
  <si>
    <t>Anniņmuižas bulvāris 26A, Rīga, LV-1067</t>
  </si>
  <si>
    <t>VeA</t>
  </si>
  <si>
    <t>Inženieru iela 101A, Ventspils, LV-3601 </t>
  </si>
  <si>
    <t>Inženieru iela 101, Ventspils, LV-3601</t>
  </si>
  <si>
    <t>līdz 2020.g. II. cet.</t>
  </si>
  <si>
    <t>Latvijas Kultūras akadēmija</t>
  </si>
  <si>
    <t>līdz 2018 IV. cet.</t>
  </si>
  <si>
    <t>Ludzas iela 24, Rīga, LV-1003</t>
  </si>
  <si>
    <t>LKuA</t>
  </si>
  <si>
    <t>Bruņinieku iela 57, Rīga, LV-1011 </t>
  </si>
  <si>
    <t>Elijas iela 17, Rīga, LV-1050</t>
  </si>
  <si>
    <t>Liepājas Universitāte</t>
  </si>
  <si>
    <t>līdz 2018.g. II.cet.</t>
  </si>
  <si>
    <t>Rēzeknes Tehnoloģiju akadēmija</t>
  </si>
  <si>
    <t>Atbrīvošanas aleja 115 k-4, Rēzekne, LV-4601</t>
  </si>
  <si>
    <r>
      <t>Atbrīvošanas aleja 115, Rēzekne, LV-4601</t>
    </r>
    <r>
      <rPr>
        <sz val="10"/>
        <color rgb="FF000000"/>
        <rFont val="Arial"/>
        <family val="2"/>
      </rPr>
      <t> </t>
    </r>
  </si>
  <si>
    <t>RTA</t>
  </si>
  <si>
    <t>Latvijas Mākslas akadēmija</t>
  </si>
  <si>
    <t>līdz 2022.g. IV cet.</t>
  </si>
  <si>
    <t>LMA</t>
  </si>
  <si>
    <t>Kalpaka bulvāris 13, Rīga, LV-1050</t>
  </si>
  <si>
    <t>Jāņa Kugas iela 11, Ikšķile, Ikšķiles nov., LV-5052</t>
  </si>
  <si>
    <t>Latvijas Sporta pedagoģijas akadēmija</t>
  </si>
  <si>
    <t>līdz 2020.g. IV cet.</t>
  </si>
  <si>
    <r>
      <rPr>
        <b/>
        <i/>
        <sz val="11"/>
        <color theme="1"/>
        <rFont val="Times New Roman"/>
        <family val="1"/>
        <charset val="186"/>
      </rPr>
      <t>1. tabula</t>
    </r>
    <r>
      <rPr>
        <b/>
        <sz val="11"/>
        <color theme="1"/>
        <rFont val="Times New Roman"/>
        <family val="1"/>
        <charset val="186"/>
      </rPr>
      <t>. Papildu administratīvo izmaksu, kas nepieciešamas, lai nodrošinātu 8.1.1. specifiskā atbalsta mērķa projektu uzraudzību projektu ietvaros modernizētās pētniecības infrastruktūras amortizācijas periodā,  aprēķins</t>
    </r>
  </si>
  <si>
    <t xml:space="preserve">Strazdu iela 1, Jelgava, LV-3004
Nr. 09000260234001 </t>
  </si>
  <si>
    <t xml:space="preserve">Strazdu iela 1, Jelgava, LV-3004
Nr. 09000260234015 </t>
  </si>
  <si>
    <t xml:space="preserve">Kristapa Helmaņa iela 8, Jelgava, LV-3004
Nr.09000120011002 </t>
  </si>
  <si>
    <t xml:space="preserve">Kristapa Helmaņa iela 8, Jelgava, LV-3004
Nr.09000270156003 </t>
  </si>
  <si>
    <t>Kristapa Helmaņa iela 8, Jelgava, LV-3004
Nr.09000270156004</t>
  </si>
  <si>
    <r>
      <t xml:space="preserve">Kristapa Helmaņa iela 8, Jelgava, LV-3004
</t>
    </r>
    <r>
      <rPr>
        <sz val="10"/>
        <rFont val="Arial"/>
        <family val="2"/>
      </rPr>
      <t xml:space="preserve"> Nr.09000270156001</t>
    </r>
  </si>
  <si>
    <t>Projekta kopējais attiecināmais finansējums</t>
  </si>
  <si>
    <t>līdz 2021.g. II. cet.</t>
  </si>
  <si>
    <t>vietas</t>
  </si>
  <si>
    <t>dienas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</si>
</sst>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Arial"/>
      <family val="2"/>
    </font>
    <font>
      <sz val="10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2" xfId="0" applyFont="1" applyBorder="1"/>
    <xf numFmtId="2" fontId="2" fillId="0" borderId="0" xfId="0" applyNumberFormat="1" applyFont="1"/>
    <xf numFmtId="3" fontId="2" fillId="0" borderId="0" xfId="0" applyNumberFormat="1" applyFont="1"/>
    <xf numFmtId="2" fontId="2" fillId="0" borderId="2" xfId="0" applyNumberFormat="1" applyFont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0" borderId="6" xfId="0" applyFont="1" applyBorder="1"/>
    <xf numFmtId="0" fontId="2" fillId="4" borderId="6" xfId="0" applyFont="1" applyFill="1" applyBorder="1"/>
    <xf numFmtId="3" fontId="1" fillId="0" borderId="0" xfId="0" applyNumberFormat="1" applyFont="1"/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/>
    <xf numFmtId="9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0" borderId="2" xfId="0" applyFont="1" applyBorder="1"/>
    <xf numFmtId="1" fontId="2" fillId="0" borderId="2" xfId="0" applyNumberFormat="1" applyFont="1" applyBorder="1"/>
    <xf numFmtId="0" fontId="1" fillId="0" borderId="2" xfId="0" applyFont="1" applyBorder="1" applyAlignment="1">
      <alignment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3" borderId="0" xfId="0" applyFont="1" applyFill="1" applyBorder="1" applyAlignment="1"/>
    <xf numFmtId="3" fontId="1" fillId="3" borderId="0" xfId="0" applyNumberFormat="1" applyFont="1" applyFill="1"/>
    <xf numFmtId="0" fontId="1" fillId="3" borderId="0" xfId="0" applyFont="1" applyFill="1" applyAlignment="1"/>
    <xf numFmtId="2" fontId="1" fillId="0" borderId="2" xfId="0" applyNumberFormat="1" applyFont="1" applyBorder="1"/>
    <xf numFmtId="3" fontId="2" fillId="0" borderId="2" xfId="0" applyNumberFormat="1" applyFont="1" applyBorder="1"/>
    <xf numFmtId="0" fontId="13" fillId="0" borderId="2" xfId="0" applyNumberFormat="1" applyFont="1" applyFill="1" applyBorder="1" applyAlignment="1">
      <alignment vertical="top" wrapText="1" readingOrder="1"/>
    </xf>
    <xf numFmtId="0" fontId="14" fillId="0" borderId="2" xfId="0" applyFont="1" applyBorder="1" applyAlignment="1">
      <alignment wrapText="1"/>
    </xf>
    <xf numFmtId="0" fontId="4" fillId="3" borderId="11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9" fontId="15" fillId="0" borderId="2" xfId="0" applyNumberFormat="1" applyFont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9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/>
    <xf numFmtId="0" fontId="8" fillId="0" borderId="2" xfId="0" applyFont="1" applyBorder="1" applyAlignment="1"/>
    <xf numFmtId="3" fontId="8" fillId="0" borderId="2" xfId="0" applyNumberFormat="1" applyFont="1" applyBorder="1" applyAlignment="1"/>
    <xf numFmtId="0" fontId="2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2" fillId="5" borderId="6" xfId="0" applyFont="1" applyFill="1" applyBorder="1"/>
    <xf numFmtId="2" fontId="0" fillId="3" borderId="0" xfId="0" applyNumberFormat="1" applyFill="1"/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</c:trendlineLbl>
          </c:trendline>
          <c:xVal>
            <c:numRef>
              <c:f>'Papildu finansējums_ uzraudzība'!$F$27:$F$28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xVal>
          <c:yVal>
            <c:numRef>
              <c:f>'Papildu finansējums_ uzraudzība'!$G$27:$G$28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613952"/>
        <c:axId val="175617480"/>
      </c:scatterChart>
      <c:valAx>
        <c:axId val="17561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5617480"/>
        <c:crosses val="autoZero"/>
        <c:crossBetween val="midCat"/>
      </c:valAx>
      <c:valAx>
        <c:axId val="17561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561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27</xdr:row>
      <xdr:rowOff>176212</xdr:rowOff>
    </xdr:from>
    <xdr:to>
      <xdr:col>13</xdr:col>
      <xdr:colOff>85725</xdr:colOff>
      <xdr:row>32</xdr:row>
      <xdr:rowOff>652462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9"/>
  <sheetViews>
    <sheetView tabSelected="1" view="pageBreakPreview" topLeftCell="E16" zoomScaleNormal="110" zoomScaleSheetLayoutView="100" workbookViewId="0">
      <selection activeCell="G24" sqref="G24:H24"/>
    </sheetView>
  </sheetViews>
  <sheetFormatPr defaultColWidth="9.140625" defaultRowHeight="15" x14ac:dyDescent="0.25"/>
  <cols>
    <col min="1" max="1" width="35.42578125" style="1" customWidth="1"/>
    <col min="2" max="2" width="17.7109375" style="1" customWidth="1"/>
    <col min="3" max="3" width="12" style="1" customWidth="1"/>
    <col min="4" max="4" width="15.140625" style="6" customWidth="1"/>
    <col min="5" max="5" width="10.42578125" style="6" customWidth="1"/>
    <col min="6" max="6" width="12.42578125" style="6" customWidth="1"/>
    <col min="7" max="7" width="20.140625" style="6" customWidth="1"/>
    <col min="8" max="8" width="11.85546875" style="1" customWidth="1"/>
    <col min="9" max="9" width="9.5703125" style="1" customWidth="1"/>
    <col min="10" max="10" width="15.7109375" style="3" customWidth="1"/>
    <col min="11" max="13" width="10.85546875" style="1" customWidth="1"/>
    <col min="14" max="15" width="9.140625" style="1"/>
    <col min="16" max="16" width="9.42578125" style="1" bestFit="1" customWidth="1"/>
    <col min="17" max="29" width="9.140625" style="1"/>
    <col min="30" max="30" width="12.7109375" style="1" customWidth="1"/>
    <col min="31" max="16384" width="9.140625" style="1"/>
  </cols>
  <sheetData>
    <row r="1" spans="1:30" x14ac:dyDescent="0.25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30" ht="21.75" customHeight="1" x14ac:dyDescent="0.25">
      <c r="A2" s="64" t="s">
        <v>114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30" x14ac:dyDescent="0.25">
      <c r="A3" s="9"/>
      <c r="B3" s="9"/>
      <c r="C3" s="12"/>
      <c r="D3" s="7"/>
      <c r="E3" s="7"/>
      <c r="F3" s="7"/>
      <c r="G3" s="7"/>
      <c r="H3" s="9"/>
      <c r="I3" s="9"/>
      <c r="J3" s="9"/>
      <c r="K3" s="9"/>
      <c r="L3" s="12"/>
      <c r="M3" s="12"/>
      <c r="N3" s="9"/>
      <c r="O3" s="9"/>
      <c r="P3" s="9"/>
      <c r="Q3" s="9"/>
      <c r="R3" s="9"/>
      <c r="S3" s="10"/>
    </row>
    <row r="4" spans="1:30" ht="39.75" customHeight="1" x14ac:dyDescent="0.25">
      <c r="A4" s="66" t="s">
        <v>7</v>
      </c>
      <c r="B4" s="60" t="s">
        <v>121</v>
      </c>
      <c r="C4" s="69" t="s">
        <v>0</v>
      </c>
      <c r="D4" s="70"/>
      <c r="E4" s="71"/>
      <c r="F4" s="60" t="s">
        <v>34</v>
      </c>
      <c r="G4" s="60" t="s">
        <v>45</v>
      </c>
      <c r="H4" s="60" t="s">
        <v>1</v>
      </c>
      <c r="I4" s="60" t="s">
        <v>42</v>
      </c>
      <c r="J4" s="60" t="s">
        <v>35</v>
      </c>
      <c r="K4" s="75" t="s">
        <v>44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/>
      <c r="AC4" s="37"/>
      <c r="AD4" s="57" t="s">
        <v>48</v>
      </c>
    </row>
    <row r="5" spans="1:30" ht="31.5" customHeight="1" x14ac:dyDescent="0.25">
      <c r="A5" s="67"/>
      <c r="B5" s="61"/>
      <c r="C5" s="60" t="s">
        <v>5</v>
      </c>
      <c r="D5" s="53" t="s">
        <v>3</v>
      </c>
      <c r="E5" s="54"/>
      <c r="F5" s="61"/>
      <c r="G5" s="61"/>
      <c r="H5" s="61"/>
      <c r="I5" s="61"/>
      <c r="J5" s="61"/>
      <c r="K5" s="72" t="s">
        <v>46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4"/>
      <c r="AC5" s="48"/>
      <c r="AD5" s="58"/>
    </row>
    <row r="6" spans="1:30" ht="21.75" customHeight="1" x14ac:dyDescent="0.25">
      <c r="A6" s="67"/>
      <c r="B6" s="61"/>
      <c r="C6" s="61"/>
      <c r="D6" s="55"/>
      <c r="E6" s="56"/>
      <c r="F6" s="61"/>
      <c r="G6" s="61"/>
      <c r="H6" s="61"/>
      <c r="I6" s="61"/>
      <c r="J6" s="61"/>
      <c r="K6" s="26">
        <v>4</v>
      </c>
      <c r="L6" s="26">
        <v>5</v>
      </c>
      <c r="M6" s="26">
        <v>6</v>
      </c>
      <c r="N6" s="26">
        <v>7</v>
      </c>
      <c r="O6" s="26">
        <v>8</v>
      </c>
      <c r="P6" s="26">
        <v>9</v>
      </c>
      <c r="Q6" s="26">
        <v>10</v>
      </c>
      <c r="R6" s="26">
        <v>11</v>
      </c>
      <c r="S6" s="26">
        <v>12</v>
      </c>
      <c r="T6" s="26">
        <v>13</v>
      </c>
      <c r="U6" s="26">
        <v>14</v>
      </c>
      <c r="V6" s="26">
        <v>15</v>
      </c>
      <c r="W6" s="26">
        <v>16</v>
      </c>
      <c r="X6" s="26">
        <v>17</v>
      </c>
      <c r="Y6" s="26">
        <v>18</v>
      </c>
      <c r="Z6" s="26">
        <v>19</v>
      </c>
      <c r="AA6" s="26">
        <v>20</v>
      </c>
      <c r="AB6" s="26">
        <v>21</v>
      </c>
      <c r="AC6" s="26">
        <v>22</v>
      </c>
      <c r="AD6" s="58"/>
    </row>
    <row r="7" spans="1:30" ht="15.75" x14ac:dyDescent="0.25">
      <c r="A7" s="68"/>
      <c r="B7" s="62"/>
      <c r="C7" s="62"/>
      <c r="D7" s="24" t="s">
        <v>14</v>
      </c>
      <c r="E7" s="24" t="s">
        <v>15</v>
      </c>
      <c r="F7" s="62"/>
      <c r="G7" s="62"/>
      <c r="H7" s="62"/>
      <c r="I7" s="62"/>
      <c r="J7" s="62"/>
      <c r="K7" s="23">
        <v>2021</v>
      </c>
      <c r="L7" s="23">
        <v>2022</v>
      </c>
      <c r="M7" s="23">
        <v>2023</v>
      </c>
      <c r="N7" s="23">
        <v>2024</v>
      </c>
      <c r="O7" s="23">
        <v>2025</v>
      </c>
      <c r="P7" s="23">
        <v>2026</v>
      </c>
      <c r="Q7" s="23">
        <v>2027</v>
      </c>
      <c r="R7" s="23">
        <v>2028</v>
      </c>
      <c r="S7" s="23">
        <v>2029</v>
      </c>
      <c r="T7" s="23">
        <v>2030</v>
      </c>
      <c r="U7" s="23">
        <v>2031</v>
      </c>
      <c r="V7" s="23">
        <v>2032</v>
      </c>
      <c r="W7" s="23">
        <v>2033</v>
      </c>
      <c r="X7" s="23">
        <v>2034</v>
      </c>
      <c r="Y7" s="23">
        <v>2035</v>
      </c>
      <c r="Z7" s="23">
        <v>2036</v>
      </c>
      <c r="AA7" s="23">
        <v>2037</v>
      </c>
      <c r="AB7" s="23">
        <v>2038</v>
      </c>
      <c r="AC7" s="23">
        <v>2039</v>
      </c>
      <c r="AD7" s="59"/>
    </row>
    <row r="8" spans="1:30" ht="30" customHeight="1" x14ac:dyDescent="0.25">
      <c r="A8" s="40" t="s">
        <v>65</v>
      </c>
      <c r="B8" s="38">
        <v>1250461</v>
      </c>
      <c r="C8" s="41" t="s">
        <v>49</v>
      </c>
      <c r="D8" s="38">
        <v>343393.51</v>
      </c>
      <c r="E8" s="39">
        <f t="shared" ref="E8:E21" si="0">D8/B8</f>
        <v>0.27461353052994059</v>
      </c>
      <c r="F8" s="38">
        <v>2</v>
      </c>
      <c r="G8" s="39" t="s">
        <v>66</v>
      </c>
      <c r="H8" s="18">
        <v>2</v>
      </c>
      <c r="I8" s="18">
        <v>5</v>
      </c>
      <c r="J8" s="19">
        <v>18.27</v>
      </c>
      <c r="K8" s="13">
        <f>ROUND(H8*I8*J8*8,0)</f>
        <v>1462</v>
      </c>
      <c r="L8" s="13">
        <f>ROUND(H8*I8*J8*8,0)</f>
        <v>1462</v>
      </c>
      <c r="M8" s="13">
        <f t="shared" ref="M8:O21" si="1">L8</f>
        <v>1462</v>
      </c>
      <c r="N8" s="13">
        <f t="shared" si="1"/>
        <v>1462</v>
      </c>
      <c r="O8" s="13">
        <f t="shared" si="1"/>
        <v>1462</v>
      </c>
      <c r="P8" s="47">
        <f>IF(E8&lt;9.9%,0,M8)</f>
        <v>1462</v>
      </c>
      <c r="Q8" s="47">
        <f>P8</f>
        <v>1462</v>
      </c>
      <c r="R8" s="47">
        <f t="shared" ref="R8:AB9" si="2">Q8</f>
        <v>1462</v>
      </c>
      <c r="S8" s="47">
        <f t="shared" si="2"/>
        <v>1462</v>
      </c>
      <c r="T8" s="47">
        <f t="shared" si="2"/>
        <v>1462</v>
      </c>
      <c r="U8" s="47">
        <f t="shared" si="2"/>
        <v>1462</v>
      </c>
      <c r="V8" s="47">
        <f t="shared" si="2"/>
        <v>1462</v>
      </c>
      <c r="W8" s="47">
        <f t="shared" si="2"/>
        <v>1462</v>
      </c>
      <c r="X8" s="47">
        <f t="shared" si="2"/>
        <v>1462</v>
      </c>
      <c r="Y8" s="47">
        <f t="shared" si="2"/>
        <v>1462</v>
      </c>
      <c r="Z8" s="47">
        <f t="shared" si="2"/>
        <v>1462</v>
      </c>
      <c r="AA8" s="47">
        <f t="shared" si="2"/>
        <v>1462</v>
      </c>
      <c r="AB8" s="2">
        <f t="shared" si="2"/>
        <v>1462</v>
      </c>
      <c r="AC8" s="15" t="s">
        <v>47</v>
      </c>
      <c r="AD8" s="34">
        <f>SUM(L8:AB8)</f>
        <v>24854</v>
      </c>
    </row>
    <row r="9" spans="1:30" x14ac:dyDescent="0.25">
      <c r="A9" s="40" t="s">
        <v>11</v>
      </c>
      <c r="B9" s="38">
        <v>11725073</v>
      </c>
      <c r="C9" s="41" t="s">
        <v>49</v>
      </c>
      <c r="D9" s="38">
        <v>9070268</v>
      </c>
      <c r="E9" s="42">
        <f t="shared" si="0"/>
        <v>0.77357880842191773</v>
      </c>
      <c r="F9" s="38">
        <v>9</v>
      </c>
      <c r="G9" s="39" t="s">
        <v>43</v>
      </c>
      <c r="H9" s="18">
        <v>2</v>
      </c>
      <c r="I9" s="18">
        <v>5</v>
      </c>
      <c r="J9" s="19">
        <v>18.27</v>
      </c>
      <c r="K9" s="15" t="s">
        <v>47</v>
      </c>
      <c r="L9" s="15" t="s">
        <v>47</v>
      </c>
      <c r="M9" s="13">
        <f>ROUND(I9*J9*H9*8,0)</f>
        <v>1462</v>
      </c>
      <c r="N9" s="13">
        <f t="shared" si="1"/>
        <v>1462</v>
      </c>
      <c r="O9" s="13">
        <f t="shared" si="1"/>
        <v>1462</v>
      </c>
      <c r="P9" s="13">
        <f>IF(D9="-",0,M9)</f>
        <v>1462</v>
      </c>
      <c r="Q9" s="13">
        <f>P9</f>
        <v>1462</v>
      </c>
      <c r="R9" s="47">
        <f t="shared" si="2"/>
        <v>1462</v>
      </c>
      <c r="S9" s="47">
        <f t="shared" si="2"/>
        <v>1462</v>
      </c>
      <c r="T9" s="47">
        <f t="shared" si="2"/>
        <v>1462</v>
      </c>
      <c r="U9" s="47">
        <f t="shared" si="2"/>
        <v>1462</v>
      </c>
      <c r="V9" s="47">
        <f t="shared" si="2"/>
        <v>1462</v>
      </c>
      <c r="W9" s="47">
        <f t="shared" si="2"/>
        <v>1462</v>
      </c>
      <c r="X9" s="47">
        <f t="shared" si="2"/>
        <v>1462</v>
      </c>
      <c r="Y9" s="47">
        <f t="shared" si="2"/>
        <v>1462</v>
      </c>
      <c r="Z9" s="47">
        <f t="shared" si="2"/>
        <v>1462</v>
      </c>
      <c r="AA9" s="47">
        <f t="shared" si="2"/>
        <v>1462</v>
      </c>
      <c r="AB9" s="2">
        <f t="shared" si="2"/>
        <v>1462</v>
      </c>
      <c r="AC9" s="15" t="s">
        <v>47</v>
      </c>
      <c r="AD9" s="34">
        <f>SUM(L9:AC9)</f>
        <v>23392</v>
      </c>
    </row>
    <row r="10" spans="1:30" ht="18.75" customHeight="1" x14ac:dyDescent="0.25">
      <c r="A10" s="40" t="s">
        <v>9</v>
      </c>
      <c r="B10" s="38">
        <v>3605592</v>
      </c>
      <c r="C10" s="41" t="s">
        <v>49</v>
      </c>
      <c r="D10" s="38">
        <v>1244034</v>
      </c>
      <c r="E10" s="39">
        <f t="shared" si="0"/>
        <v>0.34502905486810487</v>
      </c>
      <c r="F10" s="38">
        <v>12</v>
      </c>
      <c r="G10" s="39" t="s">
        <v>43</v>
      </c>
      <c r="H10" s="18">
        <v>2</v>
      </c>
      <c r="I10" s="18">
        <f t="shared" ref="I10:I20" si="3">ROUND(0.27*F10+1.7,0)</f>
        <v>5</v>
      </c>
      <c r="J10" s="19">
        <v>18.27</v>
      </c>
      <c r="K10" s="15" t="s">
        <v>47</v>
      </c>
      <c r="L10" s="15" t="s">
        <v>47</v>
      </c>
      <c r="M10" s="13">
        <f>ROUND(H10*I10*J10*8,0)</f>
        <v>1462</v>
      </c>
      <c r="N10" s="13">
        <f t="shared" si="1"/>
        <v>1462</v>
      </c>
      <c r="O10" s="13">
        <f t="shared" si="1"/>
        <v>1462</v>
      </c>
      <c r="P10" s="13">
        <f>IF(D10="-",0,M10)</f>
        <v>1462</v>
      </c>
      <c r="Q10" s="13">
        <f t="shared" ref="Q10:Q21" si="4">P10</f>
        <v>1462</v>
      </c>
      <c r="R10" s="47">
        <f>Q10</f>
        <v>1462</v>
      </c>
      <c r="S10" s="47">
        <f t="shared" ref="S10:U12" si="5">R10</f>
        <v>1462</v>
      </c>
      <c r="T10" s="47">
        <f t="shared" si="5"/>
        <v>1462</v>
      </c>
      <c r="U10" s="47">
        <f t="shared" si="5"/>
        <v>1462</v>
      </c>
      <c r="V10" s="47">
        <f t="shared" ref="V10:Y10" si="6">U10</f>
        <v>1462</v>
      </c>
      <c r="W10" s="47">
        <f t="shared" si="6"/>
        <v>1462</v>
      </c>
      <c r="X10" s="47">
        <f t="shared" si="6"/>
        <v>1462</v>
      </c>
      <c r="Y10" s="47">
        <f t="shared" si="6"/>
        <v>1462</v>
      </c>
      <c r="Z10" s="47">
        <f>Y10</f>
        <v>1462</v>
      </c>
      <c r="AA10" s="47">
        <f t="shared" ref="AA10:AB13" si="7">Z10</f>
        <v>1462</v>
      </c>
      <c r="AB10" s="15">
        <f>AA10</f>
        <v>1462</v>
      </c>
      <c r="AC10" s="15" t="s">
        <v>47</v>
      </c>
      <c r="AD10" s="34">
        <f t="shared" ref="AD10:AD21" si="8">SUM(L10:AC10)</f>
        <v>23392</v>
      </c>
    </row>
    <row r="11" spans="1:30" ht="30" x14ac:dyDescent="0.25">
      <c r="A11" s="40" t="s">
        <v>73</v>
      </c>
      <c r="B11" s="38">
        <v>527412</v>
      </c>
      <c r="C11" s="41" t="s">
        <v>49</v>
      </c>
      <c r="D11" s="38">
        <v>81989</v>
      </c>
      <c r="E11" s="39">
        <f t="shared" si="0"/>
        <v>0.15545531766436865</v>
      </c>
      <c r="F11" s="38">
        <v>2</v>
      </c>
      <c r="G11" s="39" t="s">
        <v>77</v>
      </c>
      <c r="H11" s="18">
        <v>2</v>
      </c>
      <c r="I11" s="18">
        <f t="shared" si="3"/>
        <v>2</v>
      </c>
      <c r="J11" s="19">
        <v>18.27</v>
      </c>
      <c r="K11" s="13">
        <f>ROUND(H11*I11*J11*8,0)</f>
        <v>585</v>
      </c>
      <c r="L11" s="13">
        <f>K11</f>
        <v>585</v>
      </c>
      <c r="M11" s="13">
        <f>ROUND(H11*I11*J11*8,0)</f>
        <v>585</v>
      </c>
      <c r="N11" s="13">
        <f>M11</f>
        <v>585</v>
      </c>
      <c r="O11" s="47">
        <f t="shared" si="1"/>
        <v>585</v>
      </c>
      <c r="P11" s="47">
        <f>IF(D11="-",0,M11)</f>
        <v>585</v>
      </c>
      <c r="Q11" s="47">
        <f t="shared" si="4"/>
        <v>585</v>
      </c>
      <c r="R11" s="47">
        <f>Q11</f>
        <v>585</v>
      </c>
      <c r="S11" s="47">
        <f t="shared" si="5"/>
        <v>585</v>
      </c>
      <c r="T11" s="47">
        <f>S11</f>
        <v>585</v>
      </c>
      <c r="U11" s="47">
        <f>T11</f>
        <v>585</v>
      </c>
      <c r="V11" s="47">
        <f t="shared" ref="V11:Z11" si="9">U11</f>
        <v>585</v>
      </c>
      <c r="W11" s="47">
        <f t="shared" si="9"/>
        <v>585</v>
      </c>
      <c r="X11" s="47">
        <f t="shared" si="9"/>
        <v>585</v>
      </c>
      <c r="Y11" s="47">
        <f t="shared" si="9"/>
        <v>585</v>
      </c>
      <c r="Z11" s="47">
        <f t="shared" si="9"/>
        <v>585</v>
      </c>
      <c r="AA11" s="47">
        <f t="shared" si="7"/>
        <v>585</v>
      </c>
      <c r="AB11" s="2">
        <f t="shared" si="7"/>
        <v>585</v>
      </c>
      <c r="AC11" s="15" t="s">
        <v>47</v>
      </c>
      <c r="AD11" s="34">
        <f t="shared" si="8"/>
        <v>9945</v>
      </c>
    </row>
    <row r="12" spans="1:30" ht="21.75" customHeight="1" x14ac:dyDescent="0.25">
      <c r="A12" s="40" t="s">
        <v>8</v>
      </c>
      <c r="B12" s="38">
        <v>1425138</v>
      </c>
      <c r="C12" s="41" t="s">
        <v>49</v>
      </c>
      <c r="D12" s="38">
        <v>0</v>
      </c>
      <c r="E12" s="39">
        <f t="shared" si="0"/>
        <v>0</v>
      </c>
      <c r="F12" s="38">
        <v>5</v>
      </c>
      <c r="G12" s="39" t="s">
        <v>81</v>
      </c>
      <c r="H12" s="18">
        <v>2</v>
      </c>
      <c r="I12" s="18">
        <f t="shared" si="3"/>
        <v>3</v>
      </c>
      <c r="J12" s="19">
        <v>18.27</v>
      </c>
      <c r="K12" s="13">
        <f>ROUND(H12*I12*J12*8,0)</f>
        <v>877</v>
      </c>
      <c r="L12" s="13">
        <f>K12</f>
        <v>877</v>
      </c>
      <c r="M12" s="13">
        <f t="shared" ref="M12:N12" si="10">L12</f>
        <v>877</v>
      </c>
      <c r="N12" s="13">
        <f t="shared" si="10"/>
        <v>877</v>
      </c>
      <c r="O12" s="13">
        <f t="shared" si="1"/>
        <v>877</v>
      </c>
      <c r="P12" s="47">
        <f>O12</f>
        <v>877</v>
      </c>
      <c r="Q12" s="47">
        <f t="shared" si="4"/>
        <v>877</v>
      </c>
      <c r="R12" s="47">
        <f>IF(D12="-",0,Q12)</f>
        <v>877</v>
      </c>
      <c r="S12" s="47">
        <f>R12</f>
        <v>877</v>
      </c>
      <c r="T12" s="47">
        <f t="shared" si="5"/>
        <v>877</v>
      </c>
      <c r="U12" s="1">
        <f>T12</f>
        <v>877</v>
      </c>
      <c r="V12" s="2" t="str">
        <f>IF(E12&lt;9.9%,"-",U13)</f>
        <v>-</v>
      </c>
      <c r="W12" s="2" t="str">
        <f>V12</f>
        <v>-</v>
      </c>
      <c r="X12" s="2" t="str">
        <f t="shared" ref="X12:Z13" si="11">W12</f>
        <v>-</v>
      </c>
      <c r="Y12" s="2" t="str">
        <f t="shared" si="11"/>
        <v>-</v>
      </c>
      <c r="Z12" s="2" t="str">
        <f t="shared" si="11"/>
        <v>-</v>
      </c>
      <c r="AA12" s="2" t="str">
        <f t="shared" si="7"/>
        <v>-</v>
      </c>
      <c r="AB12" s="2" t="str">
        <f t="shared" ref="AB12" si="12">AA12</f>
        <v>-</v>
      </c>
      <c r="AC12" s="15" t="s">
        <v>47</v>
      </c>
      <c r="AD12" s="34">
        <f t="shared" si="8"/>
        <v>8770</v>
      </c>
    </row>
    <row r="13" spans="1:30" ht="21.75" customHeight="1" x14ac:dyDescent="0.25">
      <c r="A13" s="40" t="s">
        <v>6</v>
      </c>
      <c r="B13" s="38">
        <v>13026117</v>
      </c>
      <c r="C13" s="41" t="s">
        <v>49</v>
      </c>
      <c r="D13" s="38">
        <v>7428312</v>
      </c>
      <c r="E13" s="39">
        <f t="shared" si="0"/>
        <v>0.57026295710379382</v>
      </c>
      <c r="F13" s="38">
        <v>7</v>
      </c>
      <c r="G13" s="39" t="s">
        <v>82</v>
      </c>
      <c r="H13" s="18">
        <v>2</v>
      </c>
      <c r="I13" s="18">
        <v>5</v>
      </c>
      <c r="J13" s="19">
        <v>18.27</v>
      </c>
      <c r="K13" s="15" t="s">
        <v>47</v>
      </c>
      <c r="L13" s="15" t="s">
        <v>47</v>
      </c>
      <c r="M13" s="13">
        <f>ROUND(H13*I13*J13*8,0)</f>
        <v>1462</v>
      </c>
      <c r="N13" s="13">
        <f t="shared" si="1"/>
        <v>1462</v>
      </c>
      <c r="O13" s="13">
        <f t="shared" si="1"/>
        <v>1462</v>
      </c>
      <c r="P13" s="47">
        <f>IF(D13="-",0,M13)</f>
        <v>1462</v>
      </c>
      <c r="Q13" s="47">
        <f t="shared" si="4"/>
        <v>1462</v>
      </c>
      <c r="R13" s="47">
        <f>IF(D13="-",0,Q13)</f>
        <v>1462</v>
      </c>
      <c r="S13" s="47">
        <f>IF(E13="-",0,R13)</f>
        <v>1462</v>
      </c>
      <c r="T13" s="47">
        <f t="shared" ref="T13:W13" si="13">IF(G13="-",0,S13)</f>
        <v>1462</v>
      </c>
      <c r="U13" s="47">
        <f t="shared" si="13"/>
        <v>1462</v>
      </c>
      <c r="V13" s="47">
        <f t="shared" si="13"/>
        <v>1462</v>
      </c>
      <c r="W13" s="47">
        <f t="shared" si="13"/>
        <v>1462</v>
      </c>
      <c r="X13" s="47">
        <f>W13</f>
        <v>1462</v>
      </c>
      <c r="Y13" s="47">
        <f t="shared" si="11"/>
        <v>1462</v>
      </c>
      <c r="Z13" s="47">
        <f t="shared" si="11"/>
        <v>1462</v>
      </c>
      <c r="AA13" s="47">
        <f t="shared" si="7"/>
        <v>1462</v>
      </c>
      <c r="AB13" s="15">
        <f>AA13</f>
        <v>1462</v>
      </c>
      <c r="AC13" s="15" t="s">
        <v>47</v>
      </c>
      <c r="AD13" s="34">
        <f t="shared" si="8"/>
        <v>23392</v>
      </c>
    </row>
    <row r="14" spans="1:30" x14ac:dyDescent="0.25">
      <c r="A14" s="40" t="s">
        <v>10</v>
      </c>
      <c r="B14" s="38">
        <v>6243821</v>
      </c>
      <c r="C14" s="41" t="s">
        <v>49</v>
      </c>
      <c r="D14" s="38">
        <v>3926037</v>
      </c>
      <c r="E14" s="39">
        <f t="shared" si="0"/>
        <v>0.62878756453780471</v>
      </c>
      <c r="F14" s="38">
        <v>2</v>
      </c>
      <c r="G14" s="39" t="s">
        <v>86</v>
      </c>
      <c r="H14" s="18">
        <v>2</v>
      </c>
      <c r="I14" s="18">
        <v>5</v>
      </c>
      <c r="J14" s="19">
        <v>18.27</v>
      </c>
      <c r="K14" s="15" t="s">
        <v>47</v>
      </c>
      <c r="L14" s="13">
        <f>ROUND(H14*I14*J14*8,0)</f>
        <v>1462</v>
      </c>
      <c r="M14" s="13">
        <f t="shared" si="1"/>
        <v>1462</v>
      </c>
      <c r="N14" s="13">
        <f t="shared" si="1"/>
        <v>1462</v>
      </c>
      <c r="O14" s="13">
        <f>N14</f>
        <v>1462</v>
      </c>
      <c r="P14" s="13">
        <f>O14</f>
        <v>1462</v>
      </c>
      <c r="Q14" s="47">
        <f t="shared" si="4"/>
        <v>1462</v>
      </c>
      <c r="R14" s="47">
        <f>Q14</f>
        <v>1462</v>
      </c>
      <c r="S14" s="47">
        <f t="shared" ref="S14:Z14" si="14">R14</f>
        <v>1462</v>
      </c>
      <c r="T14" s="47">
        <f t="shared" si="14"/>
        <v>1462</v>
      </c>
      <c r="U14" s="47">
        <f t="shared" si="14"/>
        <v>1462</v>
      </c>
      <c r="V14" s="47">
        <f t="shared" si="14"/>
        <v>1462</v>
      </c>
      <c r="W14" s="47">
        <f t="shared" si="14"/>
        <v>1462</v>
      </c>
      <c r="X14" s="47">
        <f t="shared" si="14"/>
        <v>1462</v>
      </c>
      <c r="Y14" s="47">
        <f t="shared" si="14"/>
        <v>1462</v>
      </c>
      <c r="Z14" s="47">
        <f t="shared" si="14"/>
        <v>1462</v>
      </c>
      <c r="AA14" s="49">
        <f>Z14</f>
        <v>1462</v>
      </c>
      <c r="AB14" s="15">
        <f>AA14</f>
        <v>1462</v>
      </c>
      <c r="AC14" s="15" t="s">
        <v>47</v>
      </c>
      <c r="AD14" s="34">
        <f t="shared" si="8"/>
        <v>24854</v>
      </c>
    </row>
    <row r="15" spans="1:30" x14ac:dyDescent="0.25">
      <c r="A15" s="40" t="s">
        <v>12</v>
      </c>
      <c r="B15" s="38">
        <v>1882837</v>
      </c>
      <c r="C15" s="41" t="s">
        <v>49</v>
      </c>
      <c r="D15" s="38">
        <v>489000</v>
      </c>
      <c r="E15" s="39">
        <f t="shared" si="0"/>
        <v>0.25971446280267491</v>
      </c>
      <c r="F15" s="38">
        <v>2</v>
      </c>
      <c r="G15" s="39" t="s">
        <v>122</v>
      </c>
      <c r="H15" s="18">
        <v>2</v>
      </c>
      <c r="I15" s="18">
        <v>3</v>
      </c>
      <c r="J15" s="19">
        <v>18.27</v>
      </c>
      <c r="K15" s="15" t="s">
        <v>47</v>
      </c>
      <c r="L15" s="13">
        <f>ROUND(H15*I15*J15*8,0)</f>
        <v>877</v>
      </c>
      <c r="M15" s="13">
        <f>ROUND(H15*I15*J15*8,0)</f>
        <v>877</v>
      </c>
      <c r="N15" s="13">
        <f t="shared" si="1"/>
        <v>877</v>
      </c>
      <c r="O15" s="13">
        <f t="shared" si="1"/>
        <v>877</v>
      </c>
      <c r="P15" s="13">
        <f>IF(D15="-",0,M15)</f>
        <v>877</v>
      </c>
      <c r="Q15" s="47">
        <f t="shared" si="4"/>
        <v>877</v>
      </c>
      <c r="R15" s="47">
        <f t="shared" ref="R15:S21" si="15">IF(D15="-",0,Q15)</f>
        <v>877</v>
      </c>
      <c r="S15" s="47">
        <f t="shared" si="15"/>
        <v>877</v>
      </c>
      <c r="T15" s="47">
        <f t="shared" ref="T15:W20" si="16">IF(G15="-",0,S15)</f>
        <v>877</v>
      </c>
      <c r="U15" s="47">
        <f t="shared" si="16"/>
        <v>877</v>
      </c>
      <c r="V15" s="47">
        <f t="shared" si="16"/>
        <v>877</v>
      </c>
      <c r="W15" s="47">
        <f t="shared" si="16"/>
        <v>877</v>
      </c>
      <c r="X15" s="47">
        <f>W15</f>
        <v>877</v>
      </c>
      <c r="Y15" s="47">
        <f>X15</f>
        <v>877</v>
      </c>
      <c r="Z15" s="47">
        <f t="shared" ref="Z15:AB15" si="17">Y15</f>
        <v>877</v>
      </c>
      <c r="AA15" s="47">
        <f t="shared" si="17"/>
        <v>877</v>
      </c>
      <c r="AB15" s="15">
        <f t="shared" si="17"/>
        <v>877</v>
      </c>
      <c r="AC15" s="15" t="s">
        <v>47</v>
      </c>
      <c r="AD15" s="34">
        <f t="shared" si="8"/>
        <v>14909</v>
      </c>
    </row>
    <row r="16" spans="1:30" x14ac:dyDescent="0.25">
      <c r="A16" s="40" t="s">
        <v>13</v>
      </c>
      <c r="B16" s="38">
        <v>599938</v>
      </c>
      <c r="C16" s="41" t="s">
        <v>49</v>
      </c>
      <c r="D16" s="38">
        <v>8607</v>
      </c>
      <c r="E16" s="39">
        <f t="shared" si="0"/>
        <v>1.4346482469855218E-2</v>
      </c>
      <c r="F16" s="38">
        <v>4</v>
      </c>
      <c r="G16" s="39" t="s">
        <v>94</v>
      </c>
      <c r="H16" s="18">
        <v>2</v>
      </c>
      <c r="I16" s="18">
        <f t="shared" si="3"/>
        <v>3</v>
      </c>
      <c r="J16" s="19">
        <v>18.27</v>
      </c>
      <c r="K16" s="13">
        <f>ROUND(H16*I16*J16*8,0)</f>
        <v>877</v>
      </c>
      <c r="L16" s="13">
        <f>ROUND(H16*I16*J16*8,0)</f>
        <v>877</v>
      </c>
      <c r="M16" s="13">
        <f t="shared" si="1"/>
        <v>877</v>
      </c>
      <c r="N16" s="13">
        <f t="shared" si="1"/>
        <v>877</v>
      </c>
      <c r="O16" s="13">
        <f t="shared" si="1"/>
        <v>877</v>
      </c>
      <c r="P16" s="47">
        <f>O16</f>
        <v>877</v>
      </c>
      <c r="Q16" s="47">
        <f>P16</f>
        <v>877</v>
      </c>
      <c r="R16" s="47">
        <f t="shared" si="15"/>
        <v>877</v>
      </c>
      <c r="S16" s="47">
        <f t="shared" si="15"/>
        <v>877</v>
      </c>
      <c r="T16" s="47">
        <f t="shared" si="16"/>
        <v>877</v>
      </c>
      <c r="U16" s="2">
        <f t="shared" si="16"/>
        <v>877</v>
      </c>
      <c r="V16" s="2" t="str">
        <f>IF(E16&lt;9.9%,"-",O16)</f>
        <v>-</v>
      </c>
      <c r="W16" s="2" t="str">
        <f>V16</f>
        <v>-</v>
      </c>
      <c r="X16" s="2" t="str">
        <f>W16</f>
        <v>-</v>
      </c>
      <c r="Y16" s="2" t="str">
        <f>X16</f>
        <v>-</v>
      </c>
      <c r="Z16" s="2" t="str">
        <f>Y16</f>
        <v>-</v>
      </c>
      <c r="AA16" s="15" t="s">
        <v>47</v>
      </c>
      <c r="AB16" s="15" t="s">
        <v>47</v>
      </c>
      <c r="AC16" s="15" t="s">
        <v>47</v>
      </c>
      <c r="AD16" s="34">
        <f t="shared" si="8"/>
        <v>8770</v>
      </c>
    </row>
    <row r="17" spans="1:30" x14ac:dyDescent="0.25">
      <c r="A17" s="40" t="s">
        <v>95</v>
      </c>
      <c r="B17" s="38">
        <v>649522</v>
      </c>
      <c r="C17" s="41" t="s">
        <v>49</v>
      </c>
      <c r="D17" s="38">
        <v>24672</v>
      </c>
      <c r="E17" s="39">
        <f t="shared" si="0"/>
        <v>3.7984856556051987E-2</v>
      </c>
      <c r="F17" s="38">
        <v>3</v>
      </c>
      <c r="G17" s="39" t="s">
        <v>96</v>
      </c>
      <c r="H17" s="18">
        <v>2</v>
      </c>
      <c r="I17" s="18">
        <v>4</v>
      </c>
      <c r="J17" s="19">
        <v>18.27</v>
      </c>
      <c r="K17" s="13">
        <f>ROUND(H17*I17*J17*8,0)</f>
        <v>1169</v>
      </c>
      <c r="L17" s="16">
        <f>ROUND(H17*I17*J17*8,0)</f>
        <v>1169</v>
      </c>
      <c r="M17" s="16">
        <f t="shared" si="1"/>
        <v>1169</v>
      </c>
      <c r="N17" s="47">
        <f t="shared" si="1"/>
        <v>1169</v>
      </c>
      <c r="O17" s="47">
        <f t="shared" si="1"/>
        <v>1169</v>
      </c>
      <c r="P17" s="47">
        <f>IF(D17="-",0,M17)</f>
        <v>1169</v>
      </c>
      <c r="Q17" s="47">
        <f t="shared" si="4"/>
        <v>1169</v>
      </c>
      <c r="R17" s="47">
        <f t="shared" si="15"/>
        <v>1169</v>
      </c>
      <c r="S17" s="15">
        <f t="shared" si="15"/>
        <v>1169</v>
      </c>
      <c r="T17" s="2" t="str">
        <f>IF(E17&lt;9.9%,"-",S17)</f>
        <v>-</v>
      </c>
      <c r="U17" s="2" t="str">
        <f t="shared" si="16"/>
        <v>-</v>
      </c>
      <c r="V17" s="2" t="str">
        <f t="shared" si="16"/>
        <v>-</v>
      </c>
      <c r="W17" s="2" t="str">
        <f t="shared" si="16"/>
        <v>-</v>
      </c>
      <c r="X17" s="2" t="str">
        <f>IF(K17="-",0,W17)</f>
        <v>-</v>
      </c>
      <c r="Y17" s="2" t="str">
        <f>IF(L17="-",0,X17)</f>
        <v>-</v>
      </c>
      <c r="Z17" s="15" t="s">
        <v>47</v>
      </c>
      <c r="AA17" s="15" t="s">
        <v>47</v>
      </c>
      <c r="AB17" s="15" t="s">
        <v>47</v>
      </c>
      <c r="AC17" s="15" t="s">
        <v>47</v>
      </c>
      <c r="AD17" s="34">
        <f t="shared" si="8"/>
        <v>9352</v>
      </c>
    </row>
    <row r="18" spans="1:30" x14ac:dyDescent="0.25">
      <c r="A18" s="40" t="s">
        <v>101</v>
      </c>
      <c r="B18" s="38">
        <v>970574</v>
      </c>
      <c r="C18" s="41" t="s">
        <v>49</v>
      </c>
      <c r="D18" s="43">
        <v>839461</v>
      </c>
      <c r="E18" s="39">
        <f t="shared" si="0"/>
        <v>0.86491189749570874</v>
      </c>
      <c r="F18" s="38">
        <v>1</v>
      </c>
      <c r="G18" s="39" t="s">
        <v>102</v>
      </c>
      <c r="H18" s="18">
        <v>2</v>
      </c>
      <c r="I18" s="18">
        <f t="shared" si="3"/>
        <v>2</v>
      </c>
      <c r="J18" s="19">
        <v>18.27</v>
      </c>
      <c r="K18" s="13">
        <f t="shared" ref="K18:K19" si="18">ROUND(H18*I18*J18*8,0)</f>
        <v>585</v>
      </c>
      <c r="L18" s="16">
        <f t="shared" ref="L18:L19" si="19">ROUND(H18*I18*J18*8,0)</f>
        <v>585</v>
      </c>
      <c r="M18" s="16">
        <f t="shared" si="1"/>
        <v>585</v>
      </c>
      <c r="N18" s="47">
        <f>ROUND(H18*I18*J18*8,0)</f>
        <v>585</v>
      </c>
      <c r="O18" s="47">
        <f t="shared" si="1"/>
        <v>585</v>
      </c>
      <c r="P18" s="47">
        <f>O18</f>
        <v>585</v>
      </c>
      <c r="Q18" s="47">
        <f t="shared" si="4"/>
        <v>585</v>
      </c>
      <c r="R18" s="47">
        <f t="shared" si="15"/>
        <v>585</v>
      </c>
      <c r="S18" s="47">
        <f t="shared" si="15"/>
        <v>585</v>
      </c>
      <c r="T18" s="47">
        <f t="shared" si="16"/>
        <v>585</v>
      </c>
      <c r="U18" s="47">
        <f t="shared" si="16"/>
        <v>585</v>
      </c>
      <c r="V18" s="47">
        <f t="shared" si="16"/>
        <v>585</v>
      </c>
      <c r="W18" s="47">
        <f t="shared" si="16"/>
        <v>585</v>
      </c>
      <c r="X18" s="47">
        <f>W18</f>
        <v>585</v>
      </c>
      <c r="Y18" s="47">
        <f>X18</f>
        <v>585</v>
      </c>
      <c r="Z18" s="47">
        <f t="shared" ref="Z18:AB18" si="20">Y18</f>
        <v>585</v>
      </c>
      <c r="AA18" s="47">
        <f t="shared" si="20"/>
        <v>585</v>
      </c>
      <c r="AB18" s="2">
        <f t="shared" si="20"/>
        <v>585</v>
      </c>
      <c r="AC18" s="15" t="s">
        <v>47</v>
      </c>
      <c r="AD18" s="34">
        <f t="shared" si="8"/>
        <v>9945</v>
      </c>
    </row>
    <row r="19" spans="1:30" ht="21.75" customHeight="1" x14ac:dyDescent="0.25">
      <c r="A19" s="40" t="s">
        <v>103</v>
      </c>
      <c r="B19" s="38">
        <v>964917</v>
      </c>
      <c r="C19" s="41" t="s">
        <v>49</v>
      </c>
      <c r="D19" s="38">
        <v>285086</v>
      </c>
      <c r="E19" s="39">
        <f t="shared" si="0"/>
        <v>0.29545131861082352</v>
      </c>
      <c r="F19" s="38">
        <v>2</v>
      </c>
      <c r="G19" s="39" t="s">
        <v>96</v>
      </c>
      <c r="H19" s="18">
        <v>2</v>
      </c>
      <c r="I19" s="18">
        <v>4</v>
      </c>
      <c r="J19" s="19">
        <v>18.27</v>
      </c>
      <c r="K19" s="13">
        <f t="shared" si="18"/>
        <v>1169</v>
      </c>
      <c r="L19" s="16">
        <f t="shared" si="19"/>
        <v>1169</v>
      </c>
      <c r="M19" s="16">
        <f t="shared" si="1"/>
        <v>1169</v>
      </c>
      <c r="N19" s="47">
        <f>ROUND(H19*I19*J19*8,0)</f>
        <v>1169</v>
      </c>
      <c r="O19" s="47">
        <f t="shared" si="1"/>
        <v>1169</v>
      </c>
      <c r="P19" s="47">
        <f>O19</f>
        <v>1169</v>
      </c>
      <c r="Q19" s="47">
        <f t="shared" si="4"/>
        <v>1169</v>
      </c>
      <c r="R19" s="47">
        <f t="shared" si="15"/>
        <v>1169</v>
      </c>
      <c r="S19" s="47">
        <f t="shared" si="15"/>
        <v>1169</v>
      </c>
      <c r="T19" s="47">
        <f t="shared" si="16"/>
        <v>1169</v>
      </c>
      <c r="U19" s="47">
        <f t="shared" si="16"/>
        <v>1169</v>
      </c>
      <c r="V19" s="47">
        <f t="shared" si="16"/>
        <v>1169</v>
      </c>
      <c r="W19" s="47">
        <f t="shared" si="16"/>
        <v>1169</v>
      </c>
      <c r="X19" s="47">
        <f>W19</f>
        <v>1169</v>
      </c>
      <c r="Y19" s="47">
        <f>X19</f>
        <v>1169</v>
      </c>
      <c r="Z19" s="47">
        <f t="shared" ref="Z19:AB19" si="21">Y19</f>
        <v>1169</v>
      </c>
      <c r="AA19" s="47">
        <f t="shared" si="21"/>
        <v>1169</v>
      </c>
      <c r="AB19" s="47">
        <f t="shared" si="21"/>
        <v>1169</v>
      </c>
      <c r="AC19" s="2">
        <f>AB19</f>
        <v>1169</v>
      </c>
      <c r="AD19" s="34">
        <f t="shared" si="8"/>
        <v>21042</v>
      </c>
    </row>
    <row r="20" spans="1:30" x14ac:dyDescent="0.25">
      <c r="A20" s="44" t="s">
        <v>107</v>
      </c>
      <c r="B20" s="38">
        <v>684265</v>
      </c>
      <c r="C20" s="41" t="s">
        <v>49</v>
      </c>
      <c r="D20" s="38">
        <v>192115</v>
      </c>
      <c r="E20" s="39">
        <f t="shared" si="0"/>
        <v>0.28076110863481252</v>
      </c>
      <c r="F20" s="38">
        <v>2</v>
      </c>
      <c r="G20" s="39" t="s">
        <v>108</v>
      </c>
      <c r="H20" s="18">
        <v>2</v>
      </c>
      <c r="I20" s="18">
        <f t="shared" si="3"/>
        <v>2</v>
      </c>
      <c r="J20" s="19">
        <v>18.27</v>
      </c>
      <c r="K20" s="15" t="s">
        <v>47</v>
      </c>
      <c r="L20" s="15" t="s">
        <v>47</v>
      </c>
      <c r="M20" s="13">
        <f>ROUND(H20*I20*J20*8,0)</f>
        <v>585</v>
      </c>
      <c r="N20" s="13">
        <f t="shared" si="1"/>
        <v>585</v>
      </c>
      <c r="O20" s="13">
        <f t="shared" si="1"/>
        <v>585</v>
      </c>
      <c r="P20" s="16">
        <f>IF(D20="-",0,M20)</f>
        <v>585</v>
      </c>
      <c r="Q20" s="16">
        <f t="shared" si="4"/>
        <v>585</v>
      </c>
      <c r="R20" s="47">
        <f t="shared" si="15"/>
        <v>585</v>
      </c>
      <c r="S20" s="47">
        <f t="shared" si="15"/>
        <v>585</v>
      </c>
      <c r="T20" s="47">
        <f t="shared" si="16"/>
        <v>585</v>
      </c>
      <c r="U20" s="47">
        <f t="shared" si="16"/>
        <v>585</v>
      </c>
      <c r="V20" s="47">
        <f t="shared" si="16"/>
        <v>585</v>
      </c>
      <c r="W20" s="47">
        <f t="shared" si="16"/>
        <v>585</v>
      </c>
      <c r="X20" s="47">
        <f t="shared" ref="X20" si="22">IF(J20="-",0,W20)</f>
        <v>585</v>
      </c>
      <c r="Y20" s="47">
        <f>X20</f>
        <v>585</v>
      </c>
      <c r="Z20" s="47">
        <f t="shared" ref="Z20" si="23">IF(M20="-",0,Y20)</f>
        <v>585</v>
      </c>
      <c r="AA20" s="47">
        <f t="shared" ref="AA20" si="24">IF(N20="-",0,Z20)</f>
        <v>585</v>
      </c>
      <c r="AB20" s="2">
        <f t="shared" ref="AB20" si="25">IF(O20="-",0,AA20)</f>
        <v>585</v>
      </c>
      <c r="AC20" s="15"/>
      <c r="AD20" s="34">
        <f t="shared" si="8"/>
        <v>9360</v>
      </c>
    </row>
    <row r="21" spans="1:30" x14ac:dyDescent="0.25">
      <c r="A21" s="44" t="s">
        <v>112</v>
      </c>
      <c r="B21" s="38">
        <v>887606</v>
      </c>
      <c r="C21" s="41" t="s">
        <v>49</v>
      </c>
      <c r="D21" s="38">
        <v>263664</v>
      </c>
      <c r="E21" s="39">
        <f t="shared" si="0"/>
        <v>0.29705071844940212</v>
      </c>
      <c r="F21" s="38">
        <v>1</v>
      </c>
      <c r="G21" s="39" t="s">
        <v>113</v>
      </c>
      <c r="H21" s="18">
        <v>2</v>
      </c>
      <c r="I21" s="18">
        <f>ROUND(0.27*F21+1.7,0)</f>
        <v>2</v>
      </c>
      <c r="J21" s="19">
        <v>18.27</v>
      </c>
      <c r="K21" s="13">
        <f>ROUND(H21*I21*J21*8,0)</f>
        <v>585</v>
      </c>
      <c r="L21" s="16">
        <f>ROUND(H21*I21*J21*8,0)</f>
        <v>585</v>
      </c>
      <c r="M21" s="16">
        <f t="shared" si="1"/>
        <v>585</v>
      </c>
      <c r="N21" s="14">
        <f t="shared" si="1"/>
        <v>585</v>
      </c>
      <c r="O21" s="14">
        <f t="shared" si="1"/>
        <v>585</v>
      </c>
      <c r="P21" s="47">
        <f>IF(D21="-",0,M21)</f>
        <v>585</v>
      </c>
      <c r="Q21" s="47">
        <f t="shared" si="4"/>
        <v>585</v>
      </c>
      <c r="R21" s="47">
        <f t="shared" si="15"/>
        <v>585</v>
      </c>
      <c r="S21" s="47">
        <f t="shared" si="15"/>
        <v>585</v>
      </c>
      <c r="T21" s="47">
        <f>IF(G21="-",0,S21)</f>
        <v>585</v>
      </c>
      <c r="U21" s="47">
        <f>IF(E21&lt;10%,0,K21)</f>
        <v>585</v>
      </c>
      <c r="V21" s="47">
        <f>IF(I21="-",0,U21)</f>
        <v>585</v>
      </c>
      <c r="W21" s="47">
        <f>IF(J21="-",0,V21)</f>
        <v>585</v>
      </c>
      <c r="X21" s="47">
        <f>IF(K21="-",0,W21)</f>
        <v>585</v>
      </c>
      <c r="Y21" s="47">
        <f>IF(L21="-",0,X21)</f>
        <v>585</v>
      </c>
      <c r="Z21" s="49">
        <f>Y21</f>
        <v>585</v>
      </c>
      <c r="AA21" s="49">
        <f t="shared" ref="AA21:AB21" si="26">Z21</f>
        <v>585</v>
      </c>
      <c r="AB21" s="2">
        <f t="shared" si="26"/>
        <v>585</v>
      </c>
      <c r="AC21" s="15"/>
      <c r="AD21" s="34">
        <f t="shared" si="8"/>
        <v>9945</v>
      </c>
    </row>
    <row r="22" spans="1:30" x14ac:dyDescent="0.25">
      <c r="A22" s="45" t="s">
        <v>2</v>
      </c>
      <c r="B22" s="46">
        <f>SUM(B8:B21)</f>
        <v>44443273</v>
      </c>
      <c r="C22" s="45"/>
      <c r="D22" s="45"/>
      <c r="E22" s="45"/>
      <c r="F22" s="38"/>
      <c r="G22" s="45"/>
      <c r="H22" s="11"/>
      <c r="I22" s="25">
        <f>SUM(I8:I21)</f>
        <v>50</v>
      </c>
      <c r="J22" s="5"/>
      <c r="K22" s="20">
        <f>SUM(K8:K21)</f>
        <v>7309</v>
      </c>
      <c r="L22" s="20">
        <f>SUM(L8:L21)</f>
        <v>9648</v>
      </c>
      <c r="M22" s="20">
        <f t="shared" ref="M22:AC22" si="27">SUM(M8:M21)</f>
        <v>14619</v>
      </c>
      <c r="N22" s="20">
        <f t="shared" si="27"/>
        <v>14619</v>
      </c>
      <c r="O22" s="20">
        <f t="shared" si="27"/>
        <v>14619</v>
      </c>
      <c r="P22" s="20">
        <f t="shared" si="27"/>
        <v>14619</v>
      </c>
      <c r="Q22" s="20">
        <f t="shared" si="27"/>
        <v>14619</v>
      </c>
      <c r="R22" s="20">
        <f t="shared" si="27"/>
        <v>14619</v>
      </c>
      <c r="S22" s="20">
        <f t="shared" si="27"/>
        <v>14619</v>
      </c>
      <c r="T22" s="20">
        <f t="shared" si="27"/>
        <v>13450</v>
      </c>
      <c r="U22" s="20">
        <f t="shared" si="27"/>
        <v>13450</v>
      </c>
      <c r="V22" s="20">
        <f t="shared" si="27"/>
        <v>11696</v>
      </c>
      <c r="W22" s="20">
        <f t="shared" si="27"/>
        <v>11696</v>
      </c>
      <c r="X22" s="20">
        <f t="shared" si="27"/>
        <v>11696</v>
      </c>
      <c r="Y22" s="20">
        <f t="shared" si="27"/>
        <v>11696</v>
      </c>
      <c r="Z22" s="20">
        <f t="shared" si="27"/>
        <v>11696</v>
      </c>
      <c r="AA22" s="20">
        <f t="shared" si="27"/>
        <v>11696</v>
      </c>
      <c r="AB22" s="20">
        <f t="shared" si="27"/>
        <v>11696</v>
      </c>
      <c r="AC22" s="20">
        <f t="shared" si="27"/>
        <v>1169</v>
      </c>
      <c r="AD22" s="20">
        <f>SUM(AD8:AD21)</f>
        <v>221922</v>
      </c>
    </row>
    <row r="23" spans="1:30" ht="30" customHeight="1" x14ac:dyDescent="0.25">
      <c r="D23" s="1"/>
      <c r="E23" s="1"/>
      <c r="F23" s="1"/>
      <c r="G23" s="51" t="s">
        <v>60</v>
      </c>
      <c r="H23" s="51"/>
      <c r="I23" s="25">
        <f>I22*8</f>
        <v>400</v>
      </c>
      <c r="J23" s="1"/>
      <c r="AD23" s="17">
        <f>SUM(AD8:AD21)</f>
        <v>221922</v>
      </c>
    </row>
    <row r="24" spans="1:30" ht="27" customHeight="1" x14ac:dyDescent="0.25">
      <c r="D24" s="1"/>
      <c r="E24" s="1"/>
      <c r="F24" s="1"/>
      <c r="G24" s="51" t="s">
        <v>61</v>
      </c>
      <c r="H24" s="51"/>
      <c r="I24" s="25">
        <f>ROUND(I23/19,0)</f>
        <v>21</v>
      </c>
      <c r="J24" s="1"/>
      <c r="K24" s="3"/>
      <c r="L24" s="3"/>
      <c r="M24" s="3"/>
      <c r="N24" s="30"/>
      <c r="O24" s="30"/>
      <c r="P24" s="30"/>
      <c r="Q24" s="30"/>
      <c r="R24" s="30"/>
      <c r="S24" s="31"/>
      <c r="AD24" s="17">
        <f>AD23-K22</f>
        <v>214613</v>
      </c>
    </row>
    <row r="25" spans="1:30" ht="32.25" customHeight="1" x14ac:dyDescent="0.25">
      <c r="D25" s="1"/>
      <c r="E25" s="1"/>
      <c r="F25" s="1"/>
      <c r="G25" s="51" t="s">
        <v>62</v>
      </c>
      <c r="H25" s="51"/>
      <c r="I25" s="33">
        <f>(J21*I24*H21)</f>
        <v>767.34</v>
      </c>
      <c r="K25" s="3"/>
      <c r="L25" s="3"/>
      <c r="M25" s="3"/>
      <c r="N25" s="30"/>
      <c r="O25" s="30"/>
      <c r="P25" s="30"/>
      <c r="Q25" s="30"/>
      <c r="R25" s="30"/>
      <c r="S25" s="31"/>
      <c r="AD25" s="17"/>
    </row>
    <row r="26" spans="1:30" ht="50.25" customHeight="1" x14ac:dyDescent="0.25">
      <c r="A26" s="52" t="s">
        <v>63</v>
      </c>
      <c r="B26" s="52"/>
      <c r="D26" s="1"/>
      <c r="E26" s="1"/>
      <c r="F26" s="1" t="s">
        <v>123</v>
      </c>
      <c r="G26" s="1" t="s">
        <v>124</v>
      </c>
      <c r="K26" s="3"/>
      <c r="L26" s="3"/>
      <c r="M26" s="3"/>
      <c r="N26" s="32"/>
      <c r="O26" s="32"/>
      <c r="P26" s="32"/>
      <c r="Q26" s="32"/>
      <c r="R26" s="32"/>
      <c r="S26" s="31"/>
    </row>
    <row r="27" spans="1:30" ht="30" x14ac:dyDescent="0.3">
      <c r="A27" s="25" t="s">
        <v>58</v>
      </c>
      <c r="B27" s="27" t="s">
        <v>59</v>
      </c>
      <c r="C27" s="8"/>
      <c r="D27" s="1"/>
      <c r="E27" s="1"/>
      <c r="F27" s="1">
        <v>1</v>
      </c>
      <c r="G27" s="1">
        <v>2</v>
      </c>
      <c r="S27" s="4"/>
    </row>
    <row r="28" spans="1:30" ht="25.5" x14ac:dyDescent="0.3">
      <c r="A28" s="2" t="s">
        <v>67</v>
      </c>
      <c r="B28" s="28" t="s">
        <v>68</v>
      </c>
      <c r="C28" s="8"/>
      <c r="D28" s="1"/>
      <c r="E28" s="1"/>
      <c r="F28" s="1">
        <v>12</v>
      </c>
      <c r="G28" s="1">
        <v>5</v>
      </c>
    </row>
    <row r="29" spans="1:30" ht="38.25" x14ac:dyDescent="0.3">
      <c r="A29" s="2" t="s">
        <v>67</v>
      </c>
      <c r="B29" s="28" t="s">
        <v>69</v>
      </c>
      <c r="C29" s="8"/>
      <c r="D29" s="1"/>
      <c r="E29" s="1"/>
      <c r="F29" s="1"/>
      <c r="G29" s="1"/>
    </row>
    <row r="30" spans="1:30" ht="38.25" x14ac:dyDescent="0.3">
      <c r="A30" s="2" t="s">
        <v>16</v>
      </c>
      <c r="B30" s="28" t="s">
        <v>17</v>
      </c>
      <c r="C30" s="8"/>
      <c r="D30" s="1"/>
      <c r="E30" s="1"/>
      <c r="F30" s="1"/>
      <c r="G30" s="1"/>
    </row>
    <row r="31" spans="1:30" ht="25.5" x14ac:dyDescent="0.3">
      <c r="A31" s="2" t="s">
        <v>16</v>
      </c>
      <c r="B31" s="28" t="s">
        <v>18</v>
      </c>
      <c r="C31" s="8"/>
      <c r="D31" s="1"/>
      <c r="E31" s="1"/>
      <c r="F31" s="1"/>
      <c r="G31" s="1"/>
    </row>
    <row r="32" spans="1:30" ht="51" x14ac:dyDescent="0.3">
      <c r="A32" s="2" t="s">
        <v>16</v>
      </c>
      <c r="B32" s="28" t="s">
        <v>115</v>
      </c>
      <c r="C32" s="8"/>
      <c r="D32" s="1"/>
      <c r="E32" s="1"/>
      <c r="F32" s="1"/>
      <c r="G32" s="1"/>
    </row>
    <row r="33" spans="1:7" ht="51.75" customHeight="1" x14ac:dyDescent="0.3">
      <c r="A33" s="2" t="s">
        <v>16</v>
      </c>
      <c r="B33" s="28" t="s">
        <v>116</v>
      </c>
      <c r="C33" s="8"/>
      <c r="D33" s="1"/>
      <c r="E33" s="1"/>
      <c r="F33" s="1"/>
      <c r="G33" s="1"/>
    </row>
    <row r="34" spans="1:7" ht="25.5" x14ac:dyDescent="0.3">
      <c r="A34" s="2" t="s">
        <v>16</v>
      </c>
      <c r="B34" s="28" t="s">
        <v>21</v>
      </c>
      <c r="C34" s="8"/>
      <c r="D34" s="1"/>
      <c r="E34" s="1"/>
      <c r="F34" s="1"/>
      <c r="G34" s="1"/>
    </row>
    <row r="35" spans="1:7" ht="25.5" x14ac:dyDescent="0.3">
      <c r="A35" s="2" t="s">
        <v>16</v>
      </c>
      <c r="B35" s="28" t="s">
        <v>19</v>
      </c>
      <c r="C35" s="8"/>
      <c r="D35" s="1"/>
      <c r="E35" s="1"/>
      <c r="F35" s="1"/>
      <c r="G35" s="1"/>
    </row>
    <row r="36" spans="1:7" ht="25.5" x14ac:dyDescent="0.3">
      <c r="A36" s="2" t="s">
        <v>16</v>
      </c>
      <c r="B36" s="28" t="s">
        <v>20</v>
      </c>
      <c r="C36" s="8"/>
      <c r="D36" s="1"/>
      <c r="E36" s="1"/>
      <c r="F36" s="1"/>
      <c r="G36" s="1"/>
    </row>
    <row r="37" spans="1:7" ht="57" customHeight="1" x14ac:dyDescent="0.3">
      <c r="A37" s="2" t="s">
        <v>16</v>
      </c>
      <c r="B37" s="28" t="s">
        <v>120</v>
      </c>
      <c r="C37" s="8"/>
      <c r="D37" s="1"/>
      <c r="E37" s="1"/>
      <c r="F37" s="1"/>
      <c r="G37" s="1"/>
    </row>
    <row r="38" spans="1:7" ht="51" x14ac:dyDescent="0.3">
      <c r="A38" s="2" t="s">
        <v>16</v>
      </c>
      <c r="B38" s="28" t="s">
        <v>117</v>
      </c>
      <c r="C38" s="8"/>
      <c r="D38" s="1"/>
      <c r="E38" s="1"/>
      <c r="F38" s="1"/>
      <c r="G38" s="1"/>
    </row>
    <row r="39" spans="1:7" ht="51" x14ac:dyDescent="0.3">
      <c r="A39" s="2" t="s">
        <v>16</v>
      </c>
      <c r="B39" s="28" t="s">
        <v>118</v>
      </c>
      <c r="C39" s="8"/>
      <c r="D39" s="1"/>
      <c r="E39" s="1"/>
      <c r="F39" s="1"/>
      <c r="G39" s="1"/>
    </row>
    <row r="40" spans="1:7" ht="51" x14ac:dyDescent="0.3">
      <c r="A40" s="2" t="s">
        <v>16</v>
      </c>
      <c r="B40" s="28" t="s">
        <v>119</v>
      </c>
      <c r="C40" s="8"/>
      <c r="D40" s="1"/>
      <c r="E40" s="1"/>
      <c r="F40" s="1"/>
      <c r="G40" s="1"/>
    </row>
    <row r="41" spans="1:7" ht="51" x14ac:dyDescent="0.3">
      <c r="A41" s="2" t="s">
        <v>16</v>
      </c>
      <c r="B41" s="28" t="s">
        <v>72</v>
      </c>
      <c r="C41" s="8"/>
      <c r="D41" s="1"/>
      <c r="E41" s="1"/>
      <c r="F41" s="1"/>
      <c r="G41" s="1"/>
    </row>
    <row r="42" spans="1:7" ht="25.5" x14ac:dyDescent="0.3">
      <c r="A42" s="2" t="s">
        <v>29</v>
      </c>
      <c r="B42" s="28" t="s">
        <v>22</v>
      </c>
      <c r="C42" s="8"/>
      <c r="D42" s="1"/>
      <c r="E42" s="1"/>
      <c r="F42" s="1"/>
      <c r="G42" s="1"/>
    </row>
    <row r="43" spans="1:7" ht="25.5" x14ac:dyDescent="0.3">
      <c r="A43" s="2" t="s">
        <v>29</v>
      </c>
      <c r="B43" s="35" t="s">
        <v>71</v>
      </c>
      <c r="C43" s="8"/>
      <c r="D43" s="1"/>
      <c r="E43" s="1"/>
      <c r="F43" s="1"/>
      <c r="G43" s="1"/>
    </row>
    <row r="44" spans="1:7" ht="25.5" x14ac:dyDescent="0.3">
      <c r="A44" s="2" t="s">
        <v>29</v>
      </c>
      <c r="B44" s="28" t="s">
        <v>23</v>
      </c>
      <c r="C44" s="8"/>
      <c r="D44" s="1"/>
      <c r="E44" s="1"/>
      <c r="F44" s="1"/>
      <c r="G44" s="1"/>
    </row>
    <row r="45" spans="1:7" ht="25.5" x14ac:dyDescent="0.3">
      <c r="A45" s="2" t="s">
        <v>29</v>
      </c>
      <c r="B45" s="28" t="s">
        <v>24</v>
      </c>
      <c r="C45" s="8"/>
      <c r="D45" s="1"/>
      <c r="E45" s="1"/>
      <c r="F45" s="1"/>
      <c r="G45" s="1"/>
    </row>
    <row r="46" spans="1:7" ht="25.5" x14ac:dyDescent="0.3">
      <c r="A46" s="2" t="s">
        <v>29</v>
      </c>
      <c r="B46" s="28" t="s">
        <v>25</v>
      </c>
      <c r="C46" s="8"/>
      <c r="D46" s="1"/>
      <c r="E46" s="1"/>
      <c r="F46" s="1"/>
      <c r="G46" s="1"/>
    </row>
    <row r="47" spans="1:7" ht="25.5" x14ac:dyDescent="0.3">
      <c r="A47" s="2" t="s">
        <v>29</v>
      </c>
      <c r="B47" s="28" t="s">
        <v>26</v>
      </c>
      <c r="C47" s="8"/>
      <c r="D47" s="1"/>
      <c r="E47" s="1"/>
      <c r="F47" s="1"/>
      <c r="G47" s="1"/>
    </row>
    <row r="48" spans="1:7" ht="25.5" x14ac:dyDescent="0.3">
      <c r="A48" s="2" t="s">
        <v>29</v>
      </c>
      <c r="B48" s="28" t="s">
        <v>27</v>
      </c>
      <c r="C48" s="8"/>
    </row>
    <row r="49" spans="1:2" ht="25.5" x14ac:dyDescent="0.25">
      <c r="A49" s="2" t="s">
        <v>29</v>
      </c>
      <c r="B49" s="28" t="s">
        <v>28</v>
      </c>
    </row>
    <row r="50" spans="1:2" ht="25.5" x14ac:dyDescent="0.25">
      <c r="A50" s="2" t="s">
        <v>29</v>
      </c>
      <c r="B50" s="35" t="s">
        <v>70</v>
      </c>
    </row>
    <row r="51" spans="1:2" ht="38.25" x14ac:dyDescent="0.25">
      <c r="A51" s="2" t="s">
        <v>76</v>
      </c>
      <c r="B51" s="28" t="s">
        <v>74</v>
      </c>
    </row>
    <row r="52" spans="1:2" ht="25.5" x14ac:dyDescent="0.25">
      <c r="A52" s="2" t="s">
        <v>76</v>
      </c>
      <c r="B52" s="28" t="s">
        <v>75</v>
      </c>
    </row>
    <row r="53" spans="1:2" ht="25.5" x14ac:dyDescent="0.25">
      <c r="A53" s="2" t="s">
        <v>30</v>
      </c>
      <c r="B53" s="29" t="s">
        <v>31</v>
      </c>
    </row>
    <row r="54" spans="1:2" ht="25.5" x14ac:dyDescent="0.25">
      <c r="A54" s="2" t="s">
        <v>30</v>
      </c>
      <c r="B54" s="29" t="s">
        <v>32</v>
      </c>
    </row>
    <row r="55" spans="1:2" ht="38.25" x14ac:dyDescent="0.25">
      <c r="A55" s="2" t="s">
        <v>33</v>
      </c>
      <c r="B55" s="29" t="s">
        <v>40</v>
      </c>
    </row>
    <row r="56" spans="1:2" ht="38.25" x14ac:dyDescent="0.25">
      <c r="A56" s="2" t="s">
        <v>33</v>
      </c>
      <c r="B56" s="29" t="s">
        <v>80</v>
      </c>
    </row>
    <row r="57" spans="1:2" ht="38.25" x14ac:dyDescent="0.25">
      <c r="A57" s="2" t="s">
        <v>33</v>
      </c>
      <c r="B57" s="29" t="s">
        <v>79</v>
      </c>
    </row>
    <row r="58" spans="1:2" ht="38.25" x14ac:dyDescent="0.25">
      <c r="A58" s="2" t="s">
        <v>33</v>
      </c>
      <c r="B58" s="29" t="s">
        <v>78</v>
      </c>
    </row>
    <row r="59" spans="1:2" ht="38.25" x14ac:dyDescent="0.25">
      <c r="A59" s="2" t="s">
        <v>33</v>
      </c>
      <c r="B59" s="29" t="s">
        <v>41</v>
      </c>
    </row>
    <row r="60" spans="1:2" ht="25.5" x14ac:dyDescent="0.25">
      <c r="A60" s="2" t="s">
        <v>39</v>
      </c>
      <c r="B60" s="29" t="s">
        <v>38</v>
      </c>
    </row>
    <row r="61" spans="1:2" ht="25.5" x14ac:dyDescent="0.25">
      <c r="A61" s="2" t="s">
        <v>39</v>
      </c>
      <c r="B61" s="29" t="s">
        <v>37</v>
      </c>
    </row>
    <row r="62" spans="1:2" ht="25.5" x14ac:dyDescent="0.25">
      <c r="A62" s="2" t="s">
        <v>39</v>
      </c>
      <c r="B62" s="29" t="s">
        <v>36</v>
      </c>
    </row>
    <row r="63" spans="1:2" ht="25.5" x14ac:dyDescent="0.25">
      <c r="A63" s="2" t="s">
        <v>39</v>
      </c>
      <c r="B63" s="29" t="s">
        <v>83</v>
      </c>
    </row>
    <row r="64" spans="1:2" ht="38.25" x14ac:dyDescent="0.25">
      <c r="A64" s="2" t="s">
        <v>39</v>
      </c>
      <c r="B64" s="29" t="s">
        <v>84</v>
      </c>
    </row>
    <row r="65" spans="1:2" ht="25.5" x14ac:dyDescent="0.25">
      <c r="A65" s="2" t="s">
        <v>39</v>
      </c>
      <c r="B65" s="29" t="s">
        <v>85</v>
      </c>
    </row>
    <row r="66" spans="1:2" ht="25.5" x14ac:dyDescent="0.25">
      <c r="A66" s="2" t="s">
        <v>39</v>
      </c>
      <c r="B66" s="29" t="s">
        <v>88</v>
      </c>
    </row>
    <row r="67" spans="1:2" ht="25.5" x14ac:dyDescent="0.25">
      <c r="A67" s="2" t="s">
        <v>87</v>
      </c>
      <c r="B67" s="29" t="s">
        <v>89</v>
      </c>
    </row>
    <row r="68" spans="1:2" ht="38.25" x14ac:dyDescent="0.25">
      <c r="A68" s="2" t="s">
        <v>87</v>
      </c>
      <c r="B68" s="29" t="s">
        <v>90</v>
      </c>
    </row>
    <row r="69" spans="1:2" ht="25.5" x14ac:dyDescent="0.25">
      <c r="A69" s="2" t="s">
        <v>91</v>
      </c>
      <c r="B69" s="29" t="s">
        <v>92</v>
      </c>
    </row>
    <row r="70" spans="1:2" ht="28.5" customHeight="1" x14ac:dyDescent="0.25">
      <c r="A70" s="2" t="s">
        <v>91</v>
      </c>
      <c r="B70" s="29" t="s">
        <v>93</v>
      </c>
    </row>
    <row r="71" spans="1:2" ht="26.25" x14ac:dyDescent="0.25">
      <c r="A71" s="2" t="s">
        <v>98</v>
      </c>
      <c r="B71" s="36" t="s">
        <v>97</v>
      </c>
    </row>
    <row r="72" spans="1:2" ht="25.5" x14ac:dyDescent="0.25">
      <c r="A72" s="2" t="s">
        <v>98</v>
      </c>
      <c r="B72" s="29" t="s">
        <v>99</v>
      </c>
    </row>
    <row r="73" spans="1:2" ht="25.5" x14ac:dyDescent="0.25">
      <c r="A73" s="2" t="s">
        <v>98</v>
      </c>
      <c r="B73" s="29" t="s">
        <v>100</v>
      </c>
    </row>
    <row r="74" spans="1:2" ht="38.25" x14ac:dyDescent="0.25">
      <c r="A74" s="2" t="s">
        <v>106</v>
      </c>
      <c r="B74" s="29" t="s">
        <v>104</v>
      </c>
    </row>
    <row r="75" spans="1:2" ht="39" x14ac:dyDescent="0.25">
      <c r="A75" s="2" t="s">
        <v>106</v>
      </c>
      <c r="B75" s="36" t="s">
        <v>105</v>
      </c>
    </row>
    <row r="76" spans="1:2" ht="25.5" x14ac:dyDescent="0.25">
      <c r="A76" s="2" t="s">
        <v>109</v>
      </c>
      <c r="B76" s="29" t="s">
        <v>110</v>
      </c>
    </row>
    <row r="77" spans="1:2" ht="39" x14ac:dyDescent="0.25">
      <c r="A77" s="2" t="s">
        <v>109</v>
      </c>
      <c r="B77" s="36" t="s">
        <v>111</v>
      </c>
    </row>
    <row r="78" spans="1:2" x14ac:dyDescent="0.25">
      <c r="A78" s="1">
        <v>8</v>
      </c>
      <c r="B78" s="4">
        <v>30</v>
      </c>
    </row>
    <row r="79" spans="1:2" x14ac:dyDescent="0.25">
      <c r="A79" s="1">
        <v>2</v>
      </c>
      <c r="B79" s="1">
        <v>0.5</v>
      </c>
    </row>
  </sheetData>
  <sortState ref="A9:Z21">
    <sortCondition ref="A9:A21"/>
  </sortState>
  <mergeCells count="19">
    <mergeCell ref="AD4:AD7"/>
    <mergeCell ref="G4:G7"/>
    <mergeCell ref="A1:S1"/>
    <mergeCell ref="A2:S2"/>
    <mergeCell ref="A4:A7"/>
    <mergeCell ref="B4:B7"/>
    <mergeCell ref="H4:H7"/>
    <mergeCell ref="I4:I7"/>
    <mergeCell ref="J4:J7"/>
    <mergeCell ref="C5:C7"/>
    <mergeCell ref="C4:E4"/>
    <mergeCell ref="F4:F7"/>
    <mergeCell ref="K5:AB5"/>
    <mergeCell ref="K4:AB4"/>
    <mergeCell ref="G23:H23"/>
    <mergeCell ref="G24:H24"/>
    <mergeCell ref="G25:H25"/>
    <mergeCell ref="A26:B26"/>
    <mergeCell ref="D5:E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1" manualBreakCount="1">
    <brk id="2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3" workbookViewId="0">
      <selection sqref="A1:XFD1048576"/>
    </sheetView>
  </sheetViews>
  <sheetFormatPr defaultColWidth="16" defaultRowHeight="15" x14ac:dyDescent="0.25"/>
  <cols>
    <col min="2" max="2" width="3.5703125" bestFit="1" customWidth="1"/>
    <col min="10" max="10" width="19.85546875" customWidth="1"/>
  </cols>
  <sheetData>
    <row r="1" spans="1:12" x14ac:dyDescent="0.2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t="s">
        <v>52</v>
      </c>
      <c r="C2">
        <v>1380</v>
      </c>
      <c r="D2" s="21">
        <v>0.2</v>
      </c>
      <c r="E2">
        <f>C2*D2</f>
        <v>276</v>
      </c>
    </row>
    <row r="3" spans="1:12" x14ac:dyDescent="0.25">
      <c r="A3" t="s">
        <v>57</v>
      </c>
      <c r="C3">
        <f>C2+E2</f>
        <v>1656</v>
      </c>
    </row>
    <row r="4" spans="1:12" x14ac:dyDescent="0.25">
      <c r="A4" t="s">
        <v>53</v>
      </c>
      <c r="C4">
        <v>399.29</v>
      </c>
    </row>
    <row r="5" spans="1:12" x14ac:dyDescent="0.25">
      <c r="E5" t="s">
        <v>51</v>
      </c>
      <c r="F5" t="s">
        <v>50</v>
      </c>
      <c r="I5" t="s">
        <v>54</v>
      </c>
      <c r="J5" t="s">
        <v>55</v>
      </c>
      <c r="K5" t="s">
        <v>56</v>
      </c>
    </row>
    <row r="6" spans="1:12" x14ac:dyDescent="0.25">
      <c r="E6" s="22">
        <v>166.83</v>
      </c>
      <c r="F6" s="21">
        <v>0.122</v>
      </c>
      <c r="I6">
        <v>3000</v>
      </c>
      <c r="J6">
        <v>2002</v>
      </c>
      <c r="K6">
        <f>I6/J6</f>
        <v>1.4985014985014986</v>
      </c>
    </row>
    <row r="7" spans="1:12" x14ac:dyDescent="0.25">
      <c r="A7">
        <v>2020</v>
      </c>
      <c r="C7">
        <f>C3+C4</f>
        <v>2055.29</v>
      </c>
      <c r="E7" s="22">
        <f>C7/E6</f>
        <v>12.319666726607924</v>
      </c>
      <c r="F7" s="22">
        <f>E7*$F$6</f>
        <v>1.5029993406461666</v>
      </c>
      <c r="J7">
        <f>J6/12</f>
        <v>166.83333333333334</v>
      </c>
    </row>
    <row r="8" spans="1:12" x14ac:dyDescent="0.25">
      <c r="A8">
        <v>2021</v>
      </c>
      <c r="B8" s="21">
        <v>0.03</v>
      </c>
      <c r="C8">
        <f>C7*B8</f>
        <v>61.658699999999996</v>
      </c>
      <c r="D8" s="22">
        <f>C7+C8</f>
        <v>2116.9486999999999</v>
      </c>
      <c r="E8" s="22">
        <f>D8/$E$6</f>
        <v>12.689256728406161</v>
      </c>
      <c r="F8" s="22">
        <f t="shared" ref="F8:F25" si="0">E8*$F$6</f>
        <v>1.5480893208655515</v>
      </c>
    </row>
    <row r="9" spans="1:12" x14ac:dyDescent="0.25">
      <c r="A9">
        <v>2022</v>
      </c>
      <c r="C9">
        <f>D8*B8</f>
        <v>63.508460999999997</v>
      </c>
      <c r="D9" s="22">
        <f>C9+D8</f>
        <v>2180.4571609999998</v>
      </c>
      <c r="E9" s="22">
        <f t="shared" ref="E9:E21" si="1">D9/$E$6</f>
        <v>13.069934430258344</v>
      </c>
      <c r="F9" s="22">
        <f t="shared" si="0"/>
        <v>1.594532000491518</v>
      </c>
    </row>
    <row r="10" spans="1:12" x14ac:dyDescent="0.25">
      <c r="A10">
        <v>2023</v>
      </c>
      <c r="C10">
        <f>D9*B8</f>
        <v>65.413714829999989</v>
      </c>
      <c r="D10" s="22">
        <f t="shared" ref="D10:D25" si="2">D9+C10</f>
        <v>2245.8708758299999</v>
      </c>
      <c r="E10" s="22">
        <f t="shared" si="1"/>
        <v>13.462032463166096</v>
      </c>
      <c r="F10" s="22">
        <f t="shared" si="0"/>
        <v>1.6423679605062638</v>
      </c>
    </row>
    <row r="11" spans="1:12" x14ac:dyDescent="0.25">
      <c r="A11">
        <v>2024</v>
      </c>
      <c r="C11">
        <f>D10*B8</f>
        <v>67.376126274900002</v>
      </c>
      <c r="D11" s="22">
        <f t="shared" si="2"/>
        <v>2313.2470021048998</v>
      </c>
      <c r="E11" s="22">
        <f t="shared" si="1"/>
        <v>13.865893437061079</v>
      </c>
      <c r="F11" s="22">
        <f t="shared" si="0"/>
        <v>1.6916389993214516</v>
      </c>
    </row>
    <row r="12" spans="1:12" x14ac:dyDescent="0.25">
      <c r="A12">
        <v>2025</v>
      </c>
      <c r="C12">
        <f>D11*B8</f>
        <v>69.397410063146992</v>
      </c>
      <c r="D12" s="22">
        <f t="shared" si="2"/>
        <v>2382.644412168047</v>
      </c>
      <c r="E12" s="22">
        <f t="shared" si="1"/>
        <v>14.281870240172911</v>
      </c>
      <c r="F12" s="22">
        <f t="shared" si="0"/>
        <v>1.742388169301095</v>
      </c>
    </row>
    <row r="13" spans="1:12" x14ac:dyDescent="0.25">
      <c r="A13">
        <v>2026</v>
      </c>
      <c r="C13">
        <f>D12*B8</f>
        <v>71.479332365041401</v>
      </c>
      <c r="D13" s="22">
        <f t="shared" si="2"/>
        <v>2454.1237445330885</v>
      </c>
      <c r="E13" s="22">
        <f t="shared" si="1"/>
        <v>14.7103263473781</v>
      </c>
      <c r="F13" s="22">
        <f t="shared" si="0"/>
        <v>1.7946598143801282</v>
      </c>
    </row>
    <row r="14" spans="1:12" x14ac:dyDescent="0.25">
      <c r="A14">
        <v>2027</v>
      </c>
      <c r="C14">
        <f>D13*B8</f>
        <v>73.62371233599265</v>
      </c>
      <c r="D14" s="22">
        <f t="shared" si="2"/>
        <v>2527.7474568690814</v>
      </c>
      <c r="E14" s="22">
        <f t="shared" si="1"/>
        <v>15.151636137799443</v>
      </c>
      <c r="F14" s="22">
        <f t="shared" si="0"/>
        <v>1.848499608811532</v>
      </c>
    </row>
    <row r="15" spans="1:12" x14ac:dyDescent="0.25">
      <c r="A15">
        <v>2028</v>
      </c>
      <c r="C15">
        <f>D14*B8</f>
        <v>75.832423706072433</v>
      </c>
      <c r="D15" s="22">
        <f t="shared" si="2"/>
        <v>2603.5798805751538</v>
      </c>
      <c r="E15" s="22">
        <f t="shared" si="1"/>
        <v>15.606185221933426</v>
      </c>
      <c r="F15" s="22">
        <f t="shared" si="0"/>
        <v>1.903954597075878</v>
      </c>
    </row>
    <row r="16" spans="1:12" x14ac:dyDescent="0.25">
      <c r="A16">
        <v>2029</v>
      </c>
      <c r="C16">
        <f>D15*B8</f>
        <v>78.107396417254606</v>
      </c>
      <c r="D16" s="22">
        <f t="shared" si="2"/>
        <v>2681.6872769924084</v>
      </c>
      <c r="E16" s="22">
        <f t="shared" si="1"/>
        <v>16.07437077859143</v>
      </c>
      <c r="F16" s="22">
        <f t="shared" si="0"/>
        <v>1.9610732349881543</v>
      </c>
    </row>
    <row r="17" spans="1:7" x14ac:dyDescent="0.25">
      <c r="A17">
        <v>2030</v>
      </c>
      <c r="C17">
        <f>D16*B8</f>
        <v>80.450618309772253</v>
      </c>
      <c r="D17" s="22">
        <f t="shared" si="2"/>
        <v>2762.1378953021808</v>
      </c>
      <c r="E17" s="22">
        <f t="shared" si="1"/>
        <v>16.556601901949172</v>
      </c>
      <c r="F17" s="22">
        <f t="shared" si="0"/>
        <v>2.0199054320377989</v>
      </c>
    </row>
    <row r="18" spans="1:7" x14ac:dyDescent="0.25">
      <c r="A18">
        <v>2031</v>
      </c>
      <c r="C18">
        <f>D17*B8</f>
        <v>82.864136859065425</v>
      </c>
      <c r="D18" s="22">
        <f t="shared" si="2"/>
        <v>2845.0020321612465</v>
      </c>
      <c r="E18" s="22">
        <f t="shared" si="1"/>
        <v>17.053299959007649</v>
      </c>
      <c r="F18" s="22">
        <f t="shared" si="0"/>
        <v>2.0805025949989333</v>
      </c>
    </row>
    <row r="19" spans="1:7" x14ac:dyDescent="0.25">
      <c r="A19">
        <v>2032</v>
      </c>
      <c r="C19">
        <f>D18*B8</f>
        <v>85.350060964837397</v>
      </c>
      <c r="D19" s="22">
        <f t="shared" si="2"/>
        <v>2930.3520931260837</v>
      </c>
      <c r="E19" s="22">
        <f t="shared" si="1"/>
        <v>17.564898957777878</v>
      </c>
      <c r="F19" s="22">
        <f t="shared" si="0"/>
        <v>2.1429176728489012</v>
      </c>
    </row>
    <row r="20" spans="1:7" x14ac:dyDescent="0.25">
      <c r="A20">
        <v>2033</v>
      </c>
      <c r="C20">
        <f>D19*B8</f>
        <v>87.910562793782503</v>
      </c>
      <c r="D20" s="22">
        <f t="shared" si="2"/>
        <v>3018.2626559198661</v>
      </c>
      <c r="E20" s="22">
        <f t="shared" si="1"/>
        <v>18.091845926511215</v>
      </c>
      <c r="F20" s="22">
        <f t="shared" si="0"/>
        <v>2.2072052030343681</v>
      </c>
    </row>
    <row r="21" spans="1:7" x14ac:dyDescent="0.25">
      <c r="A21">
        <v>2034</v>
      </c>
      <c r="C21">
        <f>D20*B8</f>
        <v>90.547879677595986</v>
      </c>
      <c r="D21" s="22">
        <f t="shared" si="2"/>
        <v>3108.8105355974621</v>
      </c>
      <c r="E21" s="22">
        <f t="shared" si="1"/>
        <v>18.63460130430655</v>
      </c>
      <c r="F21" s="22">
        <f t="shared" si="0"/>
        <v>2.2734213591253991</v>
      </c>
    </row>
    <row r="22" spans="1:7" x14ac:dyDescent="0.25">
      <c r="A22">
        <v>2035</v>
      </c>
      <c r="C22">
        <f>D21*B8</f>
        <v>93.264316067923858</v>
      </c>
      <c r="D22" s="22">
        <f t="shared" si="2"/>
        <v>3202.0748516653862</v>
      </c>
      <c r="E22" s="22">
        <f>D22/$E$6</f>
        <v>19.193639343435748</v>
      </c>
      <c r="F22" s="22">
        <f t="shared" si="0"/>
        <v>2.341623999899161</v>
      </c>
    </row>
    <row r="23" spans="1:7" x14ac:dyDescent="0.25">
      <c r="A23">
        <v>2036</v>
      </c>
      <c r="C23">
        <f>D22*B8</f>
        <v>96.062245549961588</v>
      </c>
      <c r="D23" s="22">
        <f t="shared" si="2"/>
        <v>3298.1370972153477</v>
      </c>
      <c r="E23" s="22">
        <f t="shared" ref="E23:E25" si="3">D23/$E$6</f>
        <v>19.76944852373882</v>
      </c>
      <c r="F23" s="22">
        <f t="shared" si="0"/>
        <v>2.4118727198961358</v>
      </c>
      <c r="G23" s="50"/>
    </row>
    <row r="24" spans="1:7" x14ac:dyDescent="0.25">
      <c r="A24">
        <v>2037</v>
      </c>
      <c r="C24">
        <f>D23*B8</f>
        <v>98.944112916460426</v>
      </c>
      <c r="D24" s="22">
        <f t="shared" si="2"/>
        <v>3397.0812101318079</v>
      </c>
      <c r="E24" s="22">
        <f t="shared" si="3"/>
        <v>20.362531979450985</v>
      </c>
      <c r="F24" s="22">
        <f t="shared" si="0"/>
        <v>2.4842289014930201</v>
      </c>
    </row>
    <row r="25" spans="1:7" x14ac:dyDescent="0.25">
      <c r="A25">
        <v>2038</v>
      </c>
      <c r="C25">
        <f>D24*B8</f>
        <v>101.91243630395424</v>
      </c>
      <c r="D25" s="22">
        <f t="shared" si="2"/>
        <v>3498.993646435762</v>
      </c>
      <c r="E25" s="22">
        <f t="shared" si="3"/>
        <v>20.973407938834512</v>
      </c>
      <c r="F25" s="22">
        <f t="shared" si="0"/>
        <v>2.5587557685378104</v>
      </c>
    </row>
    <row r="26" spans="1:7" x14ac:dyDescent="0.25">
      <c r="E26" s="22">
        <f>AVERAGE(E7:E25)</f>
        <v>16.285865702441441</v>
      </c>
      <c r="F26" s="22">
        <f>AVERAGE(F7:F25)</f>
        <v>1.9868756156978564</v>
      </c>
      <c r="G26" s="22">
        <f>E26+F26</f>
        <v>18.272741318139296</v>
      </c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Papildu finansējums_ uzraudzība</vt:lpstr>
      <vt:lpstr>Algas prognoze</vt:lpstr>
      <vt:lpstr>'Papildu finansējums_ uzraudzība'!Print_Area</vt:lpstr>
      <vt:lpstr>'Papildu finansējums_ uzraudzība'!Print_Titles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 administratīvo izmaksu, kas nepieciešamas, lai odrošinātu  3.1.2.1.1. apakšaktivitātes pirmās projektu iesniegumu atlases kārtas projektu uzraudzību projektu dzīves cikla laikā,  aprēķins.</dc:title>
  <dc:subject>Anotācijas pielikums</dc:subject>
  <dc:creator>Inta Švirksta</dc:creator>
  <dc:description>inta.svirksta@izm.gov.lv
67047878</dc:description>
  <cp:lastModifiedBy>Inta Švirksta</cp:lastModifiedBy>
  <cp:lastPrinted>2018-04-16T14:25:15Z</cp:lastPrinted>
  <dcterms:created xsi:type="dcterms:W3CDTF">2017-10-19T12:11:59Z</dcterms:created>
  <dcterms:modified xsi:type="dcterms:W3CDTF">2020-11-19T07:53:48Z</dcterms:modified>
</cp:coreProperties>
</file>