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M:\CURRENT\PPAD_paka_UZ MK_22012021\GATAVIE\"/>
    </mc:Choice>
  </mc:AlternateContent>
  <xr:revisionPtr revIDLastSave="0" documentId="13_ncr:1_{B236B091-46C6-42B4-874D-21555DE10D75}" xr6:coauthVersionLast="46" xr6:coauthVersionMax="46" xr10:uidLastSave="{00000000-0000-0000-0000-000000000000}"/>
  <bookViews>
    <workbookView xWindow="-120" yWindow="-120" windowWidth="29040" windowHeight="15840" activeTab="1" xr2:uid="{00000000-000D-0000-FFFF-FFFF00000000}"/>
  </bookViews>
  <sheets>
    <sheet name="Budzeta apr" sheetId="1" r:id="rId1"/>
    <sheet name="paskaidrojumi budzetam" sheetId="3" r:id="rId2"/>
  </sheets>
  <calcPr calcId="181029"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I7" i="1" l="1"/>
  <c r="H7" i="1"/>
  <c r="I25" i="1"/>
  <c r="H25" i="1"/>
  <c r="G25" i="1"/>
  <c r="F27" i="1"/>
  <c r="F25" i="1"/>
  <c r="G24" i="1"/>
  <c r="G12" i="1"/>
  <c r="G7" i="1"/>
  <c r="G8" i="1"/>
  <c r="G10" i="1"/>
  <c r="G5" i="1"/>
  <c r="F15" i="1"/>
  <c r="F24" i="1"/>
  <c r="F12" i="1"/>
  <c r="F7" i="1"/>
  <c r="F8" i="1"/>
  <c r="F10" i="1"/>
  <c r="F4" i="1"/>
  <c r="F30" i="1"/>
  <c r="H24" i="1"/>
  <c r="H12" i="1"/>
  <c r="H8" i="1"/>
  <c r="H10" i="1"/>
  <c r="H4" i="1"/>
  <c r="H30" i="1"/>
  <c r="I14" i="1"/>
  <c r="I22" i="1"/>
  <c r="I12" i="1"/>
  <c r="I8" i="1"/>
  <c r="I5" i="1"/>
  <c r="I10" i="1"/>
  <c r="I9" i="1"/>
  <c r="I4" i="1"/>
  <c r="I30" i="1"/>
  <c r="G4" i="1"/>
  <c r="G30" i="1"/>
  <c r="H5" i="1"/>
  <c r="F14" i="1"/>
  <c r="F22" i="1"/>
  <c r="F9" i="1"/>
  <c r="H9" i="1"/>
  <c r="G9" i="1"/>
  <c r="F5" i="1"/>
  <c r="G22" i="1"/>
  <c r="H22" i="1"/>
  <c r="G14" i="1"/>
  <c r="H14" i="1"/>
</calcChain>
</file>

<file path=xl/sharedStrings.xml><?xml version="1.0" encoding="utf-8"?>
<sst xmlns="http://schemas.openxmlformats.org/spreadsheetml/2006/main" count="72" uniqueCount="58">
  <si>
    <t>EKK</t>
  </si>
  <si>
    <t>Pozīcija</t>
  </si>
  <si>
    <t>Vienības</t>
  </si>
  <si>
    <t>Vienas vienības izmaksas</t>
  </si>
  <si>
    <t>2021.gads</t>
  </si>
  <si>
    <t>2022.gads</t>
  </si>
  <si>
    <t>2023.gads</t>
  </si>
  <si>
    <t>Atlīdzība</t>
  </si>
  <si>
    <t>Mēnešalga</t>
  </si>
  <si>
    <t>Piemaksas, prēmijas, naudas balvas</t>
  </si>
  <si>
    <t>Darba devēja pabalsti, kompensācijas un citi maksājumi</t>
  </si>
  <si>
    <t>Preces un pakalpojumi</t>
  </si>
  <si>
    <t>Pakalpojumi</t>
  </si>
  <si>
    <t>Izdevumi par sakaru pakalpojumiem</t>
  </si>
  <si>
    <t>Izdevumi par komunālajiem pakalpojumiem</t>
  </si>
  <si>
    <t>Remontdarbi un iestāžu uzturēšanas pakalpojumi</t>
  </si>
  <si>
    <t>Informācijas tehnoloģiju pakalpojumi</t>
  </si>
  <si>
    <t>Īre un noma</t>
  </si>
  <si>
    <t>Pamatkapitāla veidošana</t>
  </si>
  <si>
    <t>Pamatlīdzekļi</t>
  </si>
  <si>
    <t>Datortehnika, sakaru un cita biroja tehnika</t>
  </si>
  <si>
    <t>Pārējie iepriekš neklasificētie pamatlīdzekļi</t>
  </si>
  <si>
    <t>KOPĀ</t>
  </si>
  <si>
    <t>Krājumi, materiāli, eneroresursi, preces, biroja preces
 un inventārs</t>
  </si>
  <si>
    <t>Dažādi pakalpojumi</t>
  </si>
  <si>
    <t>Darba devēja valsts sociālās apdrošināšanas obligātās iemaksas 23,59%</t>
  </si>
  <si>
    <t>Atalgojums</t>
  </si>
  <si>
    <t>Atalgojums fiziskām personām uz tiesiskās attiecības regulējošu dokumentu pamata</t>
  </si>
  <si>
    <t>Darba devēja valsts sociālās apdrošināšanas obligātās iemaksas, pabalsti un kompensācijas</t>
  </si>
  <si>
    <t>Darba devēja valsts sociālās apdrošināšanas obligātās iemaksas</t>
  </si>
  <si>
    <t>Ietver atalgojumu tiem speciālistiem (ārstiem, logopēdiem, psihologiem, speciāliem pedagogiem), kuri papildus Dienesta štata darbiniekiem nodarbināti valsts pedagoģiski medicīniskās komisijas darbā uz uzņēmuma līguma pamata. Atalgojuma budžets uz uzņēmuma līguma pamata piesaistītajiem speciālistiem ir 2304 EUR mēnesī, pieņemot, ka:
(a) mēneša laikā tiek organizētas vidēji 8 Valsts pedagoģiski medicīniskās komisijas sēdes, 
(b) katrā sēdē ir iesaistīti trīs speciālisti uz uzņēmuma līguma pamata,
(c) katra komisijas sēde ilgst 6 stundas,
(d) katra uz uzņēmuma līguma piesaistītā speciālista stundas likme pirms nodokļu nomaksas ir 16 EUR/h
Tādējādi vienam mēnesim plānotais atalgojums valsts pedagoģiski medicīniskās komisijas darbā uz uzņēmuma līguma pamata iesaistītajiem speciālistiem ir 3 personas*6h*16EUR/h*8sēdes=2304 EUR/mēn. 
2021.gadam - 11 mēneši * 2304 EUR/mēn.
2022.gadam un turpmākiem gadiem - 12 mēneši * 2304 EUR/mēn.</t>
  </si>
  <si>
    <t>Ārvalstu mācību, darba un dienesta komandējumi, darba braucieni</t>
  </si>
  <si>
    <t>Izdevumi par sakaru izdevumiem</t>
  </si>
  <si>
    <t>Remontdarbi un iestāžu uzturēšanas pakalpojumi (izņemot kapitālo remontu)</t>
  </si>
  <si>
    <t>Pārējie pakalpojumi</t>
  </si>
  <si>
    <t>Izdevumi par dažādām precēm un inventāru</t>
  </si>
  <si>
    <t>Iestāžu uzturēšanas materiāli un preces</t>
  </si>
  <si>
    <t>Iekļautas izmaksas telpu higiēniskai apkopšanai un izdevumi saimnieciskām vajadzībām, rēķinot tās 40 EUR/mēn.
2021.gadam - 11 mēneši *40 EUR = 440 EUR
2022.gadam un turpmākiem gadiem - 12 mēneši *40 EUR = 480 EUR</t>
  </si>
  <si>
    <t>Iekļauti stacionāro tālruņa sakaru, mobilo sakaru un interneta abonēšanas izdevumi, paredzot 350 EUR/mēn.
2021.gadam - 350 EUR/mēn.* 11 mēn. = 3850 EUR
2022.gadam un turpmākiem gadiem - 350 EUR/mēn. *12 mēn. = 4200 EUR</t>
  </si>
  <si>
    <t>Iekļauti izdevumi par siltumenerģiju, ūdensapgādi un kanalizāciju, elektroenerģiju un atkritumu savākšanu atbilstoši VAS Valsts nekustamie īpašumi provizoriskai aplēsei par komunālajiem izdevumiem biroja telpām Meierovica bulv.14 650,5 m2 platībā, paredzot 700 EUR/mēn. vasaras periodā un 1400 EUR/mēn. ziemas mēnešos. Sekojoši kopējie izdevumi:
2021.gadā - 1400 EUR*4 mēn.+ 700 EUR*5 mēn + 1050 EUR *2 mēn. (aprīlis, okobris) = 11200 EUR
2022.gadā un turpmākos gados - 1400 EUR*5 mēn. + 700*5 mēn.+ 1050 EUR*2 mēn= 12600 EUR</t>
  </si>
  <si>
    <t>Nemateriālie ieguldījumi</t>
  </si>
  <si>
    <t>Pamatlīdzekļi, ieguldījuma īpašumi un bioloģiskie aktīvi</t>
  </si>
  <si>
    <t xml:space="preserve">Nemateriālie ieguldījumi </t>
  </si>
  <si>
    <t>2024.gads</t>
  </si>
  <si>
    <t xml:space="preserve"> Pedagoģiski psiholoģiskā atbalsta dienesta budžeta aprēķins, 2021.-2024.gadam, EUR </t>
  </si>
  <si>
    <t>Ietver izmaksas par zinātniskās pētniecības darbu izpildi (2273) 10000 EUR apmērā 2021.gadā ar agrīnās prevencijas sistēmas attīstību un jaunu prevencijas pakalpojumu veidošanu saistītu jautājumu izpētei</t>
  </si>
  <si>
    <t>Ietverti izdevumi par Dienesta biroja telpu nomu no VAS Valsts nekustamie īpašumi Meierovica bulv.14 650,5 m2 platībā (Ēku, telpu īre un noma (2261)). Biroja telpām nepieciešamā platība plānota, paredzot, ka jau tuvākā gada laikā Dienestā līdztekus valsts budžeta finansētajiem agrīnās prevencijas pakalpojumiem tiks attīstīti arī inovatīvi atbalsta pakalpojumi ģimenēm ar bērniem, piesaistot ES fondu finansējumu 2021.-2027.gada periodam. Tādējādi Dienestā nodarbināto skaits palielināsies par vēl vismaz 17 personām. Izmaksas par vienu m2 - 3,832 EUR/m2 + 21% PVN, kopējās izmaksas vienam mēnesim - 2493,22 EUR +21%PVN = 3016,80 EUR Salīdzinājumam: biroja telpu noma brīvajā tirgū svārstās robežās no 6 EUR līdz 14 EUR/m2 +PVN 21%, turklāt jāņem vērā, ka ne vienmēr telpas par zemāko cenu tirgū ir pielāgotas piekļūšanai personām ratiņkrēslā. Tādējādi Dienesta vajadzībām paredzētās telpas Meierovica bulvārī 14 uzskatāmas par atbilstošākām, kas nodrošina 2016.gada 12.jūlija MK ieteikumu nr.2 "Vienotās prasības valsts pārvaldes iestāžu biroju ēkām un telpu grupām" ievērošanu.
Ņemot vērā, ka 2021.gada laikā visa plānotā biroja telpu platība netiks izmantota un daļā telpu tiks veiks vēl remonts, izmaksas par telpu nomu pilnā apmērā netiks aprēķinātas. Līdz ar to telpu nomas izdevumi plānoti:
2021.gadam - 296,4 m2* 3,832 EUR/m2*1,21 PVN * 4 mēn. +3016,80 EUR * 7 mēn. = 26614,90 EUR
2022.gadam un turpmākiem gadiem - 3016,80 EUR *12 mēn. = 38694,82</t>
  </si>
  <si>
    <t>Ietver dienas naudu (2121) un pārējos ārvalstu komandējumu un darba braucienu izdevumus (2122), paredzot vidēji 900 EUR vienam komandējumam un 3 komandējumus 2021.gadā (900EUR * 3 = 2700 EUR) un 2 komandējumus 2022.gadā un turpmākos gados (900 EUR * 2 = 1800 EUR)</t>
  </si>
  <si>
    <t>Ietver izmaksas par IT infrastruktūras uzturēšanu un apkalpošanu un nekapitalizējamus izdevumus par informācijas tehnoloģiju pakalpojumiem - datortīkla apkalpošana 19 EUR/mēn. par vienu darba staciju, servera noma 65 EUR/mēn., pedagoģiski medicīnisko komisiju vienotās informācijas sistēmas apkalpošana 129 EUR/mēn., hostinga izmaksas 60 EUR/gadā, citi izdevumi 200 EUR/gadā.  Tādējādi kopējie izdevumi:
2021.gadam - 3173 EUR (19EUR/mēn.*167 mēn.) + 715 EUR (65 EUR/mēn.*11 mēn.) + 1419 (129 EUR/mēn.*11mēn.) + 60 EUR + 200 EUR = 5567 EUR
2022.gadam un turpmākiem gadiem - 4104 EUR (19EUR/mēn.*18 darba stac.*12 mēn.) + 780 EUR (65 EUR/mēn.*12mēn.) + 1548 (129 EUR/mēn.*12mēn.) + 60 EUR + 200 EUR = 6692 EUR</t>
  </si>
  <si>
    <r>
      <t>Piemaksas, prēmijas un naudas balvas aprēķinātas 2021.gadā 5</t>
    </r>
    <r>
      <rPr>
        <sz val="11"/>
        <color theme="1"/>
        <rFont val="Calibri"/>
        <family val="2"/>
        <charset val="186"/>
        <scheme val="minor"/>
      </rPr>
      <t>% apmērā un turpmākos gados 5,4167% apmērā no plānotā mēnešalgas apmēra un ietver piemaksas darbiniekiem par virsstundu darbu (1142), piemaksas par personisko darba ieguldījumu un darba kvalitāti (1146), piemaksas par papildu darbu (1147), kā arī prēmijas un naudas balvas (1148)
2021.gadam - 323731*0,05 = 16187 EUR
2022.gadam un turpmākiem gadiem - 425991*0,054167 = 23075 EUR</t>
    </r>
  </si>
  <si>
    <r>
      <t xml:space="preserve">Ieter darba devēja valsts sociālās apdrošināšanas obligātās iemaksas 23,59% apmērā no plānotā izmaksājamā atalgojuma </t>
    </r>
    <r>
      <rPr>
        <sz val="11"/>
        <color theme="1"/>
        <rFont val="Calibri"/>
        <family val="2"/>
        <charset val="186"/>
        <scheme val="minor"/>
      </rPr>
      <t>un no darba devēja pabalstiem un kompensācijām, no kuriem aprēķina iedzīvotāju ienākuma nodokli un valsts sociālās apdrošināšanas obligātās iemaksas (1221)
2021.gadam - (323731 EUR mēnešalgām + 16187 EUR piemaksām, prēmijām un naudas balvām + 25344 EUR atalgojumam fiziskām personām uz tiesiskās attiecības regulējošu dokumentu pamata + 5886 EUR atvaļinājuma pabalstiem un slimības naudām)*0,2359 = 87554 EUR
2022.gadam un turpmākiem gadiem - (425991 EUR mēnešalgām + 23075 EUR piemaksām, prēmijām un naudas balvām + 27648 EUR atalgojumam fiziskām personām uz tiesiskās attiecības regulējošu dokumentu pamata + 5325 EUR atvaļinājuma pabalstiem un slimības naudām)*0,2359 = 113713 EUR</t>
    </r>
  </si>
  <si>
    <r>
      <t xml:space="preserve">Aprēķinā ietverts: 
</t>
    </r>
    <r>
      <rPr>
        <u/>
        <sz val="11"/>
        <color theme="1"/>
        <rFont val="Calibri"/>
        <family val="2"/>
        <charset val="186"/>
        <scheme val="minor"/>
      </rPr>
      <t>Darba devēja pabalsti un kompensācijas, no kuriem aprēķina iedzīvotāju ienākuma nodokli un valsts sociālās apdrošināšanas obligātās iemaksas</t>
    </r>
    <r>
      <rPr>
        <sz val="11"/>
        <color theme="1"/>
        <rFont val="Calibri"/>
        <family val="2"/>
        <charset val="186"/>
        <scheme val="minor"/>
      </rPr>
      <t xml:space="preserve"> (1221) - atvaļinājuma pabalsti un slimības nauda, kas aprēķināta 20% apmērā no mēnešalgas vienam mēnesim 2021.gadam un 15% apmērā no mēnešalgas vienam mēnesim 2022.gadā un turpmākos gados
2021.gadā - 5886 EUR = 323731 EUR/11mēn./5
2022.gadā un turpmākos gados - 5325 EUR = 425991 EUR/12 mēn.*0,15
</t>
    </r>
    <r>
      <rPr>
        <u/>
        <sz val="11"/>
        <color theme="1"/>
        <rFont val="Calibri"/>
        <family val="2"/>
        <charset val="186"/>
        <scheme val="minor"/>
      </rPr>
      <t xml:space="preserve">Darba devēja izdevumi veselības, dzīvības un nelaimes gadījumu apdrošināšanai </t>
    </r>
    <r>
      <rPr>
        <sz val="11"/>
        <color theme="1"/>
        <rFont val="Calibri"/>
        <family val="2"/>
        <charset val="186"/>
        <scheme val="minor"/>
      </rPr>
      <t>(1227), rēķinot 213,43 EUR gadā uz vienu darbinieku jeb 3842 EUR kopā (213,43 EUR * 18 darbinieki)
Kopējie izdevumi darba devēja pabalstiem, kompensācijām un citiem maksājumiem ir:
2021.gadam - 5886 EUR + 3842 EUR = 9728 EUR
2022.gadam un turpmākiem gadiem - 5325 EUR + 3842 EUR = 9167 EUR</t>
    </r>
  </si>
  <si>
    <r>
      <t xml:space="preserve">Iekļautas šādas izmaksas:
</t>
    </r>
    <r>
      <rPr>
        <u/>
        <sz val="11"/>
        <color theme="1"/>
        <rFont val="Calibri"/>
        <family val="2"/>
        <charset val="186"/>
        <scheme val="minor"/>
      </rPr>
      <t xml:space="preserve">Izdevumi par profesionālās darbības pakalpojumiem </t>
    </r>
    <r>
      <rPr>
        <sz val="11"/>
        <color theme="1"/>
        <rFont val="Calibri"/>
        <family val="2"/>
        <charset val="186"/>
        <scheme val="minor"/>
      </rPr>
      <t xml:space="preserve">(2232) - ietver izmaksas par multimodālās agrīnās intervences programmas Stop 4-7 īstenošanu 300000 EUR apmērā ik gadu, kā arī izdevumus citu agrīnās prevencijas pakalpojumu un bērnu attīstības risku novērtēšanas sistēmas attīstīšanai 60000 EUR apmērā 2021.gadam, 15399 EUR apmērā 2022.gadam un 15699 EUR apmērā 2023.gadam un turpmākiem gadiem
</t>
    </r>
    <r>
      <rPr>
        <u/>
        <sz val="11"/>
        <color theme="1"/>
        <rFont val="Calibri"/>
        <family val="2"/>
        <charset val="186"/>
        <scheme val="minor"/>
      </rPr>
      <t xml:space="preserve">Normatīvajos aktos noteiktie veselības un fiziskās sagatavotības pārbaudes izdevumi </t>
    </r>
    <r>
      <rPr>
        <sz val="11"/>
        <color theme="1"/>
        <rFont val="Calibri"/>
        <family val="2"/>
        <charset val="186"/>
        <scheme val="minor"/>
      </rPr>
      <t xml:space="preserve">(2234), paredzot 30 EUR 2021.gadā katram darbiniekam obligātās veselības pārbaudes veikšanai (30 EUR*18 pers.=540 EUR)
</t>
    </r>
    <r>
      <rPr>
        <u/>
        <sz val="11"/>
        <color theme="1"/>
        <rFont val="Calibri"/>
        <family val="2"/>
        <charset val="186"/>
        <scheme val="minor"/>
      </rPr>
      <t>Izdevumi par saņemtajiem mācību pakalpojumiem</t>
    </r>
    <r>
      <rPr>
        <sz val="11"/>
        <color theme="1"/>
        <rFont val="Calibri"/>
        <family val="2"/>
        <charset val="186"/>
        <scheme val="minor"/>
      </rPr>
      <t xml:space="preserve"> (2235) 1000 eur apmērā ik gadu
</t>
    </r>
    <r>
      <rPr>
        <u/>
        <sz val="11"/>
        <color theme="1"/>
        <rFont val="Calibri"/>
        <family val="2"/>
        <charset val="186"/>
        <scheme val="minor"/>
      </rPr>
      <t xml:space="preserve">Pārējie neklasificētie pakalpojumi </t>
    </r>
    <r>
      <rPr>
        <sz val="11"/>
        <color theme="1"/>
        <rFont val="Calibri"/>
        <family val="2"/>
        <charset val="186"/>
        <scheme val="minor"/>
      </rPr>
      <t>(2239), paredzot 100 EUR 2021.gadā
Kopējie izdevumi dažādiem pakalpojumiem:
2021.gadam - 360000 EUR + 540 EUR + 1000 EUR + 100 EUR = 361640 EUR
2022.gadam - 315399 EUR + 1000 EUR = 316399 EUR
2023.gadam un turpmākiem gadiem - 315699 EUR + 1000 EUR = 316699 EUR</t>
    </r>
  </si>
  <si>
    <r>
      <t xml:space="preserve">Iekļautas šādas izmaksas:
</t>
    </r>
    <r>
      <rPr>
        <u/>
        <sz val="11"/>
        <color theme="1"/>
        <rFont val="Calibri"/>
        <family val="2"/>
        <charset val="186"/>
        <scheme val="minor"/>
      </rPr>
      <t>Ēku, būvju un telpu būvdarbi</t>
    </r>
    <r>
      <rPr>
        <sz val="11"/>
        <color theme="1"/>
        <rFont val="Calibri"/>
        <family val="2"/>
        <charset val="186"/>
        <scheme val="minor"/>
      </rPr>
      <t xml:space="preserve"> (2241) - 2021.gadā izmaksas par kosmētiskā remonta veikšanu 296,4 m2 platībā, paredzot 20 EUR/m2, t.i. 5928 EUR kopā 
</t>
    </r>
    <r>
      <rPr>
        <u/>
        <sz val="11"/>
        <color theme="1"/>
        <rFont val="Calibri"/>
        <family val="2"/>
        <charset val="186"/>
        <scheme val="minor"/>
      </rPr>
      <t xml:space="preserve">Iekārtas, inventāra un aparatūras remonts, tehniskā apkalpošana </t>
    </r>
    <r>
      <rPr>
        <sz val="11"/>
        <color theme="1"/>
        <rFont val="Calibri"/>
        <family val="2"/>
        <charset val="186"/>
        <scheme val="minor"/>
      </rPr>
      <t xml:space="preserve">(2243), paredzot tam 100 EUR ik gadu
</t>
    </r>
    <r>
      <rPr>
        <u/>
        <sz val="11"/>
        <color theme="1"/>
        <rFont val="Calibri"/>
        <family val="2"/>
        <charset val="186"/>
        <scheme val="minor"/>
      </rPr>
      <t>Nekustamā īpašuma uzturēšana</t>
    </r>
    <r>
      <rPr>
        <sz val="11"/>
        <color theme="1"/>
        <rFont val="Calibri"/>
        <family val="2"/>
        <charset val="186"/>
        <scheme val="minor"/>
      </rPr>
      <t xml:space="preserve"> (2244), paredzot ikdienas telpu uzkopšanas izdevumus 0,762 EUR/m2 mēnesī, kā arī parketa, linoleja vaskošanu, karnīžu un logu tīrīšanu reizi gadā. Tādējādi izdevumi par nekustāmā īpašuma uzturēšanu:
2021.gadā - 5073,19 = (0,762EUR/m2*296,4 m2*4 mēn.)+ (0,762 EUR/m2*650,5m2*7mēn.)+700 EUR
2022.gadā un turpmākos gados - 7128,17 EUR = (0,762 EUR/m2* 650,5m2*12 mēn.)+1180 EUR
</t>
    </r>
    <r>
      <rPr>
        <u/>
        <sz val="11"/>
        <color theme="1"/>
        <rFont val="Calibri"/>
        <family val="2"/>
        <charset val="186"/>
        <scheme val="minor"/>
      </rPr>
      <t>Tādējādi kopējie izdevumi par remontdarbiem un iestādes uzturēšanas pakalpojumiem ir:</t>
    </r>
    <r>
      <rPr>
        <sz val="11"/>
        <color theme="1"/>
        <rFont val="Calibri"/>
        <family val="2"/>
        <charset val="186"/>
        <scheme val="minor"/>
      </rPr>
      <t xml:space="preserve">
2021.gadā - 5928 EUR + 100 EUR + 5073,19 EUR = 11101,19 EUR
2022.gadā un turpmākos gados - 100 EUR + 7128,17 EUR = 7228,17 EUR</t>
    </r>
  </si>
  <si>
    <r>
      <t xml:space="preserve">Iekļautas šādas izmaksas:
</t>
    </r>
    <r>
      <rPr>
        <u/>
        <sz val="11"/>
        <color theme="1"/>
        <rFont val="Calibri"/>
        <family val="2"/>
        <charset val="186"/>
        <scheme val="minor"/>
      </rPr>
      <t>Biroja preces</t>
    </r>
    <r>
      <rPr>
        <sz val="11"/>
        <color theme="1"/>
        <rFont val="Calibri"/>
        <family val="2"/>
        <charset val="186"/>
        <scheme val="minor"/>
      </rPr>
      <t xml:space="preserve"> (2311) - kancelejas preces, papīrs un printeriem un multifunkcionālai iekārtai nepieciešamais toneris, rēķinot 100 EUR/mēn. jeb:
2021.gadā - 100 EUR/mēn.*11 mēn. = 1100 EUR
2022.gadā un turpmākos gados - 100 EUR/mēn.*12 mēn. = 1200 EUR
</t>
    </r>
    <r>
      <rPr>
        <u/>
        <sz val="11"/>
        <color theme="1"/>
        <rFont val="Calibri"/>
        <family val="2"/>
        <charset val="186"/>
        <scheme val="minor"/>
      </rPr>
      <t xml:space="preserve">Inventārs </t>
    </r>
    <r>
      <rPr>
        <sz val="11"/>
        <color theme="1"/>
        <rFont val="Calibri"/>
        <family val="2"/>
        <charset val="186"/>
        <scheme val="minor"/>
      </rPr>
      <t xml:space="preserve">(2312) - telefona aparāti, krēsli klientiem un cits līdzīga veida inventārs, rēķinot tam:
2021.gadā - 5800 EUR (nepieciešami vismaz 30 klientu krēsli katrs apm.40 EUR vērtībā + 18 telefona aparāti katrs apm. 40 EUR vērtībā + 18 biroja krēsli katrs apm.110 EUR vērtībā + apgaismojums 20 telpām apm. 80 EUR vērtībā katrai + 300 EUR citam inventāram)
2022.gadā un turpmākos gados - 300 EUR
</t>
    </r>
    <r>
      <rPr>
        <u/>
        <sz val="11"/>
        <color theme="1"/>
        <rFont val="Calibri"/>
        <family val="2"/>
        <charset val="186"/>
        <scheme val="minor"/>
      </rPr>
      <t>Darba aizsardzības līdzekļi</t>
    </r>
    <r>
      <rPr>
        <sz val="11"/>
        <color theme="1"/>
        <rFont val="Calibri"/>
        <family val="2"/>
        <charset val="186"/>
        <scheme val="minor"/>
      </rPr>
      <t xml:space="preserve"> (2313) - iekļauta sejas masku un citu individuālo aizsardzības līdzekļu iegāde, lai nodrošinātu klientu apkalpošanu Covid-19 pandēmijas apstākļos, paredzot tam:
2021.gadā - 400 EUR
2022.gadā - 300 EUR
</t>
    </r>
    <r>
      <rPr>
        <u/>
        <sz val="11"/>
        <color theme="1"/>
        <rFont val="Calibri"/>
        <family val="2"/>
        <charset val="186"/>
        <scheme val="minor"/>
      </rPr>
      <t>Izdevumi par precēm iestādes sabiedrisko aktivitāšu īstenošanai</t>
    </r>
    <r>
      <rPr>
        <sz val="11"/>
        <color theme="1"/>
        <rFont val="Calibri"/>
        <family val="2"/>
        <charset val="186"/>
        <scheme val="minor"/>
      </rPr>
      <t xml:space="preserve"> (2314) - iekļauti izdevumi Dienesta reprezentācijas un stila materiālu izgatavošanai, izdevumi speciālistu semināru organizēšanai Dienesta telpās un citi līdzīga rakstura izdevumi, rēķinot tam :
2021.gadā - 1500 EUR
2022.gadā un turpmākos gados - 1500 EUR
</t>
    </r>
    <r>
      <rPr>
        <u/>
        <sz val="11"/>
        <color theme="1"/>
        <rFont val="Calibri"/>
        <family val="2"/>
        <charset val="186"/>
        <scheme val="minor"/>
      </rPr>
      <t>Tādējādi kopējie izdevumi par dažādām precēm un inventāru ir</t>
    </r>
    <r>
      <rPr>
        <sz val="11"/>
        <color theme="1"/>
        <rFont val="Calibri"/>
        <family val="2"/>
        <charset val="186"/>
        <scheme val="minor"/>
      </rPr>
      <t>:
2021.gadā - 1100 EUR + 5800 EUR + 400 EUR + 1500 EUR = 8800 EUR
2022.gadā - 1200 EUR + 300 EUR + 300EUR + 1500 EUR = 3300 EUR
2023.gadā un turpmāk - 1200 EUR + 300 EUR + 1500 EUR = 3000 EUR</t>
    </r>
  </si>
  <si>
    <r>
      <t xml:space="preserve">Ietvartas izmaksas par:
</t>
    </r>
    <r>
      <rPr>
        <u/>
        <sz val="11"/>
        <color theme="1"/>
        <rFont val="Calibri"/>
        <family val="2"/>
        <charset val="186"/>
        <scheme val="minor"/>
      </rPr>
      <t xml:space="preserve">Attīstības pasākumiem un programmām </t>
    </r>
    <r>
      <rPr>
        <sz val="11"/>
        <color theme="1"/>
        <rFont val="Calibri"/>
        <family val="2"/>
        <charset val="186"/>
        <scheme val="minor"/>
      </rPr>
      <t xml:space="preserve">(5110) 2021.gadā 6642 EUR apmērā, par šo summu paredzot pilotēt vispārējā līmeņa attīstības risku novērtējuma instrumenta, kas tiks izstrādāts plānotā pētījuma ietvaros, ieviešanu pirmsskolas izglītības iestādēs
</t>
    </r>
    <r>
      <rPr>
        <u/>
        <sz val="11"/>
        <color theme="1"/>
        <rFont val="Calibri"/>
        <family val="2"/>
        <charset val="186"/>
        <scheme val="minor"/>
      </rPr>
      <t>Licences, koncesijas un patenti, preču zīmes un līdzīgas tiesības</t>
    </r>
    <r>
      <rPr>
        <sz val="11"/>
        <color theme="1"/>
        <rFont val="Calibri"/>
        <family val="2"/>
        <charset val="186"/>
        <scheme val="minor"/>
      </rPr>
      <t xml:space="preserve"> (5120) 2021.gadā 14930 EUR apmērā, par šo summu paredzot licencētu bērnu attīstības risku novērtēšanas instrumentu iegādi 6000 EUR apmērā, kā arī datorprogrammatūras licenču iegādi 8930 EUR apmērā. 2022.gadam un turpmākiem gadiem datorprogrammatūras licenču iegāde plānota 1964 EUR apmērā
</t>
    </r>
    <r>
      <rPr>
        <u/>
        <sz val="11"/>
        <color theme="1"/>
        <rFont val="Calibri"/>
        <family val="2"/>
        <charset val="186"/>
        <scheme val="minor"/>
      </rPr>
      <t>Kopējās Nemateriālo ieguldījumu izmaksas:</t>
    </r>
    <r>
      <rPr>
        <sz val="11"/>
        <color theme="1"/>
        <rFont val="Calibri"/>
        <family val="2"/>
        <charset val="186"/>
        <scheme val="minor"/>
      </rPr>
      <t xml:space="preserve"> 
2021.gadam ir 21572 EUR = 6642 EUR + 14930 EUR 
2022.gadam un turpmākiem gadiem 1964 EUR</t>
    </r>
  </si>
  <si>
    <r>
      <t xml:space="preserve">Ietvertas izmaksas par:
</t>
    </r>
    <r>
      <rPr>
        <u/>
        <sz val="11"/>
        <color theme="1"/>
        <rFont val="Calibri"/>
        <family val="2"/>
        <charset val="186"/>
        <scheme val="minor"/>
      </rPr>
      <t>Datortehniku, sakaru un citu biroja tehniku</t>
    </r>
    <r>
      <rPr>
        <sz val="11"/>
        <color theme="1"/>
        <rFont val="Calibri"/>
        <family val="2"/>
        <charset val="186"/>
        <scheme val="minor"/>
      </rPr>
      <t xml:space="preserve"> (5238) 2021.gadā 48040 EUR apmērā, par šo summu paredzot iegādāties datortīkla infrastruktūru 7540 EUR vērtībā, datortehniku 15 darba stacijām 34500 EUR apmērā (15 darba stacijas * 2300 EUR/gab.), multifunkcionālo iekārtu 3600 EUR vērtībā un divus printerus 1200 EUR vērtībā katru. 
</t>
    </r>
    <r>
      <rPr>
        <u/>
        <sz val="11"/>
        <color theme="1"/>
        <rFont val="Calibri"/>
        <family val="2"/>
        <charset val="186"/>
        <scheme val="minor"/>
      </rPr>
      <t>Pārējiem iepriekš neklasificētiem pamatlīdzekļiem un ieguldījuma īpašumiem</t>
    </r>
    <r>
      <rPr>
        <sz val="11"/>
        <color theme="1"/>
        <rFont val="Calibri"/>
        <family val="2"/>
        <charset val="186"/>
        <scheme val="minor"/>
      </rPr>
      <t xml:space="preserve"> (5239) 2021.gadā 13250 EUR apmērā, ietverot tajā mēbeļu izmaksas 15 darba vietām 11250 EUR vērtībā (750 EUR/gab.*15 darba vietas) un citu mēbeļu izmaksas 2000 EUR apmērā
Kopējās pamatlīdzekļu izmaksas 2021.gadam ir 61290 EUR</t>
    </r>
  </si>
  <si>
    <t>Budžeta paskaidrojumi Pedagoģiski psiholoģiskā atbalsta dienesta budžetam 2021.-2024.gadam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</si>
</sst>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quot;€&quot;* #,##0.00_-;_-&quot;€&quot;* &quot;-&quot;??_-;_-@_-"/>
    <numFmt numFmtId="165" formatCode="_-* #,##0_-;\-* #,##0_-;_-* &quot;-&quot;??_-;_-@_-"/>
  </numFmts>
  <fonts count="11" x14ac:knownFonts="1">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b/>
      <sz val="11"/>
      <color theme="1"/>
      <name val="Calibri"/>
      <family val="2"/>
      <scheme val="minor"/>
    </font>
    <font>
      <sz val="11"/>
      <color theme="1"/>
      <name val="Calibri"/>
      <family val="2"/>
      <scheme val="minor"/>
    </font>
    <font>
      <sz val="11"/>
      <name val="Calibri"/>
      <family val="2"/>
      <scheme val="minor"/>
    </font>
    <font>
      <b/>
      <sz val="13"/>
      <color theme="1"/>
      <name val="Calibri"/>
      <family val="2"/>
      <charset val="186"/>
      <scheme val="minor"/>
    </font>
    <font>
      <i/>
      <sz val="11"/>
      <color rgb="FF0070C0"/>
      <name val="Calibri"/>
      <family val="2"/>
      <scheme val="minor"/>
    </font>
    <font>
      <sz val="8"/>
      <name val="Calibri"/>
      <family val="2"/>
      <charset val="186"/>
      <scheme val="minor"/>
    </font>
    <font>
      <sz val="11"/>
      <color rgb="FFFF0000"/>
      <name val="Calibri"/>
      <family val="2"/>
      <scheme val="minor"/>
    </font>
    <font>
      <u/>
      <sz val="11"/>
      <color theme="1"/>
      <name val="Calibri"/>
      <family val="2"/>
      <charset val="186"/>
      <scheme val="minor"/>
    </font>
  </fonts>
  <fills count="5">
    <fill>
      <patternFill patternType="none"/>
    </fill>
    <fill>
      <patternFill patternType="gray125"/>
    </fill>
    <fill>
      <patternFill patternType="solid">
        <fgColor theme="8" tint="0.79998168889431442"/>
        <bgColor indexed="64"/>
      </patternFill>
    </fill>
    <fill>
      <patternFill patternType="solid">
        <fgColor rgb="FFF4EDE8"/>
        <bgColor indexed="64"/>
      </patternFill>
    </fill>
    <fill>
      <patternFill patternType="solid">
        <fgColor theme="5" tint="0.79998168889431442"/>
        <bgColor indexed="64"/>
      </patternFill>
    </fill>
  </fills>
  <borders count="27">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3">
    <xf numFmtId="0" fontId="0" fillId="0" borderId="0"/>
    <xf numFmtId="43" fontId="4" fillId="0" borderId="0" applyFont="0" applyFill="0" applyBorder="0" applyAlignment="0" applyProtection="0"/>
    <xf numFmtId="164" fontId="4" fillId="0" borderId="0" applyFont="0" applyFill="0" applyBorder="0" applyAlignment="0" applyProtection="0"/>
  </cellStyleXfs>
  <cellXfs count="130">
    <xf numFmtId="0" fontId="0" fillId="0" borderId="0" xfId="0"/>
    <xf numFmtId="0" fontId="2" fillId="0" borderId="0" xfId="0" applyFont="1"/>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3" fillId="0" borderId="5" xfId="0" applyFont="1" applyBorder="1" applyAlignment="1">
      <alignment horizontal="left"/>
    </xf>
    <xf numFmtId="0" fontId="3" fillId="0" borderId="6"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applyAlignment="1">
      <alignment horizontal="right"/>
    </xf>
    <xf numFmtId="0" fontId="4" fillId="0" borderId="9" xfId="0" applyFont="1" applyBorder="1"/>
    <xf numFmtId="0" fontId="4" fillId="0" borderId="10" xfId="0" applyFont="1" applyBorder="1"/>
    <xf numFmtId="0" fontId="4" fillId="0" borderId="8" xfId="0" applyNumberFormat="1" applyFont="1" applyBorder="1"/>
    <xf numFmtId="0" fontId="4" fillId="0" borderId="8" xfId="0" applyFont="1" applyBorder="1" applyAlignment="1">
      <alignment horizontal="right"/>
    </xf>
    <xf numFmtId="0" fontId="3" fillId="0" borderId="8" xfId="0" applyFont="1" applyBorder="1" applyAlignment="1">
      <alignment horizontal="left"/>
    </xf>
    <xf numFmtId="0" fontId="3" fillId="0" borderId="9" xfId="0" applyFont="1" applyBorder="1"/>
    <xf numFmtId="0" fontId="1" fillId="0" borderId="8" xfId="0" applyNumberFormat="1" applyFont="1" applyBorder="1" applyAlignment="1">
      <alignment horizontal="center"/>
    </xf>
    <xf numFmtId="0" fontId="4" fillId="0" borderId="8" xfId="0" applyFont="1" applyBorder="1" applyAlignment="1">
      <alignment horizontal="left" indent="4"/>
    </xf>
    <xf numFmtId="0" fontId="4" fillId="0" borderId="10" xfId="0" applyFont="1" applyBorder="1" applyAlignment="1">
      <alignment horizontal="right"/>
    </xf>
    <xf numFmtId="0" fontId="4" fillId="0" borderId="10" xfId="0" applyNumberFormat="1" applyFont="1" applyBorder="1"/>
    <xf numFmtId="0" fontId="4" fillId="0" borderId="8" xfId="0" applyNumberFormat="1" applyFont="1" applyBorder="1" applyAlignment="1">
      <alignment horizontal="left"/>
    </xf>
    <xf numFmtId="0" fontId="6" fillId="3" borderId="13" xfId="0" applyFont="1" applyFill="1" applyBorder="1" applyAlignment="1">
      <alignment vertical="center"/>
    </xf>
    <xf numFmtId="0" fontId="0" fillId="3" borderId="14" xfId="0" applyFill="1" applyBorder="1" applyAlignment="1">
      <alignment vertical="center"/>
    </xf>
    <xf numFmtId="0" fontId="0" fillId="0" borderId="0" xfId="0" applyNumberFormat="1"/>
    <xf numFmtId="0" fontId="4" fillId="0" borderId="8" xfId="0" applyFont="1" applyBorder="1" applyAlignment="1">
      <alignment horizontal="righ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8" xfId="0" applyNumberFormat="1" applyFont="1" applyBorder="1" applyAlignment="1">
      <alignment horizontal="left" vertical="center"/>
    </xf>
    <xf numFmtId="0" fontId="5" fillId="0" borderId="9" xfId="0" applyFont="1" applyBorder="1"/>
    <xf numFmtId="0" fontId="0" fillId="0" borderId="9" xfId="0" applyFont="1" applyBorder="1" applyAlignment="1">
      <alignment horizontal="right" vertical="top" wrapText="1"/>
    </xf>
    <xf numFmtId="0" fontId="4" fillId="0" borderId="8" xfId="0" applyFont="1" applyBorder="1" applyAlignment="1">
      <alignment horizontal="left" vertical="center" indent="4"/>
    </xf>
    <xf numFmtId="0" fontId="4" fillId="0" borderId="8" xfId="0" applyNumberFormat="1" applyFont="1" applyBorder="1" applyAlignment="1">
      <alignment horizontal="right"/>
    </xf>
    <xf numFmtId="0" fontId="1" fillId="0" borderId="19" xfId="0" applyNumberFormat="1" applyFont="1" applyBorder="1" applyAlignment="1">
      <alignment horizontal="center"/>
    </xf>
    <xf numFmtId="0" fontId="4" fillId="0" borderId="19" xfId="0" applyNumberFormat="1" applyFont="1" applyBorder="1" applyAlignment="1">
      <alignment horizontal="left"/>
    </xf>
    <xf numFmtId="0" fontId="4" fillId="0" borderId="19" xfId="0" applyFont="1" applyBorder="1"/>
    <xf numFmtId="0" fontId="4" fillId="0" borderId="19" xfId="0" applyNumberFormat="1" applyFont="1" applyBorder="1" applyAlignment="1">
      <alignment horizontal="right"/>
    </xf>
    <xf numFmtId="0" fontId="0" fillId="0" borderId="9" xfId="0" applyFont="1" applyBorder="1" applyAlignment="1">
      <alignment horizontal="right"/>
    </xf>
    <xf numFmtId="0" fontId="0" fillId="0" borderId="6" xfId="0" applyFont="1" applyBorder="1" applyAlignment="1">
      <alignment horizontal="left"/>
    </xf>
    <xf numFmtId="0" fontId="0" fillId="0" borderId="5" xfId="0" applyFont="1" applyBorder="1" applyAlignment="1">
      <alignment horizontal="center"/>
    </xf>
    <xf numFmtId="0" fontId="0" fillId="0" borderId="9" xfId="0" applyFont="1" applyBorder="1" applyAlignment="1">
      <alignment horizontal="right" wrapText="1"/>
    </xf>
    <xf numFmtId="0" fontId="0" fillId="0" borderId="9" xfId="0" applyFont="1" applyBorder="1" applyAlignment="1">
      <alignment horizontal="left" wrapText="1"/>
    </xf>
    <xf numFmtId="0" fontId="4" fillId="0" borderId="8" xfId="0" applyFont="1" applyBorder="1" applyAlignment="1">
      <alignment horizontal="center" vertical="center"/>
    </xf>
    <xf numFmtId="0" fontId="1" fillId="4" borderId="13" xfId="0" applyFont="1" applyFill="1" applyBorder="1" applyAlignment="1">
      <alignment vertical="center"/>
    </xf>
    <xf numFmtId="0" fontId="1" fillId="4" borderId="15" xfId="0" applyFont="1" applyFill="1" applyBorder="1" applyAlignment="1">
      <alignment horizontal="center" vertical="center"/>
    </xf>
    <xf numFmtId="0" fontId="0" fillId="0" borderId="9" xfId="0" applyFont="1" applyBorder="1" applyAlignment="1">
      <alignment wrapText="1"/>
    </xf>
    <xf numFmtId="0" fontId="0" fillId="0" borderId="10" xfId="0" applyFont="1" applyBorder="1" applyAlignment="1">
      <alignment horizontal="right"/>
    </xf>
    <xf numFmtId="0" fontId="4" fillId="0" borderId="10" xfId="0" applyFont="1" applyBorder="1" applyAlignment="1">
      <alignment horizontal="left" wrapText="1"/>
    </xf>
    <xf numFmtId="165" fontId="4" fillId="0" borderId="19" xfId="1" applyNumberFormat="1" applyFont="1" applyBorder="1"/>
    <xf numFmtId="0" fontId="0" fillId="0" borderId="0" xfId="0" applyNumberFormat="1"/>
    <xf numFmtId="164" fontId="0" fillId="0" borderId="0" xfId="2" applyFont="1"/>
    <xf numFmtId="0" fontId="0" fillId="0" borderId="25" xfId="0" applyFont="1" applyBorder="1" applyAlignment="1">
      <alignment wrapText="1"/>
    </xf>
    <xf numFmtId="0" fontId="0" fillId="0" borderId="9" xfId="0" applyFont="1" applyBorder="1" applyAlignment="1">
      <alignment vertical="center" wrapText="1"/>
    </xf>
    <xf numFmtId="0" fontId="7" fillId="0" borderId="0" xfId="0" applyFont="1" applyAlignment="1"/>
    <xf numFmtId="0" fontId="7" fillId="0" borderId="0" xfId="0" applyFont="1" applyAlignment="1">
      <alignment vertical="top"/>
    </xf>
    <xf numFmtId="0" fontId="1" fillId="0" borderId="11" xfId="0" applyFont="1" applyBorder="1" applyAlignment="1">
      <alignment horizontal="center"/>
    </xf>
    <xf numFmtId="0" fontId="1" fillId="2" borderId="3" xfId="0" applyFont="1" applyFill="1" applyBorder="1" applyAlignment="1">
      <alignment horizontal="center" vertical="center"/>
    </xf>
    <xf numFmtId="165" fontId="4" fillId="0" borderId="10" xfId="1" applyNumberFormat="1" applyFont="1" applyBorder="1"/>
    <xf numFmtId="0" fontId="1" fillId="0" borderId="10" xfId="0" applyFont="1" applyBorder="1" applyAlignment="1">
      <alignment horizontal="center"/>
    </xf>
    <xf numFmtId="0" fontId="0" fillId="0" borderId="11" xfId="0" applyBorder="1"/>
    <xf numFmtId="165" fontId="0" fillId="0" borderId="11" xfId="1" applyNumberFormat="1" applyFont="1" applyBorder="1"/>
    <xf numFmtId="0" fontId="0" fillId="0" borderId="12" xfId="0" applyBorder="1"/>
    <xf numFmtId="1" fontId="1" fillId="0" borderId="16" xfId="0" applyNumberFormat="1" applyFont="1" applyBorder="1" applyAlignment="1">
      <alignment horizontal="center"/>
    </xf>
    <xf numFmtId="1" fontId="1" fillId="0" borderId="17" xfId="0" applyNumberFormat="1" applyFont="1" applyBorder="1" applyAlignment="1">
      <alignment horizontal="center"/>
    </xf>
    <xf numFmtId="1" fontId="1" fillId="0" borderId="21" xfId="0" applyNumberFormat="1" applyFont="1" applyBorder="1" applyAlignment="1">
      <alignment horizontal="center"/>
    </xf>
    <xf numFmtId="1" fontId="1" fillId="0" borderId="18" xfId="0" applyNumberFormat="1" applyFont="1" applyBorder="1" applyAlignment="1">
      <alignment horizontal="center"/>
    </xf>
    <xf numFmtId="1" fontId="0" fillId="0" borderId="5" xfId="0" applyNumberFormat="1" applyFont="1" applyBorder="1" applyAlignment="1">
      <alignment horizontal="left"/>
    </xf>
    <xf numFmtId="1" fontId="0" fillId="0" borderId="6" xfId="0" applyNumberFormat="1" applyFont="1" applyBorder="1" applyAlignment="1">
      <alignment horizontal="left"/>
    </xf>
    <xf numFmtId="1" fontId="0" fillId="0" borderId="7" xfId="0" applyNumberFormat="1" applyFont="1" applyBorder="1" applyAlignment="1">
      <alignment horizontal="left"/>
    </xf>
    <xf numFmtId="1" fontId="0" fillId="0" borderId="11" xfId="0" applyNumberFormat="1" applyBorder="1" applyAlignment="1">
      <alignment horizontal="left"/>
    </xf>
    <xf numFmtId="1" fontId="5" fillId="0" borderId="8" xfId="0" applyNumberFormat="1" applyFont="1" applyBorder="1"/>
    <xf numFmtId="1" fontId="5" fillId="0" borderId="9" xfId="0" applyNumberFormat="1" applyFont="1" applyBorder="1"/>
    <xf numFmtId="1" fontId="5" fillId="0" borderId="10" xfId="0" applyNumberFormat="1" applyFont="1" applyBorder="1"/>
    <xf numFmtId="1" fontId="0" fillId="0" borderId="11" xfId="0" applyNumberFormat="1" applyFont="1" applyBorder="1" applyAlignment="1"/>
    <xf numFmtId="1" fontId="4" fillId="0" borderId="8" xfId="0" applyNumberFormat="1" applyFont="1" applyBorder="1"/>
    <xf numFmtId="1" fontId="4" fillId="0" borderId="9" xfId="0" applyNumberFormat="1" applyFont="1" applyFill="1" applyBorder="1"/>
    <xf numFmtId="1" fontId="4" fillId="0" borderId="10" xfId="0" applyNumberFormat="1" applyFont="1" applyFill="1" applyBorder="1"/>
    <xf numFmtId="1" fontId="0" fillId="0" borderId="11" xfId="0" applyNumberFormat="1" applyBorder="1"/>
    <xf numFmtId="1" fontId="4" fillId="0" borderId="9" xfId="0" applyNumberFormat="1" applyFont="1" applyBorder="1"/>
    <xf numFmtId="1" fontId="4" fillId="0" borderId="10" xfId="0" applyNumberFormat="1" applyFont="1" applyBorder="1"/>
    <xf numFmtId="1" fontId="4" fillId="0" borderId="8" xfId="0" applyNumberFormat="1" applyFont="1" applyBorder="1" applyAlignment="1">
      <alignment horizontal="left"/>
    </xf>
    <xf numFmtId="1" fontId="4" fillId="0" borderId="9" xfId="0" applyNumberFormat="1" applyFont="1" applyBorder="1" applyAlignment="1">
      <alignment horizontal="left"/>
    </xf>
    <xf numFmtId="1" fontId="4" fillId="0" borderId="10" xfId="0" applyNumberFormat="1" applyFont="1" applyBorder="1" applyAlignment="1">
      <alignment horizontal="left"/>
    </xf>
    <xf numFmtId="1" fontId="4" fillId="0" borderId="11" xfId="0" applyNumberFormat="1" applyFont="1" applyBorder="1"/>
    <xf numFmtId="1" fontId="0" fillId="0" borderId="11" xfId="0" applyNumberFormat="1" applyFont="1" applyFill="1" applyBorder="1"/>
    <xf numFmtId="1" fontId="1" fillId="0" borderId="8" xfId="0" applyNumberFormat="1" applyFont="1" applyBorder="1" applyAlignment="1">
      <alignment horizontal="center"/>
    </xf>
    <xf numFmtId="1" fontId="1" fillId="0" borderId="19" xfId="0" applyNumberFormat="1" applyFont="1" applyBorder="1" applyAlignment="1">
      <alignment horizontal="center"/>
    </xf>
    <xf numFmtId="1" fontId="1" fillId="0" borderId="10" xfId="0" applyNumberFormat="1" applyFont="1" applyBorder="1" applyAlignment="1">
      <alignment horizontal="center"/>
    </xf>
    <xf numFmtId="1" fontId="1" fillId="0" borderId="11" xfId="0" applyNumberFormat="1" applyFont="1" applyBorder="1" applyAlignment="1">
      <alignment horizontal="center"/>
    </xf>
    <xf numFmtId="1" fontId="4" fillId="0" borderId="9" xfId="0" applyNumberFormat="1" applyFont="1" applyFill="1" applyBorder="1" applyAlignment="1">
      <alignment horizontal="left"/>
    </xf>
    <xf numFmtId="1" fontId="4" fillId="0" borderId="10" xfId="0" applyNumberFormat="1" applyFont="1" applyFill="1" applyBorder="1" applyAlignment="1">
      <alignment horizontal="left"/>
    </xf>
    <xf numFmtId="1" fontId="0" fillId="0" borderId="11" xfId="0" applyNumberFormat="1" applyFont="1" applyFill="1" applyBorder="1" applyAlignment="1">
      <alignment horizontal="left"/>
    </xf>
    <xf numFmtId="1" fontId="4" fillId="0" borderId="23" xfId="0" applyNumberFormat="1" applyFont="1" applyBorder="1" applyAlignment="1">
      <alignment horizontal="left"/>
    </xf>
    <xf numFmtId="1" fontId="4" fillId="0" borderId="8" xfId="0" applyNumberFormat="1" applyFont="1" applyBorder="1" applyAlignment="1">
      <alignment vertical="center"/>
    </xf>
    <xf numFmtId="1" fontId="4" fillId="0" borderId="9" xfId="0" applyNumberFormat="1" applyFont="1" applyFill="1" applyBorder="1" applyAlignment="1">
      <alignment vertical="center"/>
    </xf>
    <xf numFmtId="1" fontId="4" fillId="0" borderId="10" xfId="0" applyNumberFormat="1" applyFont="1" applyFill="1" applyBorder="1" applyAlignment="1">
      <alignment vertical="center"/>
    </xf>
    <xf numFmtId="1" fontId="0" fillId="0" borderId="11" xfId="0" applyNumberFormat="1" applyFont="1" applyBorder="1" applyAlignment="1">
      <alignment vertical="top" wrapText="1"/>
    </xf>
    <xf numFmtId="1" fontId="4" fillId="0" borderId="9" xfId="1" applyNumberFormat="1" applyFont="1" applyBorder="1"/>
    <xf numFmtId="1" fontId="4" fillId="0" borderId="10" xfId="1" applyNumberFormat="1" applyFont="1" applyBorder="1"/>
    <xf numFmtId="1" fontId="4" fillId="0" borderId="8" xfId="0" applyNumberFormat="1" applyFont="1" applyFill="1" applyBorder="1"/>
    <xf numFmtId="1" fontId="4" fillId="0" borderId="9" xfId="1" applyNumberFormat="1" applyFont="1" applyFill="1" applyBorder="1"/>
    <xf numFmtId="1" fontId="4" fillId="0" borderId="10" xfId="1" applyNumberFormat="1" applyFont="1" applyFill="1" applyBorder="1"/>
    <xf numFmtId="1" fontId="4" fillId="0" borderId="8" xfId="1" applyNumberFormat="1" applyFont="1" applyBorder="1"/>
    <xf numFmtId="1" fontId="4" fillId="0" borderId="19" xfId="0" applyNumberFormat="1" applyFont="1" applyBorder="1" applyAlignment="1">
      <alignment horizontal="left"/>
    </xf>
    <xf numFmtId="1" fontId="4" fillId="0" borderId="11" xfId="0" applyNumberFormat="1" applyFont="1" applyBorder="1" applyAlignment="1">
      <alignment horizontal="left"/>
    </xf>
    <xf numFmtId="1" fontId="2" fillId="3" borderId="14" xfId="0" applyNumberFormat="1" applyFont="1" applyFill="1" applyBorder="1" applyAlignment="1">
      <alignment vertical="center"/>
    </xf>
    <xf numFmtId="1" fontId="2" fillId="3" borderId="13" xfId="0" applyNumberFormat="1" applyFont="1" applyFill="1" applyBorder="1" applyAlignment="1">
      <alignment vertical="center"/>
    </xf>
    <xf numFmtId="1" fontId="2" fillId="3" borderId="15" xfId="0" applyNumberFormat="1" applyFont="1" applyFill="1" applyBorder="1" applyAlignment="1">
      <alignment vertical="center"/>
    </xf>
    <xf numFmtId="1" fontId="0" fillId="0" borderId="0" xfId="0" applyNumberFormat="1"/>
    <xf numFmtId="3" fontId="9" fillId="0" borderId="0" xfId="0" applyNumberFormat="1" applyFont="1" applyFill="1" applyBorder="1"/>
    <xf numFmtId="0" fontId="4" fillId="0" borderId="19" xfId="0" applyFont="1" applyFill="1" applyBorder="1" applyAlignment="1">
      <alignment vertical="center"/>
    </xf>
    <xf numFmtId="0" fontId="4" fillId="0" borderId="10" xfId="0" applyFont="1" applyFill="1" applyBorder="1" applyAlignment="1">
      <alignment vertical="center"/>
    </xf>
    <xf numFmtId="0" fontId="0" fillId="0" borderId="11" xfId="0" applyFill="1" applyBorder="1"/>
    <xf numFmtId="0" fontId="0" fillId="0" borderId="0" xfId="0" applyFont="1"/>
    <xf numFmtId="0" fontId="0" fillId="2" borderId="24" xfId="0" applyFont="1" applyFill="1" applyBorder="1" applyAlignment="1">
      <alignment vertical="center"/>
    </xf>
    <xf numFmtId="0" fontId="0" fillId="2" borderId="20" xfId="0" applyFont="1" applyFill="1" applyBorder="1" applyAlignment="1">
      <alignment vertical="center"/>
    </xf>
    <xf numFmtId="0" fontId="0" fillId="0" borderId="0" xfId="0" applyFont="1" applyAlignment="1">
      <alignment vertical="center"/>
    </xf>
    <xf numFmtId="0" fontId="0" fillId="0" borderId="23" xfId="0" applyFont="1" applyBorder="1"/>
    <xf numFmtId="0" fontId="0" fillId="2" borderId="23" xfId="0" applyFont="1" applyFill="1" applyBorder="1" applyAlignment="1">
      <alignment vertical="center"/>
    </xf>
    <xf numFmtId="0" fontId="0" fillId="2" borderId="25" xfId="0" applyFont="1" applyFill="1" applyBorder="1" applyAlignment="1">
      <alignment vertical="center"/>
    </xf>
    <xf numFmtId="0" fontId="0" fillId="0" borderId="22" xfId="0" applyFont="1" applyBorder="1"/>
    <xf numFmtId="0" fontId="0" fillId="0" borderId="26" xfId="0" applyFont="1" applyBorder="1" applyAlignment="1">
      <alignment wrapText="1"/>
    </xf>
    <xf numFmtId="0" fontId="0" fillId="0" borderId="0" xfId="0" applyFont="1" applyAlignment="1">
      <alignment wrapText="1"/>
    </xf>
    <xf numFmtId="0" fontId="0" fillId="2" borderId="20" xfId="0" applyFont="1" applyFill="1" applyBorder="1" applyAlignment="1">
      <alignment vertical="center" wrapText="1"/>
    </xf>
    <xf numFmtId="0" fontId="0" fillId="0" borderId="25" xfId="0" applyFont="1" applyFill="1" applyBorder="1" applyAlignment="1">
      <alignment vertical="center" wrapText="1"/>
    </xf>
    <xf numFmtId="0" fontId="0" fillId="0" borderId="0" xfId="0" applyNumberFormat="1" applyFont="1"/>
    <xf numFmtId="0" fontId="6" fillId="0" borderId="0" xfId="0" applyFon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5"/>
  <sheetViews>
    <sheetView workbookViewId="0">
      <selection activeCell="B1" sqref="B1"/>
    </sheetView>
  </sheetViews>
  <sheetFormatPr defaultColWidth="8.7109375" defaultRowHeight="15" x14ac:dyDescent="0.25"/>
  <cols>
    <col min="1" max="1" width="4.42578125" customWidth="1"/>
    <col min="2" max="2" width="16.42578125" customWidth="1"/>
    <col min="3" max="3" width="53" customWidth="1"/>
    <col min="4" max="4" width="12.140625" hidden="1" customWidth="1"/>
    <col min="5" max="5" width="12.7109375" hidden="1" customWidth="1"/>
    <col min="6" max="6" width="14.7109375" customWidth="1"/>
    <col min="7" max="7" width="15" customWidth="1"/>
    <col min="8" max="9" width="14.140625" customWidth="1"/>
  </cols>
  <sheetData>
    <row r="1" spans="2:14" ht="31.15" customHeight="1" x14ac:dyDescent="0.3">
      <c r="B1" s="1" t="s">
        <v>44</v>
      </c>
    </row>
    <row r="2" spans="2:14" ht="15.75" thickBot="1" x14ac:dyDescent="0.3"/>
    <row r="3" spans="2:14" ht="45.75" thickBot="1" x14ac:dyDescent="0.3">
      <c r="B3" s="2" t="s">
        <v>0</v>
      </c>
      <c r="C3" s="3" t="s">
        <v>1</v>
      </c>
      <c r="D3" s="3" t="s">
        <v>2</v>
      </c>
      <c r="E3" s="4" t="s">
        <v>3</v>
      </c>
      <c r="F3" s="5" t="s">
        <v>4</v>
      </c>
      <c r="G3" s="6" t="s">
        <v>5</v>
      </c>
      <c r="H3" s="59" t="s">
        <v>6</v>
      </c>
      <c r="I3" s="7" t="s">
        <v>43</v>
      </c>
    </row>
    <row r="4" spans="2:14" x14ac:dyDescent="0.25">
      <c r="B4" s="8">
        <v>1000</v>
      </c>
      <c r="C4" s="9" t="s">
        <v>7</v>
      </c>
      <c r="D4" s="10"/>
      <c r="E4" s="11"/>
      <c r="F4" s="65">
        <f>F6+F7+F8+F10+F11</f>
        <v>462543.25704499998</v>
      </c>
      <c r="G4" s="66">
        <f>G6+G7+G8+G10+G11</f>
        <v>599593.57309284224</v>
      </c>
      <c r="H4" s="67">
        <f>H6+H7+H8+H10+H11</f>
        <v>599593.57309284224</v>
      </c>
      <c r="I4" s="68">
        <f>I5+I9</f>
        <v>599593.57309284224</v>
      </c>
    </row>
    <row r="5" spans="2:14" x14ac:dyDescent="0.25">
      <c r="B5" s="42">
        <v>1100</v>
      </c>
      <c r="C5" s="41" t="s">
        <v>26</v>
      </c>
      <c r="D5" s="10"/>
      <c r="E5" s="11"/>
      <c r="F5" s="69">
        <f>F6+F7+F8</f>
        <v>365261.55</v>
      </c>
      <c r="G5" s="70">
        <f>G6+G7+G8</f>
        <v>476713.65449699998</v>
      </c>
      <c r="H5" s="71">
        <f>H6+H7+H8</f>
        <v>476713.65449699998</v>
      </c>
      <c r="I5" s="72">
        <f>I6+I7+I8</f>
        <v>476713.65449699998</v>
      </c>
    </row>
    <row r="6" spans="2:14" x14ac:dyDescent="0.25">
      <c r="B6" s="12">
        <v>1110</v>
      </c>
      <c r="C6" s="13" t="s">
        <v>8</v>
      </c>
      <c r="D6" s="14"/>
      <c r="E6" s="15"/>
      <c r="F6" s="73">
        <v>323731</v>
      </c>
      <c r="G6" s="74">
        <v>425991</v>
      </c>
      <c r="H6" s="75">
        <v>425991</v>
      </c>
      <c r="I6" s="76">
        <v>425991</v>
      </c>
      <c r="J6" s="56"/>
      <c r="K6" s="56"/>
      <c r="L6" s="56"/>
      <c r="M6" s="56"/>
      <c r="N6" s="56"/>
    </row>
    <row r="7" spans="2:14" x14ac:dyDescent="0.25">
      <c r="B7" s="12">
        <v>1140</v>
      </c>
      <c r="C7" s="13" t="s">
        <v>9</v>
      </c>
      <c r="D7" s="14"/>
      <c r="E7" s="15"/>
      <c r="F7" s="77">
        <f>F6*0.05</f>
        <v>16186.550000000001</v>
      </c>
      <c r="G7" s="78">
        <f>G6*0.054167</f>
        <v>23074.654497</v>
      </c>
      <c r="H7" s="79">
        <f>H6*0.054167</f>
        <v>23074.654497</v>
      </c>
      <c r="I7" s="80">
        <f>I6*0.054167</f>
        <v>23074.654497</v>
      </c>
      <c r="L7" s="112"/>
    </row>
    <row r="8" spans="2:14" ht="30" x14ac:dyDescent="0.25">
      <c r="B8" s="12">
        <v>1150</v>
      </c>
      <c r="C8" s="43" t="s">
        <v>27</v>
      </c>
      <c r="D8" s="14"/>
      <c r="E8" s="15"/>
      <c r="F8" s="77">
        <f>2304*11</f>
        <v>25344</v>
      </c>
      <c r="G8" s="81">
        <f>2304*12</f>
        <v>27648</v>
      </c>
      <c r="H8" s="82">
        <f>2304*12</f>
        <v>27648</v>
      </c>
      <c r="I8" s="80">
        <f>2304*12</f>
        <v>27648</v>
      </c>
    </row>
    <row r="9" spans="2:14" ht="30" x14ac:dyDescent="0.25">
      <c r="B9" s="45">
        <v>1200</v>
      </c>
      <c r="C9" s="44" t="s">
        <v>28</v>
      </c>
      <c r="D9" s="14"/>
      <c r="E9" s="15"/>
      <c r="F9" s="83">
        <f>F10+F11</f>
        <v>97281.707045000003</v>
      </c>
      <c r="G9" s="84">
        <f>G10+G11</f>
        <v>122879.91859584229</v>
      </c>
      <c r="H9" s="85">
        <f>H10+H11</f>
        <v>122879.91859584229</v>
      </c>
      <c r="I9" s="72">
        <f>I10+I11</f>
        <v>122879.91859584229</v>
      </c>
      <c r="J9" s="52"/>
    </row>
    <row r="10" spans="2:14" ht="30" x14ac:dyDescent="0.25">
      <c r="B10" s="17">
        <v>1210</v>
      </c>
      <c r="C10" s="43" t="s">
        <v>25</v>
      </c>
      <c r="D10" s="14"/>
      <c r="E10" s="15"/>
      <c r="F10" s="77">
        <f>(F6+F7+F8+5886)*0.2359</f>
        <v>87553.707045000003</v>
      </c>
      <c r="G10" s="81">
        <f>(G6+G7+G8+5325)*0.2359</f>
        <v>113712.91859584229</v>
      </c>
      <c r="H10" s="82">
        <f>(H6+H7+H8+5325)*0.2359</f>
        <v>113712.91859584229</v>
      </c>
      <c r="I10" s="86">
        <f>(I6+I7+I8+5325)*0.2359</f>
        <v>113712.91859584229</v>
      </c>
    </row>
    <row r="11" spans="2:14" x14ac:dyDescent="0.25">
      <c r="B11" s="17">
        <v>1220</v>
      </c>
      <c r="C11" s="40" t="s">
        <v>10</v>
      </c>
      <c r="D11" s="14"/>
      <c r="E11" s="15"/>
      <c r="F11" s="77">
        <v>9728</v>
      </c>
      <c r="G11" s="78">
        <v>9167</v>
      </c>
      <c r="H11" s="79">
        <v>9167</v>
      </c>
      <c r="I11" s="87">
        <v>9167</v>
      </c>
    </row>
    <row r="12" spans="2:14" x14ac:dyDescent="0.25">
      <c r="B12" s="18">
        <v>2000</v>
      </c>
      <c r="C12" s="19" t="s">
        <v>11</v>
      </c>
      <c r="D12" s="14"/>
      <c r="E12" s="15"/>
      <c r="F12" s="88">
        <f>F13+F15+F16+F17+F18+F19+F20+F21+F23+F24</f>
        <v>441913.09</v>
      </c>
      <c r="G12" s="89">
        <f>G13+G15+G16+G17+G18+G19+G20+G21+G23+G24</f>
        <v>391393.99</v>
      </c>
      <c r="H12" s="90">
        <f>H13+H15+H16+H17+H18+H19+H20+H21+H23+H24</f>
        <v>391393.99</v>
      </c>
      <c r="I12" s="91">
        <f>I13+I14+I22</f>
        <v>391394</v>
      </c>
    </row>
    <row r="13" spans="2:14" ht="30" x14ac:dyDescent="0.25">
      <c r="B13" s="21">
        <v>2120</v>
      </c>
      <c r="C13" s="48" t="s">
        <v>31</v>
      </c>
      <c r="D13" s="14"/>
      <c r="E13" s="15"/>
      <c r="F13" s="83">
        <v>2700</v>
      </c>
      <c r="G13" s="92">
        <v>1800</v>
      </c>
      <c r="H13" s="93">
        <v>1800</v>
      </c>
      <c r="I13" s="94">
        <v>1800</v>
      </c>
    </row>
    <row r="14" spans="2:14" x14ac:dyDescent="0.25">
      <c r="B14" s="21">
        <v>2200</v>
      </c>
      <c r="C14" s="32" t="s">
        <v>12</v>
      </c>
      <c r="D14" s="14"/>
      <c r="E14" s="15"/>
      <c r="F14" s="95">
        <f>SUM(F15:F21)</f>
        <v>429973.09</v>
      </c>
      <c r="G14" s="84">
        <f>SUM(G15:G21)</f>
        <v>385813.99</v>
      </c>
      <c r="H14" s="85">
        <f>SUM(H15:H21)</f>
        <v>386113.99</v>
      </c>
      <c r="I14" s="72">
        <f>SUM(I15:I21)</f>
        <v>386114</v>
      </c>
    </row>
    <row r="15" spans="2:14" x14ac:dyDescent="0.25">
      <c r="B15" s="17">
        <v>2210</v>
      </c>
      <c r="C15" s="13" t="s">
        <v>13</v>
      </c>
      <c r="D15" s="14"/>
      <c r="E15" s="15"/>
      <c r="F15" s="77">
        <f>3850</f>
        <v>3850</v>
      </c>
      <c r="G15" s="81">
        <v>4200</v>
      </c>
      <c r="H15" s="82">
        <v>4200</v>
      </c>
      <c r="I15" s="80">
        <v>4200</v>
      </c>
    </row>
    <row r="16" spans="2:14" x14ac:dyDescent="0.25">
      <c r="B16" s="17">
        <v>2220</v>
      </c>
      <c r="C16" s="13" t="s">
        <v>14</v>
      </c>
      <c r="D16" s="14"/>
      <c r="E16" s="15"/>
      <c r="F16" s="77">
        <v>11200</v>
      </c>
      <c r="G16" s="81">
        <v>12600</v>
      </c>
      <c r="H16" s="82">
        <v>12600</v>
      </c>
      <c r="I16" s="87">
        <v>12600</v>
      </c>
    </row>
    <row r="17" spans="2:14" x14ac:dyDescent="0.25">
      <c r="B17" s="28">
        <v>2230</v>
      </c>
      <c r="C17" s="33" t="s">
        <v>24</v>
      </c>
      <c r="D17" s="29"/>
      <c r="E17" s="30"/>
      <c r="F17" s="96">
        <v>361640</v>
      </c>
      <c r="G17" s="97">
        <v>316399</v>
      </c>
      <c r="H17" s="98">
        <v>316699</v>
      </c>
      <c r="I17" s="99">
        <v>316699</v>
      </c>
      <c r="J17" s="57"/>
      <c r="K17" s="57"/>
      <c r="L17" s="57"/>
      <c r="M17" s="57"/>
      <c r="N17" s="57"/>
    </row>
    <row r="18" spans="2:14" x14ac:dyDescent="0.25">
      <c r="B18" s="17">
        <v>2240</v>
      </c>
      <c r="C18" s="22" t="s">
        <v>15</v>
      </c>
      <c r="D18" s="14"/>
      <c r="E18" s="15"/>
      <c r="F18" s="77">
        <v>11101.19</v>
      </c>
      <c r="G18" s="100">
        <v>7228.17</v>
      </c>
      <c r="H18" s="101">
        <v>7228.17</v>
      </c>
      <c r="I18" s="80">
        <v>7228</v>
      </c>
    </row>
    <row r="19" spans="2:14" x14ac:dyDescent="0.25">
      <c r="B19" s="17">
        <v>2250</v>
      </c>
      <c r="C19" s="22" t="s">
        <v>16</v>
      </c>
      <c r="D19" s="14"/>
      <c r="E19" s="15"/>
      <c r="F19" s="102">
        <v>5567</v>
      </c>
      <c r="G19" s="103">
        <v>6692</v>
      </c>
      <c r="H19" s="104">
        <v>6692</v>
      </c>
      <c r="I19" s="80">
        <v>6692</v>
      </c>
    </row>
    <row r="20" spans="2:14" x14ac:dyDescent="0.25">
      <c r="B20" s="17">
        <v>2260</v>
      </c>
      <c r="C20" s="22" t="s">
        <v>17</v>
      </c>
      <c r="D20" s="14"/>
      <c r="E20" s="23"/>
      <c r="F20" s="77">
        <v>26614.9</v>
      </c>
      <c r="G20" s="100">
        <v>38694.82</v>
      </c>
      <c r="H20" s="101">
        <v>38694.82</v>
      </c>
      <c r="I20" s="80">
        <v>38695</v>
      </c>
    </row>
    <row r="21" spans="2:14" x14ac:dyDescent="0.25">
      <c r="B21" s="17">
        <v>2270</v>
      </c>
      <c r="C21" s="49" t="s">
        <v>34</v>
      </c>
      <c r="D21" s="14"/>
      <c r="E21" s="15"/>
      <c r="F21" s="105">
        <v>10000</v>
      </c>
      <c r="G21" s="100"/>
      <c r="H21" s="101"/>
      <c r="I21" s="80"/>
    </row>
    <row r="22" spans="2:14" ht="30" x14ac:dyDescent="0.25">
      <c r="B22" s="34">
        <v>2300</v>
      </c>
      <c r="C22" s="50" t="s">
        <v>23</v>
      </c>
      <c r="D22" s="14"/>
      <c r="E22" s="15"/>
      <c r="F22" s="83">
        <f>SUM(F23:F24)</f>
        <v>9240</v>
      </c>
      <c r="G22" s="106">
        <f>SUM(G23:G24)</f>
        <v>3780</v>
      </c>
      <c r="H22" s="85">
        <f>SUM(H23:H24)</f>
        <v>3480</v>
      </c>
      <c r="I22" s="107">
        <f>SUM(I23:I24)</f>
        <v>3480</v>
      </c>
    </row>
    <row r="23" spans="2:14" x14ac:dyDescent="0.25">
      <c r="B23" s="17">
        <v>2310</v>
      </c>
      <c r="C23" s="49" t="s">
        <v>35</v>
      </c>
      <c r="D23" s="14"/>
      <c r="E23" s="15"/>
      <c r="F23" s="16">
        <v>8800</v>
      </c>
      <c r="G23" s="51">
        <v>3300</v>
      </c>
      <c r="H23" s="60">
        <v>3000</v>
      </c>
      <c r="I23" s="63">
        <v>3000</v>
      </c>
    </row>
    <row r="24" spans="2:14" x14ac:dyDescent="0.25">
      <c r="B24" s="17">
        <v>2350</v>
      </c>
      <c r="C24" s="49" t="s">
        <v>36</v>
      </c>
      <c r="D24" s="14"/>
      <c r="E24" s="15"/>
      <c r="F24" s="16">
        <f>40*11</f>
        <v>440</v>
      </c>
      <c r="G24" s="38">
        <f>40*12</f>
        <v>480</v>
      </c>
      <c r="H24" s="15">
        <f>40*12</f>
        <v>480</v>
      </c>
      <c r="I24" s="62">
        <v>480</v>
      </c>
    </row>
    <row r="25" spans="2:14" x14ac:dyDescent="0.25">
      <c r="B25" s="18">
        <v>5000</v>
      </c>
      <c r="C25" s="19" t="s">
        <v>18</v>
      </c>
      <c r="D25" s="14"/>
      <c r="E25" s="15"/>
      <c r="F25" s="20">
        <f>F26+F27</f>
        <v>82862</v>
      </c>
      <c r="G25" s="36">
        <f>G26+G27</f>
        <v>1964</v>
      </c>
      <c r="H25" s="61">
        <f>H26+H27</f>
        <v>1964</v>
      </c>
      <c r="I25" s="58">
        <f>I26+I27</f>
        <v>1964</v>
      </c>
    </row>
    <row r="26" spans="2:14" x14ac:dyDescent="0.25">
      <c r="B26" s="34">
        <v>5100</v>
      </c>
      <c r="C26" s="55" t="s">
        <v>42</v>
      </c>
      <c r="D26" s="29"/>
      <c r="E26" s="30"/>
      <c r="F26" s="31">
        <v>21572</v>
      </c>
      <c r="G26" s="113">
        <v>1964</v>
      </c>
      <c r="H26" s="114">
        <v>1964</v>
      </c>
      <c r="I26" s="115">
        <v>1964</v>
      </c>
    </row>
    <row r="27" spans="2:14" x14ac:dyDescent="0.25">
      <c r="B27" s="21">
        <v>5200</v>
      </c>
      <c r="C27" s="14" t="s">
        <v>19</v>
      </c>
      <c r="D27" s="14"/>
      <c r="E27" s="15"/>
      <c r="F27" s="24">
        <f>F28+F29</f>
        <v>61290</v>
      </c>
      <c r="G27" s="37"/>
      <c r="H27" s="15"/>
      <c r="I27" s="62"/>
    </row>
    <row r="28" spans="2:14" x14ac:dyDescent="0.25">
      <c r="B28" s="12">
        <v>5238</v>
      </c>
      <c r="C28" s="13" t="s">
        <v>20</v>
      </c>
      <c r="D28" s="14"/>
      <c r="E28" s="15"/>
      <c r="F28" s="35">
        <v>48040</v>
      </c>
      <c r="G28" s="39"/>
      <c r="H28" s="15"/>
      <c r="I28" s="62"/>
    </row>
    <row r="29" spans="2:14" ht="15.75" thickBot="1" x14ac:dyDescent="0.3">
      <c r="B29" s="12">
        <v>5239</v>
      </c>
      <c r="C29" s="13" t="s">
        <v>21</v>
      </c>
      <c r="D29" s="14"/>
      <c r="E29" s="15"/>
      <c r="F29" s="35">
        <v>13250</v>
      </c>
      <c r="G29" s="13"/>
      <c r="H29" s="15"/>
      <c r="I29" s="64"/>
    </row>
    <row r="30" spans="2:14" ht="19.5" thickBot="1" x14ac:dyDescent="0.3">
      <c r="B30" s="25" t="s">
        <v>22</v>
      </c>
      <c r="C30" s="26"/>
      <c r="D30" s="26"/>
      <c r="E30" s="26"/>
      <c r="F30" s="109">
        <f>F25+F12+F4</f>
        <v>987318.34704500006</v>
      </c>
      <c r="G30" s="108">
        <f>G25+G12+G4</f>
        <v>992951.56309284223</v>
      </c>
      <c r="H30" s="108">
        <f>H25+H12+H4</f>
        <v>992951.56309284223</v>
      </c>
      <c r="I30" s="110">
        <f>I25+I12+I4</f>
        <v>992951.57309284224</v>
      </c>
    </row>
    <row r="31" spans="2:14" x14ac:dyDescent="0.25">
      <c r="F31" s="27"/>
    </row>
    <row r="33" spans="6:9" x14ac:dyDescent="0.25">
      <c r="F33" s="111"/>
      <c r="G33" s="111"/>
      <c r="H33" s="111"/>
      <c r="I33" s="111"/>
    </row>
    <row r="34" spans="6:9" x14ac:dyDescent="0.25">
      <c r="F34" s="27"/>
    </row>
    <row r="35" spans="6:9" x14ac:dyDescent="0.25">
      <c r="F35" s="27"/>
    </row>
  </sheetData>
  <phoneticPr fontId="8" type="noConversion"/>
  <pageMargins left="0.23622047244094491" right="0.23622047244094491" top="0.74803149606299213" bottom="0.74803149606299213" header="0.31496062992125984" footer="0.31496062992125984"/>
  <pageSetup paperSize="9" scale="68" orientation="portrait" verticalDpi="0" r:id="rId1"/>
  <headerFooter>
    <oddFooter>&amp;L&amp;"Times New Roman,Regular"&amp;9PKCanot2.pielikums_13012021_PPADizveide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7"/>
  <sheetViews>
    <sheetView tabSelected="1" zoomScale="112" zoomScaleNormal="112" zoomScalePageLayoutView="112" workbookViewId="0">
      <selection activeCell="B5" sqref="B5"/>
    </sheetView>
  </sheetViews>
  <sheetFormatPr defaultColWidth="11.5703125" defaultRowHeight="15" x14ac:dyDescent="0.25"/>
  <cols>
    <col min="1" max="1" width="9" style="116" customWidth="1"/>
    <col min="2" max="2" width="110.42578125" style="116" customWidth="1"/>
    <col min="3" max="3" width="11.5703125" style="116"/>
    <col min="4" max="4" width="29.28515625" style="116" customWidth="1"/>
    <col min="5" max="16384" width="11.5703125" style="116"/>
  </cols>
  <sheetData>
    <row r="1" spans="1:4" ht="17.25" x14ac:dyDescent="0.3">
      <c r="A1" s="129" t="s">
        <v>57</v>
      </c>
    </row>
    <row r="2" spans="1:4" ht="15.75" thickBot="1" x14ac:dyDescent="0.3"/>
    <row r="3" spans="1:4" ht="24" customHeight="1" thickBot="1" x14ac:dyDescent="0.3">
      <c r="A3" s="46">
        <v>1000</v>
      </c>
      <c r="B3" s="47" t="s">
        <v>7</v>
      </c>
    </row>
    <row r="4" spans="1:4" s="119" customFormat="1" ht="22.9" customHeight="1" x14ac:dyDescent="0.25">
      <c r="A4" s="117">
        <v>1140</v>
      </c>
      <c r="B4" s="118" t="s">
        <v>9</v>
      </c>
    </row>
    <row r="5" spans="1:4" ht="79.900000000000006" customHeight="1" x14ac:dyDescent="0.25">
      <c r="A5" s="120"/>
      <c r="B5" s="54" t="s">
        <v>49</v>
      </c>
    </row>
    <row r="6" spans="1:4" s="119" customFormat="1" ht="22.9" customHeight="1" x14ac:dyDescent="0.25">
      <c r="A6" s="121">
        <v>1150</v>
      </c>
      <c r="B6" s="122" t="s">
        <v>27</v>
      </c>
    </row>
    <row r="7" spans="1:4" ht="165.75" customHeight="1" x14ac:dyDescent="0.25">
      <c r="A7" s="120"/>
      <c r="B7" s="54" t="s">
        <v>30</v>
      </c>
    </row>
    <row r="8" spans="1:4" s="119" customFormat="1" ht="22.9" customHeight="1" x14ac:dyDescent="0.25">
      <c r="A8" s="121">
        <v>1210</v>
      </c>
      <c r="B8" s="122" t="s">
        <v>29</v>
      </c>
    </row>
    <row r="9" spans="1:4" ht="135.75" customHeight="1" x14ac:dyDescent="0.25">
      <c r="A9" s="120"/>
      <c r="B9" s="54" t="s">
        <v>50</v>
      </c>
    </row>
    <row r="10" spans="1:4" s="119" customFormat="1" ht="22.9" customHeight="1" x14ac:dyDescent="0.25">
      <c r="A10" s="121">
        <v>1220</v>
      </c>
      <c r="B10" s="122" t="s">
        <v>10</v>
      </c>
    </row>
    <row r="11" spans="1:4" ht="172.9" customHeight="1" thickBot="1" x14ac:dyDescent="0.3">
      <c r="A11" s="123"/>
      <c r="B11" s="124" t="s">
        <v>51</v>
      </c>
      <c r="D11" s="125"/>
    </row>
    <row r="12" spans="1:4" ht="24" customHeight="1" thickBot="1" x14ac:dyDescent="0.3">
      <c r="A12" s="46">
        <v>2000</v>
      </c>
      <c r="B12" s="47" t="s">
        <v>11</v>
      </c>
    </row>
    <row r="13" spans="1:4" ht="22.9" customHeight="1" x14ac:dyDescent="0.25">
      <c r="A13" s="117">
        <v>2120</v>
      </c>
      <c r="B13" s="126" t="s">
        <v>31</v>
      </c>
    </row>
    <row r="14" spans="1:4" ht="54" customHeight="1" x14ac:dyDescent="0.25">
      <c r="A14" s="120"/>
      <c r="B14" s="127" t="s">
        <v>47</v>
      </c>
    </row>
    <row r="15" spans="1:4" ht="22.9" customHeight="1" x14ac:dyDescent="0.25">
      <c r="A15" s="121">
        <v>2210</v>
      </c>
      <c r="B15" s="122" t="s">
        <v>32</v>
      </c>
    </row>
    <row r="16" spans="1:4" ht="51" customHeight="1" x14ac:dyDescent="0.25">
      <c r="A16" s="120"/>
      <c r="B16" s="54" t="s">
        <v>38</v>
      </c>
    </row>
    <row r="17" spans="1:5" ht="22.9" customHeight="1" x14ac:dyDescent="0.25">
      <c r="A17" s="121">
        <v>2220</v>
      </c>
      <c r="B17" s="122" t="s">
        <v>14</v>
      </c>
    </row>
    <row r="18" spans="1:5" ht="81" customHeight="1" x14ac:dyDescent="0.25">
      <c r="A18" s="120"/>
      <c r="B18" s="54" t="s">
        <v>39</v>
      </c>
    </row>
    <row r="19" spans="1:5" ht="22.9" customHeight="1" x14ac:dyDescent="0.25">
      <c r="A19" s="121">
        <v>2230</v>
      </c>
      <c r="B19" s="122" t="s">
        <v>24</v>
      </c>
    </row>
    <row r="20" spans="1:5" ht="201.75" customHeight="1" x14ac:dyDescent="0.25">
      <c r="A20" s="120"/>
      <c r="B20" s="54" t="s">
        <v>52</v>
      </c>
    </row>
    <row r="21" spans="1:5" ht="22.9" customHeight="1" x14ac:dyDescent="0.25">
      <c r="A21" s="121">
        <v>2240</v>
      </c>
      <c r="B21" s="122" t="s">
        <v>33</v>
      </c>
    </row>
    <row r="22" spans="1:5" ht="171.75" customHeight="1" x14ac:dyDescent="0.25">
      <c r="A22" s="120"/>
      <c r="B22" s="54" t="s">
        <v>53</v>
      </c>
    </row>
    <row r="23" spans="1:5" ht="22.9" customHeight="1" x14ac:dyDescent="0.25">
      <c r="A23" s="121">
        <v>2250</v>
      </c>
      <c r="B23" s="122" t="s">
        <v>16</v>
      </c>
      <c r="E23" s="53"/>
    </row>
    <row r="24" spans="1:5" ht="129" customHeight="1" x14ac:dyDescent="0.25">
      <c r="A24" s="120"/>
      <c r="B24" s="54" t="s">
        <v>48</v>
      </c>
    </row>
    <row r="25" spans="1:5" ht="22.9" customHeight="1" x14ac:dyDescent="0.25">
      <c r="A25" s="121">
        <v>2260</v>
      </c>
      <c r="B25" s="122" t="s">
        <v>17</v>
      </c>
    </row>
    <row r="26" spans="1:5" ht="201" customHeight="1" x14ac:dyDescent="0.25">
      <c r="A26" s="120"/>
      <c r="B26" s="54" t="s">
        <v>46</v>
      </c>
      <c r="D26" s="128"/>
      <c r="E26" s="128"/>
    </row>
    <row r="27" spans="1:5" ht="22.15" customHeight="1" x14ac:dyDescent="0.25">
      <c r="A27" s="121">
        <v>2270</v>
      </c>
      <c r="B27" s="122" t="s">
        <v>34</v>
      </c>
    </row>
    <row r="28" spans="1:5" ht="34.9" customHeight="1" x14ac:dyDescent="0.25">
      <c r="A28" s="120"/>
      <c r="B28" s="54" t="s">
        <v>45</v>
      </c>
      <c r="D28" s="128"/>
    </row>
    <row r="29" spans="1:5" s="119" customFormat="1" ht="22.9" customHeight="1" x14ac:dyDescent="0.25">
      <c r="A29" s="121">
        <v>2310</v>
      </c>
      <c r="B29" s="122" t="s">
        <v>35</v>
      </c>
    </row>
    <row r="30" spans="1:5" ht="337.5" customHeight="1" x14ac:dyDescent="0.25">
      <c r="A30" s="120"/>
      <c r="B30" s="54" t="s">
        <v>54</v>
      </c>
    </row>
    <row r="31" spans="1:5" s="119" customFormat="1" ht="22.9" customHeight="1" x14ac:dyDescent="0.25">
      <c r="A31" s="121">
        <v>2350</v>
      </c>
      <c r="B31" s="122" t="s">
        <v>36</v>
      </c>
    </row>
    <row r="32" spans="1:5" ht="54" customHeight="1" thickBot="1" x14ac:dyDescent="0.3">
      <c r="A32" s="123"/>
      <c r="B32" s="124" t="s">
        <v>37</v>
      </c>
    </row>
    <row r="33" spans="1:2" ht="25.15" customHeight="1" thickBot="1" x14ac:dyDescent="0.3">
      <c r="A33" s="46">
        <v>5000</v>
      </c>
      <c r="B33" s="47" t="s">
        <v>18</v>
      </c>
    </row>
    <row r="34" spans="1:2" ht="22.9" customHeight="1" x14ac:dyDescent="0.25">
      <c r="A34" s="117">
        <v>5100</v>
      </c>
      <c r="B34" s="126" t="s">
        <v>40</v>
      </c>
    </row>
    <row r="35" spans="1:2" ht="145.9" customHeight="1" x14ac:dyDescent="0.25">
      <c r="A35" s="120"/>
      <c r="B35" s="127" t="s">
        <v>55</v>
      </c>
    </row>
    <row r="36" spans="1:2" ht="22.9" customHeight="1" x14ac:dyDescent="0.25">
      <c r="A36" s="121">
        <v>5200</v>
      </c>
      <c r="B36" s="122" t="s">
        <v>41</v>
      </c>
    </row>
    <row r="37" spans="1:2" ht="115.15" customHeight="1" thickBot="1" x14ac:dyDescent="0.3">
      <c r="A37" s="123"/>
      <c r="B37" s="124" t="s">
        <v>56</v>
      </c>
    </row>
  </sheetData>
  <phoneticPr fontId="8" type="noConversion"/>
  <pageMargins left="0.23622047244094491" right="0.23622047244094491" top="0.74803149606299213" bottom="0.74803149606299213" header="0.31496062992125984" footer="0.31496062992125984"/>
  <pageSetup paperSize="9" fitToHeight="0" orientation="landscape" verticalDpi="0" r:id="rId1"/>
  <headerFooter>
    <oddFooter>&amp;L&amp;"Times New Roman,Regular"&amp;9PKCanot2.pielikums_13012021_PPADizveide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Budzeta apr</vt:lpstr>
      <vt:lpstr>paskaidrojumi budzetam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Olita Augustovska</dc:creator>
  <cp:lastModifiedBy>DVR</cp:lastModifiedBy>
  <cp:lastPrinted>2021-01-22T08:52:43Z</cp:lastPrinted>
  <dcterms:created xsi:type="dcterms:W3CDTF">2020-12-28T09:08:43Z</dcterms:created>
  <dcterms:modified xsi:type="dcterms:W3CDTF">2021-01-22T08:53:02Z</dcterms:modified>
</cp:coreProperties>
</file>