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vs.vm.gov.lv/Portal/webdav/8cc3357b-5c7f-4a4d-a38f-7377f8a2b398/"/>
    </mc:Choice>
  </mc:AlternateContent>
  <xr:revisionPtr revIDLastSave="0" documentId="13_ncr:1_{6CFB6674-75BC-4F07-A4D8-D4B0889F7B4B}" xr6:coauthVersionLast="46" xr6:coauthVersionMax="46" xr10:uidLastSave="{00000000-0000-0000-0000-000000000000}"/>
  <bookViews>
    <workbookView xWindow="-120" yWindow="-120" windowWidth="29040" windowHeight="15840" xr2:uid="{CCB4B9C1-A696-4EA9-9FEB-5E61D274B9EF}"/>
  </bookViews>
  <sheets>
    <sheet name="5.PIELIKUMS_VM" sheetId="1" r:id="rId1"/>
  </sheets>
  <definedNames>
    <definedName name="_xlnm._FilterDatabase" localSheetId="0" hidden="1">'5.PIELIKUMS_VM'!$A$4:$L$454</definedName>
    <definedName name="_xlnm.Print_Area" localSheetId="0">'5.PIELIKUMS_VM'!$A$2:$L$456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3" i="1" l="1"/>
  <c r="E233" i="1"/>
  <c r="F233" i="1"/>
  <c r="G233" i="1"/>
  <c r="H233" i="1"/>
  <c r="I233" i="1"/>
  <c r="J233" i="1"/>
  <c r="K233" i="1"/>
  <c r="L233" i="1"/>
  <c r="C233" i="1"/>
  <c r="L27" i="1" l="1"/>
  <c r="K27" i="1"/>
  <c r="J27" i="1"/>
  <c r="I27" i="1"/>
  <c r="H27" i="1"/>
  <c r="G27" i="1"/>
  <c r="B441" i="1"/>
  <c r="B440" i="1"/>
  <c r="B438" i="1"/>
  <c r="B437" i="1"/>
  <c r="B436" i="1"/>
  <c r="B432" i="1"/>
  <c r="B428" i="1"/>
  <c r="B427" i="1"/>
  <c r="B426" i="1"/>
  <c r="B422" i="1"/>
  <c r="B418" i="1"/>
  <c r="B417" i="1"/>
  <c r="B416" i="1"/>
  <c r="B412" i="1"/>
  <c r="B408" i="1"/>
  <c r="B407" i="1"/>
  <c r="B406" i="1"/>
  <c r="B392" i="1"/>
  <c r="B388" i="1"/>
  <c r="B387" i="1"/>
  <c r="B386" i="1"/>
  <c r="B355" i="1"/>
  <c r="B360" i="1"/>
  <c r="B357" i="1"/>
  <c r="B356" i="1"/>
  <c r="B313" i="1"/>
  <c r="B243" i="1"/>
  <c r="B168" i="1"/>
  <c r="B167" i="1"/>
  <c r="B166" i="1"/>
  <c r="B158" i="1"/>
  <c r="B157" i="1"/>
  <c r="D151" i="1"/>
  <c r="E151" i="1"/>
  <c r="F151" i="1"/>
  <c r="G151" i="1"/>
  <c r="H151" i="1"/>
  <c r="I151" i="1"/>
  <c r="J151" i="1"/>
  <c r="K151" i="1"/>
  <c r="L151" i="1"/>
  <c r="D152" i="1"/>
  <c r="D64" i="1" s="1"/>
  <c r="E152" i="1"/>
  <c r="F152" i="1"/>
  <c r="F64" i="1" s="1"/>
  <c r="G152" i="1"/>
  <c r="G64" i="1" s="1"/>
  <c r="H152" i="1"/>
  <c r="H64" i="1" s="1"/>
  <c r="I152" i="1"/>
  <c r="J152" i="1"/>
  <c r="K152" i="1"/>
  <c r="L152" i="1"/>
  <c r="C152" i="1"/>
  <c r="C64" i="1" s="1"/>
  <c r="C151" i="1"/>
  <c r="L148" i="1"/>
  <c r="L53" i="1" s="1"/>
  <c r="K148" i="1"/>
  <c r="K53" i="1" s="1"/>
  <c r="J148" i="1"/>
  <c r="J53" i="1" s="1"/>
  <c r="I148" i="1"/>
  <c r="H148" i="1"/>
  <c r="G148" i="1"/>
  <c r="G53" i="1" s="1"/>
  <c r="F148" i="1"/>
  <c r="E148" i="1"/>
  <c r="E53" i="1" s="1"/>
  <c r="D148" i="1"/>
  <c r="C148" i="1"/>
  <c r="L147" i="1"/>
  <c r="L52" i="1" s="1"/>
  <c r="K147" i="1"/>
  <c r="K52" i="1" s="1"/>
  <c r="J147" i="1"/>
  <c r="J52" i="1" s="1"/>
  <c r="I147" i="1"/>
  <c r="H147" i="1"/>
  <c r="H52" i="1" s="1"/>
  <c r="G147" i="1"/>
  <c r="G52" i="1" s="1"/>
  <c r="F147" i="1"/>
  <c r="F52" i="1" s="1"/>
  <c r="E147" i="1"/>
  <c r="D147" i="1"/>
  <c r="D52" i="1" s="1"/>
  <c r="C147" i="1"/>
  <c r="D146" i="1"/>
  <c r="E146" i="1"/>
  <c r="F146" i="1"/>
  <c r="G146" i="1"/>
  <c r="H146" i="1"/>
  <c r="I146" i="1"/>
  <c r="J146" i="1"/>
  <c r="K146" i="1"/>
  <c r="L146" i="1"/>
  <c r="C146" i="1"/>
  <c r="B92" i="1"/>
  <c r="B91" i="1"/>
  <c r="B77" i="1"/>
  <c r="B76" i="1"/>
  <c r="E64" i="1"/>
  <c r="C58" i="1"/>
  <c r="D58" i="1"/>
  <c r="E58" i="1"/>
  <c r="B67" i="1"/>
  <c r="B66" i="1"/>
  <c r="B65" i="1"/>
  <c r="B48" i="1"/>
  <c r="B47" i="1"/>
  <c r="F29" i="1"/>
  <c r="B36" i="1"/>
  <c r="B35" i="1"/>
  <c r="B34" i="1"/>
  <c r="B20" i="1"/>
  <c r="B18" i="1"/>
  <c r="B284" i="1"/>
  <c r="L234" i="1"/>
  <c r="K234" i="1"/>
  <c r="J234" i="1"/>
  <c r="I234" i="1"/>
  <c r="H45" i="1"/>
  <c r="I45" i="1"/>
  <c r="J45" i="1"/>
  <c r="K45" i="1"/>
  <c r="L45" i="1"/>
  <c r="G45" i="1"/>
  <c r="E52" i="1"/>
  <c r="I52" i="1"/>
  <c r="D53" i="1"/>
  <c r="F53" i="1"/>
  <c r="H53" i="1"/>
  <c r="I53" i="1"/>
  <c r="D88" i="1"/>
  <c r="D62" i="1" s="1"/>
  <c r="E88" i="1"/>
  <c r="F88" i="1"/>
  <c r="G88" i="1"/>
  <c r="H88" i="1"/>
  <c r="C88" i="1"/>
  <c r="F62" i="1" l="1"/>
  <c r="B148" i="1"/>
  <c r="E62" i="1"/>
  <c r="B147" i="1"/>
  <c r="H62" i="1"/>
  <c r="G62" i="1"/>
  <c r="C62" i="1"/>
  <c r="C53" i="1"/>
  <c r="C52" i="1"/>
  <c r="B452" i="1"/>
  <c r="B449" i="1" s="1"/>
  <c r="B445" i="1" s="1"/>
  <c r="L449" i="1"/>
  <c r="L445" i="1" s="1"/>
  <c r="K449" i="1"/>
  <c r="K445" i="1" s="1"/>
  <c r="J449" i="1"/>
  <c r="J445" i="1" s="1"/>
  <c r="I449" i="1"/>
  <c r="H449" i="1"/>
  <c r="H445" i="1" s="1"/>
  <c r="G449" i="1"/>
  <c r="G445" i="1" s="1"/>
  <c r="F449" i="1"/>
  <c r="F445" i="1" s="1"/>
  <c r="E449" i="1"/>
  <c r="E445" i="1" s="1"/>
  <c r="D449" i="1"/>
  <c r="D445" i="1" s="1"/>
  <c r="C449" i="1"/>
  <c r="I445" i="1"/>
  <c r="C445" i="1"/>
  <c r="K442" i="1"/>
  <c r="J442" i="1"/>
  <c r="J439" i="1" s="1"/>
  <c r="J435" i="1" s="1"/>
  <c r="I442" i="1"/>
  <c r="I439" i="1" s="1"/>
  <c r="I435" i="1" s="1"/>
  <c r="H442" i="1"/>
  <c r="G442" i="1"/>
  <c r="F442" i="1"/>
  <c r="F372" i="1" s="1"/>
  <c r="L439" i="1"/>
  <c r="L435" i="1" s="1"/>
  <c r="F439" i="1"/>
  <c r="F435" i="1" s="1"/>
  <c r="E439" i="1"/>
  <c r="E435" i="1" s="1"/>
  <c r="D439" i="1"/>
  <c r="D435" i="1" s="1"/>
  <c r="C439" i="1"/>
  <c r="C435" i="1" s="1"/>
  <c r="B439" i="1"/>
  <c r="B435" i="1" s="1"/>
  <c r="B431" i="1"/>
  <c r="L429" i="1"/>
  <c r="L425" i="1" s="1"/>
  <c r="K429" i="1"/>
  <c r="K425" i="1" s="1"/>
  <c r="J429" i="1"/>
  <c r="J425" i="1" s="1"/>
  <c r="I429" i="1"/>
  <c r="I425" i="1" s="1"/>
  <c r="H429" i="1"/>
  <c r="H425" i="1" s="1"/>
  <c r="G429" i="1"/>
  <c r="G425" i="1" s="1"/>
  <c r="F429" i="1"/>
  <c r="F425" i="1" s="1"/>
  <c r="E429" i="1"/>
  <c r="E425" i="1" s="1"/>
  <c r="D429" i="1"/>
  <c r="D425" i="1" s="1"/>
  <c r="C429" i="1"/>
  <c r="C425" i="1" s="1"/>
  <c r="L421" i="1"/>
  <c r="L371" i="1" s="1"/>
  <c r="K421" i="1"/>
  <c r="J421" i="1"/>
  <c r="J371" i="1" s="1"/>
  <c r="I421" i="1"/>
  <c r="I371" i="1" s="1"/>
  <c r="H421" i="1"/>
  <c r="H371" i="1" s="1"/>
  <c r="G421" i="1"/>
  <c r="F419" i="1"/>
  <c r="F415" i="1" s="1"/>
  <c r="E419" i="1"/>
  <c r="E415" i="1" s="1"/>
  <c r="D419" i="1"/>
  <c r="C419" i="1"/>
  <c r="C415" i="1" s="1"/>
  <c r="D415" i="1"/>
  <c r="B411" i="1"/>
  <c r="B409" i="1" s="1"/>
  <c r="L409" i="1"/>
  <c r="L405" i="1" s="1"/>
  <c r="K409" i="1"/>
  <c r="K405" i="1" s="1"/>
  <c r="J409" i="1"/>
  <c r="J405" i="1" s="1"/>
  <c r="I409" i="1"/>
  <c r="I405" i="1" s="1"/>
  <c r="H409" i="1"/>
  <c r="H405" i="1" s="1"/>
  <c r="G409" i="1"/>
  <c r="G405" i="1" s="1"/>
  <c r="F409" i="1"/>
  <c r="F405" i="1" s="1"/>
  <c r="E409" i="1"/>
  <c r="E405" i="1" s="1"/>
  <c r="D409" i="1"/>
  <c r="D405" i="1" s="1"/>
  <c r="C409" i="1"/>
  <c r="C405" i="1" s="1"/>
  <c r="B402" i="1"/>
  <c r="B401" i="1"/>
  <c r="L399" i="1"/>
  <c r="L395" i="1" s="1"/>
  <c r="K399" i="1"/>
  <c r="K395" i="1" s="1"/>
  <c r="J399" i="1"/>
  <c r="J395" i="1" s="1"/>
  <c r="I399" i="1"/>
  <c r="I395" i="1" s="1"/>
  <c r="H399" i="1"/>
  <c r="H395" i="1" s="1"/>
  <c r="G399" i="1"/>
  <c r="G395" i="1" s="1"/>
  <c r="F399" i="1"/>
  <c r="F395" i="1" s="1"/>
  <c r="E399" i="1"/>
  <c r="E395" i="1" s="1"/>
  <c r="D399" i="1"/>
  <c r="D395" i="1" s="1"/>
  <c r="C399" i="1"/>
  <c r="C395" i="1" s="1"/>
  <c r="B398" i="1"/>
  <c r="B397" i="1"/>
  <c r="B396" i="1"/>
  <c r="B391" i="1"/>
  <c r="L389" i="1"/>
  <c r="L385" i="1" s="1"/>
  <c r="K389" i="1"/>
  <c r="J389" i="1"/>
  <c r="J385" i="1" s="1"/>
  <c r="I389" i="1"/>
  <c r="I385" i="1" s="1"/>
  <c r="H389" i="1"/>
  <c r="H385" i="1" s="1"/>
  <c r="G389" i="1"/>
  <c r="G385" i="1" s="1"/>
  <c r="F389" i="1"/>
  <c r="F385" i="1" s="1"/>
  <c r="E389" i="1"/>
  <c r="E385" i="1" s="1"/>
  <c r="D389" i="1"/>
  <c r="D385" i="1" s="1"/>
  <c r="C389" i="1"/>
  <c r="C385" i="1" s="1"/>
  <c r="K385" i="1"/>
  <c r="B382" i="1"/>
  <c r="B381" i="1"/>
  <c r="L379" i="1"/>
  <c r="L375" i="1" s="1"/>
  <c r="K379" i="1"/>
  <c r="K375" i="1" s="1"/>
  <c r="J379" i="1"/>
  <c r="J375" i="1" s="1"/>
  <c r="I379" i="1"/>
  <c r="I375" i="1" s="1"/>
  <c r="H379" i="1"/>
  <c r="H375" i="1" s="1"/>
  <c r="G379" i="1"/>
  <c r="F379" i="1"/>
  <c r="F375" i="1" s="1"/>
  <c r="E379" i="1"/>
  <c r="E375" i="1" s="1"/>
  <c r="D379" i="1"/>
  <c r="D375" i="1" s="1"/>
  <c r="C379" i="1"/>
  <c r="C375" i="1" s="1"/>
  <c r="B378" i="1"/>
  <c r="B377" i="1"/>
  <c r="B376" i="1"/>
  <c r="G375" i="1"/>
  <c r="L372" i="1"/>
  <c r="J372" i="1"/>
  <c r="E372" i="1"/>
  <c r="D372" i="1"/>
  <c r="F371" i="1"/>
  <c r="E371" i="1"/>
  <c r="D371" i="1"/>
  <c r="C371" i="1"/>
  <c r="B368" i="1"/>
  <c r="B367" i="1"/>
  <c r="B366" i="1"/>
  <c r="G361" i="1"/>
  <c r="G358" i="1" s="1"/>
  <c r="G354" i="1" s="1"/>
  <c r="F361" i="1"/>
  <c r="F358" i="1" s="1"/>
  <c r="F354" i="1" s="1"/>
  <c r="B361" i="1"/>
  <c r="I361" i="1" s="1"/>
  <c r="E358" i="1"/>
  <c r="E354" i="1" s="1"/>
  <c r="D358" i="1"/>
  <c r="D354" i="1" s="1"/>
  <c r="C358" i="1"/>
  <c r="C354" i="1" s="1"/>
  <c r="E351" i="1"/>
  <c r="D351" i="1"/>
  <c r="C351" i="1"/>
  <c r="L350" i="1"/>
  <c r="L308" i="1" s="1"/>
  <c r="L306" i="1" s="1"/>
  <c r="K350" i="1"/>
  <c r="K308" i="1" s="1"/>
  <c r="K306" i="1" s="1"/>
  <c r="J350" i="1"/>
  <c r="I350" i="1"/>
  <c r="I308" i="1" s="1"/>
  <c r="H350" i="1"/>
  <c r="H308" i="1" s="1"/>
  <c r="H306" i="1" s="1"/>
  <c r="G350" i="1"/>
  <c r="G308" i="1" s="1"/>
  <c r="G306" i="1" s="1"/>
  <c r="F350" i="1"/>
  <c r="E350" i="1"/>
  <c r="E308" i="1" s="1"/>
  <c r="D350" i="1"/>
  <c r="C350" i="1"/>
  <c r="C308" i="1" s="1"/>
  <c r="C306" i="1" s="1"/>
  <c r="L347" i="1"/>
  <c r="K347" i="1"/>
  <c r="J347" i="1"/>
  <c r="I347" i="1"/>
  <c r="H347" i="1"/>
  <c r="G347" i="1"/>
  <c r="F347" i="1"/>
  <c r="E347" i="1"/>
  <c r="D347" i="1"/>
  <c r="C347" i="1"/>
  <c r="L346" i="1"/>
  <c r="K346" i="1"/>
  <c r="J346" i="1"/>
  <c r="I346" i="1"/>
  <c r="H346" i="1"/>
  <c r="G346" i="1"/>
  <c r="F346" i="1"/>
  <c r="E346" i="1"/>
  <c r="D346" i="1"/>
  <c r="C346" i="1"/>
  <c r="L345" i="1"/>
  <c r="K345" i="1"/>
  <c r="J345" i="1"/>
  <c r="I345" i="1"/>
  <c r="H345" i="1"/>
  <c r="G345" i="1"/>
  <c r="F345" i="1"/>
  <c r="E345" i="1"/>
  <c r="D345" i="1"/>
  <c r="C345" i="1"/>
  <c r="B341" i="1"/>
  <c r="B340" i="1"/>
  <c r="L338" i="1"/>
  <c r="L334" i="1" s="1"/>
  <c r="K338" i="1"/>
  <c r="K334" i="1" s="1"/>
  <c r="J338" i="1"/>
  <c r="J334" i="1" s="1"/>
  <c r="I338" i="1"/>
  <c r="I334" i="1" s="1"/>
  <c r="H338" i="1"/>
  <c r="H334" i="1" s="1"/>
  <c r="G338" i="1"/>
  <c r="G334" i="1" s="1"/>
  <c r="F338" i="1"/>
  <c r="E338" i="1"/>
  <c r="E334" i="1" s="1"/>
  <c r="D338" i="1"/>
  <c r="D334" i="1" s="1"/>
  <c r="C338" i="1"/>
  <c r="C334" i="1" s="1"/>
  <c r="B337" i="1"/>
  <c r="B336" i="1"/>
  <c r="B335" i="1"/>
  <c r="B331" i="1"/>
  <c r="G330" i="1"/>
  <c r="F330" i="1"/>
  <c r="F328" i="1" s="1"/>
  <c r="E330" i="1"/>
  <c r="E328" i="1" s="1"/>
  <c r="D330" i="1"/>
  <c r="D328" i="1" s="1"/>
  <c r="C330" i="1"/>
  <c r="L328" i="1"/>
  <c r="K328" i="1"/>
  <c r="J328" i="1"/>
  <c r="I328" i="1"/>
  <c r="H328" i="1"/>
  <c r="B327" i="1"/>
  <c r="L324" i="1"/>
  <c r="K324" i="1"/>
  <c r="J324" i="1"/>
  <c r="I324" i="1"/>
  <c r="H324" i="1"/>
  <c r="G324" i="1"/>
  <c r="E324" i="1"/>
  <c r="D324" i="1"/>
  <c r="C324" i="1"/>
  <c r="L321" i="1"/>
  <c r="K321" i="1"/>
  <c r="J321" i="1"/>
  <c r="I321" i="1"/>
  <c r="H321" i="1"/>
  <c r="G321" i="1"/>
  <c r="F321" i="1"/>
  <c r="E321" i="1"/>
  <c r="D321" i="1"/>
  <c r="C321" i="1"/>
  <c r="L320" i="1"/>
  <c r="K320" i="1"/>
  <c r="J320" i="1"/>
  <c r="I320" i="1"/>
  <c r="H320" i="1"/>
  <c r="G320" i="1"/>
  <c r="F320" i="1"/>
  <c r="E320" i="1"/>
  <c r="D320" i="1"/>
  <c r="C320" i="1"/>
  <c r="L319" i="1"/>
  <c r="K319" i="1"/>
  <c r="J319" i="1"/>
  <c r="I319" i="1"/>
  <c r="H319" i="1"/>
  <c r="G319" i="1"/>
  <c r="F319" i="1"/>
  <c r="E319" i="1"/>
  <c r="D319" i="1"/>
  <c r="C319" i="1"/>
  <c r="B318" i="1"/>
  <c r="L317" i="1"/>
  <c r="L315" i="1" s="1"/>
  <c r="K317" i="1"/>
  <c r="K315" i="1" s="1"/>
  <c r="J317" i="1"/>
  <c r="J315" i="1" s="1"/>
  <c r="I317" i="1"/>
  <c r="I315" i="1" s="1"/>
  <c r="H317" i="1"/>
  <c r="H315" i="1" s="1"/>
  <c r="B309" i="1"/>
  <c r="B300" i="1"/>
  <c r="B294" i="1"/>
  <c r="B293" i="1"/>
  <c r="L291" i="1"/>
  <c r="L287" i="1" s="1"/>
  <c r="K291" i="1"/>
  <c r="K287" i="1" s="1"/>
  <c r="J291" i="1"/>
  <c r="J287" i="1" s="1"/>
  <c r="I291" i="1"/>
  <c r="I287" i="1" s="1"/>
  <c r="H291" i="1"/>
  <c r="H287" i="1" s="1"/>
  <c r="G291" i="1"/>
  <c r="G287" i="1" s="1"/>
  <c r="F291" i="1"/>
  <c r="F287" i="1" s="1"/>
  <c r="E291" i="1"/>
  <c r="E287" i="1" s="1"/>
  <c r="D291" i="1"/>
  <c r="D287" i="1" s="1"/>
  <c r="C291" i="1"/>
  <c r="C287" i="1" s="1"/>
  <c r="B290" i="1"/>
  <c r="B289" i="1"/>
  <c r="B288" i="1"/>
  <c r="B283" i="1"/>
  <c r="L281" i="1"/>
  <c r="L277" i="1" s="1"/>
  <c r="K281" i="1"/>
  <c r="K277" i="1" s="1"/>
  <c r="J281" i="1"/>
  <c r="J277" i="1" s="1"/>
  <c r="I281" i="1"/>
  <c r="I277" i="1" s="1"/>
  <c r="H281" i="1"/>
  <c r="H277" i="1" s="1"/>
  <c r="G281" i="1"/>
  <c r="G277" i="1" s="1"/>
  <c r="F281" i="1"/>
  <c r="F277" i="1" s="1"/>
  <c r="E281" i="1"/>
  <c r="E277" i="1" s="1"/>
  <c r="D281" i="1"/>
  <c r="D277" i="1" s="1"/>
  <c r="C281" i="1"/>
  <c r="C277" i="1" s="1"/>
  <c r="B280" i="1"/>
  <c r="B279" i="1"/>
  <c r="B278" i="1"/>
  <c r="B274" i="1"/>
  <c r="B273" i="1"/>
  <c r="L271" i="1"/>
  <c r="L267" i="1" s="1"/>
  <c r="K271" i="1"/>
  <c r="K267" i="1" s="1"/>
  <c r="J271" i="1"/>
  <c r="J267" i="1" s="1"/>
  <c r="I271" i="1"/>
  <c r="I267" i="1" s="1"/>
  <c r="H271" i="1"/>
  <c r="H267" i="1" s="1"/>
  <c r="G271" i="1"/>
  <c r="G267" i="1" s="1"/>
  <c r="F271" i="1"/>
  <c r="F267" i="1" s="1"/>
  <c r="E271" i="1"/>
  <c r="E267" i="1" s="1"/>
  <c r="D271" i="1"/>
  <c r="D267" i="1" s="1"/>
  <c r="C271" i="1"/>
  <c r="C267" i="1" s="1"/>
  <c r="B270" i="1"/>
  <c r="B269" i="1"/>
  <c r="B268" i="1"/>
  <c r="B264" i="1"/>
  <c r="B263" i="1"/>
  <c r="L261" i="1"/>
  <c r="L257" i="1" s="1"/>
  <c r="K261" i="1"/>
  <c r="K257" i="1" s="1"/>
  <c r="J261" i="1"/>
  <c r="J257" i="1" s="1"/>
  <c r="I261" i="1"/>
  <c r="I257" i="1" s="1"/>
  <c r="H261" i="1"/>
  <c r="H257" i="1" s="1"/>
  <c r="G261" i="1"/>
  <c r="G257" i="1" s="1"/>
  <c r="F261" i="1"/>
  <c r="F257" i="1" s="1"/>
  <c r="E261" i="1"/>
  <c r="E257" i="1" s="1"/>
  <c r="D261" i="1"/>
  <c r="D257" i="1" s="1"/>
  <c r="C261" i="1"/>
  <c r="C257" i="1" s="1"/>
  <c r="B260" i="1"/>
  <c r="B259" i="1"/>
  <c r="B258" i="1"/>
  <c r="B254" i="1"/>
  <c r="B253" i="1"/>
  <c r="L251" i="1"/>
  <c r="L247" i="1" s="1"/>
  <c r="K251" i="1"/>
  <c r="K247" i="1" s="1"/>
  <c r="J251" i="1"/>
  <c r="J247" i="1" s="1"/>
  <c r="I251" i="1"/>
  <c r="I247" i="1" s="1"/>
  <c r="H251" i="1"/>
  <c r="H247" i="1" s="1"/>
  <c r="G251" i="1"/>
  <c r="F251" i="1"/>
  <c r="F247" i="1" s="1"/>
  <c r="E251" i="1"/>
  <c r="E247" i="1" s="1"/>
  <c r="D251" i="1"/>
  <c r="D247" i="1" s="1"/>
  <c r="C251" i="1"/>
  <c r="C247" i="1" s="1"/>
  <c r="B250" i="1"/>
  <c r="B249" i="1"/>
  <c r="B248" i="1"/>
  <c r="G247" i="1"/>
  <c r="B244" i="1"/>
  <c r="L241" i="1"/>
  <c r="L237" i="1" s="1"/>
  <c r="K241" i="1"/>
  <c r="K237" i="1" s="1"/>
  <c r="J241" i="1"/>
  <c r="J237" i="1" s="1"/>
  <c r="I241" i="1"/>
  <c r="I237" i="1" s="1"/>
  <c r="H241" i="1"/>
  <c r="H237" i="1" s="1"/>
  <c r="G241" i="1"/>
  <c r="G237" i="1" s="1"/>
  <c r="F241" i="1"/>
  <c r="F237" i="1" s="1"/>
  <c r="E241" i="1"/>
  <c r="E237" i="1" s="1"/>
  <c r="D241" i="1"/>
  <c r="D237" i="1" s="1"/>
  <c r="C241" i="1"/>
  <c r="C237" i="1" s="1"/>
  <c r="B240" i="1"/>
  <c r="B239" i="1"/>
  <c r="B238" i="1"/>
  <c r="H234" i="1"/>
  <c r="G234" i="1"/>
  <c r="F234" i="1"/>
  <c r="E234" i="1"/>
  <c r="D234" i="1"/>
  <c r="C234" i="1"/>
  <c r="B230" i="1"/>
  <c r="B229" i="1"/>
  <c r="B228" i="1"/>
  <c r="B223" i="1"/>
  <c r="K222" i="1"/>
  <c r="I222" i="1"/>
  <c r="I182" i="1" s="1"/>
  <c r="G222" i="1"/>
  <c r="G182" i="1" s="1"/>
  <c r="L220" i="1"/>
  <c r="L216" i="1" s="1"/>
  <c r="J220" i="1"/>
  <c r="J216" i="1" s="1"/>
  <c r="H220" i="1"/>
  <c r="H216" i="1" s="1"/>
  <c r="F220" i="1"/>
  <c r="F216" i="1" s="1"/>
  <c r="E220" i="1"/>
  <c r="E216" i="1" s="1"/>
  <c r="D220" i="1"/>
  <c r="D216" i="1" s="1"/>
  <c r="C220" i="1"/>
  <c r="C216" i="1" s="1"/>
  <c r="B219" i="1"/>
  <c r="B218" i="1"/>
  <c r="B217" i="1"/>
  <c r="B213" i="1"/>
  <c r="B212" i="1"/>
  <c r="L210" i="1"/>
  <c r="L206" i="1" s="1"/>
  <c r="K210" i="1"/>
  <c r="J210" i="1"/>
  <c r="J206" i="1" s="1"/>
  <c r="I210" i="1"/>
  <c r="I206" i="1" s="1"/>
  <c r="H210" i="1"/>
  <c r="H206" i="1" s="1"/>
  <c r="G210" i="1"/>
  <c r="G206" i="1" s="1"/>
  <c r="B209" i="1"/>
  <c r="B208" i="1"/>
  <c r="B207" i="1"/>
  <c r="K206" i="1"/>
  <c r="F206" i="1"/>
  <c r="E206" i="1"/>
  <c r="D206" i="1"/>
  <c r="C206" i="1"/>
  <c r="B203" i="1"/>
  <c r="B202" i="1"/>
  <c r="L200" i="1"/>
  <c r="L196" i="1" s="1"/>
  <c r="K200" i="1"/>
  <c r="K196" i="1" s="1"/>
  <c r="J200" i="1"/>
  <c r="J196" i="1" s="1"/>
  <c r="I200" i="1"/>
  <c r="I196" i="1" s="1"/>
  <c r="H200" i="1"/>
  <c r="H196" i="1" s="1"/>
  <c r="G200" i="1"/>
  <c r="G196" i="1" s="1"/>
  <c r="F200" i="1"/>
  <c r="F196" i="1" s="1"/>
  <c r="E200" i="1"/>
  <c r="E196" i="1" s="1"/>
  <c r="D200" i="1"/>
  <c r="D196" i="1" s="1"/>
  <c r="C200" i="1"/>
  <c r="C196" i="1" s="1"/>
  <c r="B199" i="1"/>
  <c r="B198" i="1"/>
  <c r="B197" i="1"/>
  <c r="B193" i="1"/>
  <c r="B192" i="1"/>
  <c r="L190" i="1"/>
  <c r="L186" i="1" s="1"/>
  <c r="K190" i="1"/>
  <c r="K186" i="1" s="1"/>
  <c r="J190" i="1"/>
  <c r="J186" i="1" s="1"/>
  <c r="I190" i="1"/>
  <c r="I186" i="1" s="1"/>
  <c r="H190" i="1"/>
  <c r="H186" i="1" s="1"/>
  <c r="G190" i="1"/>
  <c r="G186" i="1" s="1"/>
  <c r="F190" i="1"/>
  <c r="F186" i="1" s="1"/>
  <c r="E190" i="1"/>
  <c r="E186" i="1" s="1"/>
  <c r="D190" i="1"/>
  <c r="D186" i="1" s="1"/>
  <c r="C190" i="1"/>
  <c r="C186" i="1" s="1"/>
  <c r="B189" i="1"/>
  <c r="B188" i="1"/>
  <c r="B187" i="1"/>
  <c r="L183" i="1"/>
  <c r="K183" i="1"/>
  <c r="J183" i="1"/>
  <c r="I183" i="1"/>
  <c r="H183" i="1"/>
  <c r="G183" i="1"/>
  <c r="F183" i="1"/>
  <c r="E183" i="1"/>
  <c r="D183" i="1"/>
  <c r="C183" i="1"/>
  <c r="L182" i="1"/>
  <c r="J182" i="1"/>
  <c r="H182" i="1"/>
  <c r="H180" i="1" s="1"/>
  <c r="F182" i="1"/>
  <c r="E182" i="1"/>
  <c r="E27" i="1" s="1"/>
  <c r="D182" i="1"/>
  <c r="D27" i="1" s="1"/>
  <c r="C182" i="1"/>
  <c r="C27" i="1" s="1"/>
  <c r="L179" i="1"/>
  <c r="K179" i="1"/>
  <c r="J179" i="1"/>
  <c r="I179" i="1"/>
  <c r="H179" i="1"/>
  <c r="G179" i="1"/>
  <c r="F179" i="1"/>
  <c r="E179" i="1"/>
  <c r="D179" i="1"/>
  <c r="C179" i="1"/>
  <c r="L178" i="1"/>
  <c r="K178" i="1"/>
  <c r="J178" i="1"/>
  <c r="I178" i="1"/>
  <c r="H178" i="1"/>
  <c r="G178" i="1"/>
  <c r="F178" i="1"/>
  <c r="E178" i="1"/>
  <c r="D178" i="1"/>
  <c r="C178" i="1"/>
  <c r="L177" i="1"/>
  <c r="K177" i="1"/>
  <c r="J177" i="1"/>
  <c r="I177" i="1"/>
  <c r="H177" i="1"/>
  <c r="G177" i="1"/>
  <c r="F177" i="1"/>
  <c r="E177" i="1"/>
  <c r="D177" i="1"/>
  <c r="C177" i="1"/>
  <c r="B172" i="1"/>
  <c r="I171" i="1"/>
  <c r="I169" i="1" s="1"/>
  <c r="I165" i="1" s="1"/>
  <c r="G171" i="1"/>
  <c r="L169" i="1"/>
  <c r="L165" i="1" s="1"/>
  <c r="K169" i="1"/>
  <c r="K165" i="1" s="1"/>
  <c r="J169" i="1"/>
  <c r="J165" i="1" s="1"/>
  <c r="H169" i="1"/>
  <c r="H165" i="1" s="1"/>
  <c r="F169" i="1"/>
  <c r="F165" i="1" s="1"/>
  <c r="E169" i="1"/>
  <c r="E165" i="1" s="1"/>
  <c r="D169" i="1"/>
  <c r="D165" i="1" s="1"/>
  <c r="C169" i="1"/>
  <c r="C165" i="1" s="1"/>
  <c r="B162" i="1"/>
  <c r="B161" i="1"/>
  <c r="H159" i="1"/>
  <c r="H155" i="1" s="1"/>
  <c r="G159" i="1"/>
  <c r="G155" i="1" s="1"/>
  <c r="F159" i="1"/>
  <c r="F155" i="1" s="1"/>
  <c r="E159" i="1"/>
  <c r="E155" i="1" s="1"/>
  <c r="D159" i="1"/>
  <c r="D155" i="1" s="1"/>
  <c r="C159" i="1"/>
  <c r="C155" i="1" s="1"/>
  <c r="B156" i="1"/>
  <c r="L155" i="1"/>
  <c r="K155" i="1"/>
  <c r="J155" i="1"/>
  <c r="I155" i="1"/>
  <c r="B152" i="1"/>
  <c r="B151" i="1"/>
  <c r="L149" i="1"/>
  <c r="L145" i="1" s="1"/>
  <c r="K149" i="1"/>
  <c r="K145" i="1" s="1"/>
  <c r="J149" i="1"/>
  <c r="J145" i="1" s="1"/>
  <c r="I149" i="1"/>
  <c r="I145" i="1" s="1"/>
  <c r="H149" i="1"/>
  <c r="H145" i="1" s="1"/>
  <c r="G149" i="1"/>
  <c r="G145" i="1" s="1"/>
  <c r="F149" i="1"/>
  <c r="F145" i="1" s="1"/>
  <c r="E149" i="1"/>
  <c r="E145" i="1" s="1"/>
  <c r="D149" i="1"/>
  <c r="D145" i="1" s="1"/>
  <c r="C149" i="1"/>
  <c r="C145" i="1" s="1"/>
  <c r="B146" i="1"/>
  <c r="I139" i="1"/>
  <c r="B142" i="1"/>
  <c r="L139" i="1"/>
  <c r="H139" i="1"/>
  <c r="D139" i="1"/>
  <c r="D135" i="1" s="1"/>
  <c r="B141" i="1"/>
  <c r="K139" i="1"/>
  <c r="K135" i="1" s="1"/>
  <c r="J139" i="1"/>
  <c r="G139" i="1"/>
  <c r="G135" i="1" s="1"/>
  <c r="F139" i="1"/>
  <c r="C139" i="1"/>
  <c r="C135" i="1" s="1"/>
  <c r="B138" i="1"/>
  <c r="B137" i="1"/>
  <c r="B136" i="1"/>
  <c r="K129" i="1"/>
  <c r="J129" i="1"/>
  <c r="H129" i="1"/>
  <c r="H125" i="1" s="1"/>
  <c r="D129" i="1"/>
  <c r="B131" i="1"/>
  <c r="E129" i="1"/>
  <c r="E125" i="1" s="1"/>
  <c r="B128" i="1"/>
  <c r="B126" i="1"/>
  <c r="G119" i="1"/>
  <c r="F119" i="1"/>
  <c r="E119" i="1"/>
  <c r="B121" i="1"/>
  <c r="H109" i="1"/>
  <c r="K90" i="1"/>
  <c r="J90" i="1"/>
  <c r="I90" i="1"/>
  <c r="B87" i="1"/>
  <c r="B86" i="1"/>
  <c r="L83" i="1"/>
  <c r="K83" i="1"/>
  <c r="J83" i="1"/>
  <c r="I58" i="1"/>
  <c r="I56" i="1" s="1"/>
  <c r="H83" i="1"/>
  <c r="G83" i="1"/>
  <c r="G81" i="1" s="1"/>
  <c r="F83" i="1"/>
  <c r="F81" i="1" s="1"/>
  <c r="E83" i="1"/>
  <c r="D83" i="1"/>
  <c r="C83" i="1"/>
  <c r="B78" i="1"/>
  <c r="E74" i="1"/>
  <c r="E45" i="1" s="1"/>
  <c r="D74" i="1"/>
  <c r="D45" i="1" s="1"/>
  <c r="C74" i="1"/>
  <c r="C45" i="1" s="1"/>
  <c r="B61" i="1"/>
  <c r="B60" i="1"/>
  <c r="E56" i="1"/>
  <c r="D56" i="1"/>
  <c r="C56" i="1"/>
  <c r="B50" i="1"/>
  <c r="B49" i="1"/>
  <c r="B44" i="1"/>
  <c r="B30" i="1"/>
  <c r="L29" i="1"/>
  <c r="K29" i="1"/>
  <c r="J29" i="1"/>
  <c r="I29" i="1"/>
  <c r="H29" i="1"/>
  <c r="G29" i="1"/>
  <c r="E29" i="1"/>
  <c r="D29" i="1"/>
  <c r="C29" i="1"/>
  <c r="B28" i="1"/>
  <c r="B24" i="1"/>
  <c r="B19" i="1"/>
  <c r="B17" i="1"/>
  <c r="B14" i="1"/>
  <c r="E12" i="1"/>
  <c r="D12" i="1"/>
  <c r="C12" i="1"/>
  <c r="B399" i="1" l="1"/>
  <c r="B338" i="1"/>
  <c r="B334" i="1" s="1"/>
  <c r="I372" i="1"/>
  <c r="I369" i="1" s="1"/>
  <c r="I365" i="1" s="1"/>
  <c r="I419" i="1"/>
  <c r="I415" i="1" s="1"/>
  <c r="B149" i="1"/>
  <c r="B145" i="1" s="1"/>
  <c r="I220" i="1"/>
  <c r="I216" i="1" s="1"/>
  <c r="D312" i="1"/>
  <c r="D310" i="1" s="1"/>
  <c r="D33" i="1" s="1"/>
  <c r="G419" i="1"/>
  <c r="G415" i="1" s="1"/>
  <c r="G371" i="1"/>
  <c r="K419" i="1"/>
  <c r="K415" i="1" s="1"/>
  <c r="K371" i="1"/>
  <c r="L180" i="1"/>
  <c r="L176" i="1" s="1"/>
  <c r="J88" i="1"/>
  <c r="J62" i="1" s="1"/>
  <c r="J64" i="1"/>
  <c r="K64" i="1"/>
  <c r="K88" i="1"/>
  <c r="K62" i="1" s="1"/>
  <c r="F302" i="1"/>
  <c r="I64" i="1"/>
  <c r="I88" i="1"/>
  <c r="I62" i="1" s="1"/>
  <c r="B291" i="1"/>
  <c r="B287" i="1" s="1"/>
  <c r="K322" i="1"/>
  <c r="C73" i="1"/>
  <c r="G231" i="1"/>
  <c r="G227" i="1" s="1"/>
  <c r="K231" i="1"/>
  <c r="K227" i="1" s="1"/>
  <c r="B429" i="1"/>
  <c r="B425" i="1" s="1"/>
  <c r="F180" i="1"/>
  <c r="F176" i="1" s="1"/>
  <c r="E72" i="1"/>
  <c r="I73" i="1"/>
  <c r="B281" i="1"/>
  <c r="B277" i="1" s="1"/>
  <c r="G351" i="1"/>
  <c r="G348" i="1" s="1"/>
  <c r="G344" i="1" s="1"/>
  <c r="C303" i="1"/>
  <c r="C22" i="1" s="1"/>
  <c r="D317" i="1"/>
  <c r="D315" i="1" s="1"/>
  <c r="J322" i="1"/>
  <c r="C25" i="1"/>
  <c r="B234" i="1"/>
  <c r="L322" i="1"/>
  <c r="E73" i="1"/>
  <c r="C109" i="1"/>
  <c r="C105" i="1" s="1"/>
  <c r="B179" i="1"/>
  <c r="F231" i="1"/>
  <c r="F227" i="1" s="1"/>
  <c r="J231" i="1"/>
  <c r="J227" i="1" s="1"/>
  <c r="B321" i="1"/>
  <c r="G303" i="1"/>
  <c r="K303" i="1"/>
  <c r="D322" i="1"/>
  <c r="I322" i="1"/>
  <c r="B15" i="1"/>
  <c r="I72" i="1"/>
  <c r="H58" i="1"/>
  <c r="H56" i="1" s="1"/>
  <c r="L58" i="1"/>
  <c r="L56" i="1" s="1"/>
  <c r="H176" i="1"/>
  <c r="B251" i="1"/>
  <c r="B247" i="1" s="1"/>
  <c r="H301" i="1"/>
  <c r="L301" i="1"/>
  <c r="J302" i="1"/>
  <c r="E322" i="1"/>
  <c r="D302" i="1"/>
  <c r="H302" i="1"/>
  <c r="L302" i="1"/>
  <c r="L21" i="1" s="1"/>
  <c r="D348" i="1"/>
  <c r="D344" i="1" s="1"/>
  <c r="F351" i="1"/>
  <c r="F312" i="1" s="1"/>
  <c r="F310" i="1" s="1"/>
  <c r="B405" i="1"/>
  <c r="B379" i="1"/>
  <c r="F58" i="1"/>
  <c r="C41" i="1"/>
  <c r="E231" i="1"/>
  <c r="E227" i="1" s="1"/>
  <c r="I231" i="1"/>
  <c r="I227" i="1" s="1"/>
  <c r="E25" i="1"/>
  <c r="E71" i="1"/>
  <c r="B79" i="1"/>
  <c r="H73" i="1"/>
  <c r="L73" i="1"/>
  <c r="F115" i="1"/>
  <c r="C180" i="1"/>
  <c r="C176" i="1" s="1"/>
  <c r="G180" i="1"/>
  <c r="B261" i="1"/>
  <c r="B257" i="1" s="1"/>
  <c r="D308" i="1"/>
  <c r="F369" i="1"/>
  <c r="F365" i="1" s="1"/>
  <c r="J58" i="1"/>
  <c r="J56" i="1" s="1"/>
  <c r="H322" i="1"/>
  <c r="B107" i="1"/>
  <c r="G115" i="1"/>
  <c r="I71" i="1"/>
  <c r="H105" i="1"/>
  <c r="E109" i="1"/>
  <c r="E105" i="1" s="1"/>
  <c r="D119" i="1"/>
  <c r="D115" i="1" s="1"/>
  <c r="H119" i="1"/>
  <c r="H115" i="1" s="1"/>
  <c r="J180" i="1"/>
  <c r="J176" i="1" s="1"/>
  <c r="E180" i="1"/>
  <c r="E176" i="1" s="1"/>
  <c r="I180" i="1"/>
  <c r="I176" i="1" s="1"/>
  <c r="B200" i="1"/>
  <c r="B196" i="1" s="1"/>
  <c r="D231" i="1"/>
  <c r="D227" i="1" s="1"/>
  <c r="H231" i="1"/>
  <c r="H227" i="1" s="1"/>
  <c r="L231" i="1"/>
  <c r="L227" i="1" s="1"/>
  <c r="B271" i="1"/>
  <c r="B267" i="1" s="1"/>
  <c r="C301" i="1"/>
  <c r="G301" i="1"/>
  <c r="G15" i="1" s="1"/>
  <c r="K301" i="1"/>
  <c r="E302" i="1"/>
  <c r="I302" i="1"/>
  <c r="F303" i="1"/>
  <c r="J303" i="1"/>
  <c r="E301" i="1"/>
  <c r="I301" i="1"/>
  <c r="E303" i="1"/>
  <c r="I303" i="1"/>
  <c r="I22" i="1" s="1"/>
  <c r="E369" i="1"/>
  <c r="E365" i="1" s="1"/>
  <c r="B389" i="1"/>
  <c r="B385" i="1" s="1"/>
  <c r="D125" i="1"/>
  <c r="C81" i="1"/>
  <c r="C54" i="1"/>
  <c r="F59" i="1"/>
  <c r="B59" i="1" s="1"/>
  <c r="F99" i="1"/>
  <c r="F95" i="1" s="1"/>
  <c r="E115" i="1"/>
  <c r="E348" i="1"/>
  <c r="E344" i="1" s="1"/>
  <c r="J419" i="1"/>
  <c r="J415" i="1" s="1"/>
  <c r="H439" i="1"/>
  <c r="H435" i="1" s="1"/>
  <c r="H372" i="1"/>
  <c r="D73" i="1"/>
  <c r="B116" i="1"/>
  <c r="B350" i="1"/>
  <c r="F72" i="1"/>
  <c r="D109" i="1"/>
  <c r="D105" i="1" s="1"/>
  <c r="G176" i="1"/>
  <c r="B345" i="1"/>
  <c r="C372" i="1"/>
  <c r="C369" i="1" s="1"/>
  <c r="C365" i="1" s="1"/>
  <c r="D369" i="1"/>
  <c r="D365" i="1" s="1"/>
  <c r="B74" i="1"/>
  <c r="G72" i="1"/>
  <c r="K72" i="1"/>
  <c r="B108" i="1"/>
  <c r="J109" i="1"/>
  <c r="J105" i="1" s="1"/>
  <c r="J119" i="1"/>
  <c r="J115" i="1" s="1"/>
  <c r="K125" i="1"/>
  <c r="G129" i="1"/>
  <c r="G125" i="1" s="1"/>
  <c r="B178" i="1"/>
  <c r="B241" i="1"/>
  <c r="B237" i="1" s="1"/>
  <c r="B319" i="1"/>
  <c r="J369" i="1"/>
  <c r="J365" i="1" s="1"/>
  <c r="H71" i="1"/>
  <c r="F109" i="1"/>
  <c r="F105" i="1" s="1"/>
  <c r="F129" i="1"/>
  <c r="F125" i="1" s="1"/>
  <c r="D71" i="1"/>
  <c r="B29" i="1"/>
  <c r="E81" i="1"/>
  <c r="I83" i="1"/>
  <c r="L90" i="1"/>
  <c r="E99" i="1"/>
  <c r="E95" i="1" s="1"/>
  <c r="B118" i="1"/>
  <c r="K119" i="1"/>
  <c r="K115" i="1" s="1"/>
  <c r="B159" i="1"/>
  <c r="B155" i="1" s="1"/>
  <c r="B183" i="1"/>
  <c r="B190" i="1"/>
  <c r="B186" i="1" s="1"/>
  <c r="B210" i="1"/>
  <c r="B206" i="1" s="1"/>
  <c r="H303" i="1"/>
  <c r="L303" i="1"/>
  <c r="L22" i="1" s="1"/>
  <c r="L135" i="1"/>
  <c r="B139" i="1"/>
  <c r="B135" i="1" s="1"/>
  <c r="H135" i="1"/>
  <c r="B80" i="1"/>
  <c r="C72" i="1"/>
  <c r="F73" i="1"/>
  <c r="F69" i="1"/>
  <c r="F71" i="1"/>
  <c r="J73" i="1"/>
  <c r="J71" i="1"/>
  <c r="H81" i="1"/>
  <c r="B96" i="1"/>
  <c r="B117" i="1"/>
  <c r="E54" i="1"/>
  <c r="I351" i="1"/>
  <c r="I358" i="1"/>
  <c r="I354" i="1" s="1"/>
  <c r="K73" i="1"/>
  <c r="C71" i="1"/>
  <c r="G71" i="1"/>
  <c r="K71" i="1"/>
  <c r="B101" i="1"/>
  <c r="C99" i="1"/>
  <c r="C95" i="1" s="1"/>
  <c r="G58" i="1"/>
  <c r="G99" i="1"/>
  <c r="G95" i="1" s="1"/>
  <c r="K58" i="1"/>
  <c r="I129" i="1"/>
  <c r="I125" i="1" s="1"/>
  <c r="G22" i="1"/>
  <c r="J72" i="1"/>
  <c r="G73" i="1"/>
  <c r="D81" i="1"/>
  <c r="B97" i="1"/>
  <c r="B98" i="1"/>
  <c r="D99" i="1"/>
  <c r="D95" i="1" s="1"/>
  <c r="H99" i="1"/>
  <c r="H95" i="1" s="1"/>
  <c r="B171" i="1"/>
  <c r="B169" i="1" s="1"/>
  <c r="B165" i="1" s="1"/>
  <c r="G169" i="1"/>
  <c r="G165" i="1" s="1"/>
  <c r="K109" i="1"/>
  <c r="K105" i="1" s="1"/>
  <c r="C119" i="1"/>
  <c r="C115" i="1" s="1"/>
  <c r="B127" i="1"/>
  <c r="D72" i="1"/>
  <c r="H72" i="1"/>
  <c r="L72" i="1"/>
  <c r="J125" i="1"/>
  <c r="C129" i="1"/>
  <c r="C125" i="1" s="1"/>
  <c r="F135" i="1"/>
  <c r="J135" i="1"/>
  <c r="D180" i="1"/>
  <c r="D176" i="1" s="1"/>
  <c r="K220" i="1"/>
  <c r="K216" i="1" s="1"/>
  <c r="K182" i="1"/>
  <c r="K180" i="1" s="1"/>
  <c r="K176" i="1" s="1"/>
  <c r="I119" i="1"/>
  <c r="I115" i="1" s="1"/>
  <c r="E135" i="1"/>
  <c r="I135" i="1"/>
  <c r="B177" i="1"/>
  <c r="I306" i="1"/>
  <c r="B347" i="1"/>
  <c r="D303" i="1"/>
  <c r="B106" i="1"/>
  <c r="B111" i="1"/>
  <c r="B233" i="1"/>
  <c r="C231" i="1"/>
  <c r="C227" i="1" s="1"/>
  <c r="E306" i="1"/>
  <c r="B346" i="1"/>
  <c r="C302" i="1"/>
  <c r="G302" i="1"/>
  <c r="K302" i="1"/>
  <c r="B375" i="1"/>
  <c r="B395" i="1"/>
  <c r="G220" i="1"/>
  <c r="G216" i="1" s="1"/>
  <c r="B222" i="1"/>
  <c r="B220" i="1" s="1"/>
  <c r="B216" i="1" s="1"/>
  <c r="B330" i="1"/>
  <c r="C317" i="1"/>
  <c r="C328" i="1"/>
  <c r="C312" i="1"/>
  <c r="C299" i="1" s="1"/>
  <c r="G317" i="1"/>
  <c r="G315" i="1" s="1"/>
  <c r="G328" i="1"/>
  <c r="G322" i="1" s="1"/>
  <c r="F301" i="1"/>
  <c r="F15" i="1" s="1"/>
  <c r="J301" i="1"/>
  <c r="C348" i="1"/>
  <c r="C344" i="1" s="1"/>
  <c r="H361" i="1"/>
  <c r="K361" i="1"/>
  <c r="J361" i="1"/>
  <c r="B358" i="1"/>
  <c r="B354" i="1" s="1"/>
  <c r="B421" i="1"/>
  <c r="B419" i="1" s="1"/>
  <c r="B415" i="1" s="1"/>
  <c r="H419" i="1"/>
  <c r="H415" i="1" s="1"/>
  <c r="L419" i="1"/>
  <c r="L415" i="1" s="1"/>
  <c r="D301" i="1"/>
  <c r="B320" i="1"/>
  <c r="F334" i="1"/>
  <c r="F326" i="1"/>
  <c r="J308" i="1"/>
  <c r="G439" i="1"/>
  <c r="G435" i="1" s="1"/>
  <c r="G372" i="1"/>
  <c r="G369" i="1" s="1"/>
  <c r="G365" i="1" s="1"/>
  <c r="K439" i="1"/>
  <c r="K435" i="1" s="1"/>
  <c r="K372" i="1"/>
  <c r="E317" i="1"/>
  <c r="E315" i="1" s="1"/>
  <c r="E312" i="1"/>
  <c r="E310" i="1" s="1"/>
  <c r="E33" i="1" s="1"/>
  <c r="J81" i="1" l="1"/>
  <c r="L71" i="1"/>
  <c r="B71" i="1" s="1"/>
  <c r="L64" i="1"/>
  <c r="L88" i="1"/>
  <c r="L62" i="1" s="1"/>
  <c r="E69" i="1"/>
  <c r="K369" i="1"/>
  <c r="K365" i="1" s="1"/>
  <c r="F56" i="1"/>
  <c r="F54" i="1" s="1"/>
  <c r="B231" i="1"/>
  <c r="B227" i="1" s="1"/>
  <c r="B303" i="1"/>
  <c r="I21" i="1"/>
  <c r="I12" i="1" s="1"/>
  <c r="F22" i="1"/>
  <c r="H21" i="1"/>
  <c r="B371" i="1"/>
  <c r="G312" i="1"/>
  <c r="G310" i="1" s="1"/>
  <c r="G304" i="1" s="1"/>
  <c r="L15" i="1"/>
  <c r="H22" i="1"/>
  <c r="D69" i="1"/>
  <c r="I69" i="1"/>
  <c r="H54" i="1"/>
  <c r="K22" i="1"/>
  <c r="B301" i="1"/>
  <c r="J15" i="1"/>
  <c r="H15" i="1"/>
  <c r="E21" i="1"/>
  <c r="F348" i="1"/>
  <c r="F344" i="1" s="1"/>
  <c r="K69" i="1"/>
  <c r="D21" i="1"/>
  <c r="L13" i="1"/>
  <c r="C42" i="1"/>
  <c r="J22" i="1"/>
  <c r="H69" i="1"/>
  <c r="B52" i="1"/>
  <c r="C43" i="1"/>
  <c r="I42" i="1"/>
  <c r="I81" i="1"/>
  <c r="E15" i="1"/>
  <c r="D306" i="1"/>
  <c r="D304" i="1" s="1"/>
  <c r="D299" i="1"/>
  <c r="D297" i="1" s="1"/>
  <c r="D25" i="1"/>
  <c r="K15" i="1"/>
  <c r="B73" i="1"/>
  <c r="I15" i="1"/>
  <c r="G42" i="1"/>
  <c r="H41" i="1"/>
  <c r="L12" i="1"/>
  <c r="H42" i="1"/>
  <c r="L42" i="1"/>
  <c r="F31" i="1"/>
  <c r="F33" i="1"/>
  <c r="G21" i="1"/>
  <c r="G13" i="1" s="1"/>
  <c r="E304" i="1"/>
  <c r="B372" i="1"/>
  <c r="I109" i="1"/>
  <c r="I105" i="1" s="1"/>
  <c r="B58" i="1"/>
  <c r="B56" i="1" s="1"/>
  <c r="B53" i="1"/>
  <c r="D42" i="1"/>
  <c r="D41" i="1"/>
  <c r="C297" i="1"/>
  <c r="B302" i="1"/>
  <c r="B182" i="1"/>
  <c r="B180" i="1" s="1"/>
  <c r="B176" i="1" s="1"/>
  <c r="I99" i="1"/>
  <c r="I95" i="1" s="1"/>
  <c r="I41" i="1"/>
  <c r="G56" i="1"/>
  <c r="G54" i="1" s="1"/>
  <c r="G25" i="1"/>
  <c r="K81" i="1"/>
  <c r="D15" i="1"/>
  <c r="J306" i="1"/>
  <c r="J25" i="1"/>
  <c r="K358" i="1"/>
  <c r="K354" i="1" s="1"/>
  <c r="K351" i="1"/>
  <c r="F41" i="1"/>
  <c r="F21" i="1"/>
  <c r="F42" i="1"/>
  <c r="G41" i="1"/>
  <c r="D31" i="1"/>
  <c r="D54" i="1"/>
  <c r="B45" i="1"/>
  <c r="C15" i="1"/>
  <c r="J69" i="1"/>
  <c r="B72" i="1"/>
  <c r="C21" i="1"/>
  <c r="F324" i="1"/>
  <c r="F322" i="1" s="1"/>
  <c r="F317" i="1"/>
  <c r="F315" i="1" s="1"/>
  <c r="B326" i="1"/>
  <c r="B324" i="1" s="1"/>
  <c r="F308" i="1"/>
  <c r="J351" i="1"/>
  <c r="J358" i="1"/>
  <c r="J354" i="1" s="1"/>
  <c r="L119" i="1"/>
  <c r="L115" i="1" s="1"/>
  <c r="L99" i="1"/>
  <c r="L95" i="1" s="1"/>
  <c r="C69" i="1"/>
  <c r="H369" i="1"/>
  <c r="H365" i="1" s="1"/>
  <c r="H358" i="1"/>
  <c r="H354" i="1" s="1"/>
  <c r="H351" i="1"/>
  <c r="C310" i="1"/>
  <c r="C33" i="1" s="1"/>
  <c r="E43" i="1"/>
  <c r="E41" i="1"/>
  <c r="E22" i="1"/>
  <c r="E42" i="1"/>
  <c r="K56" i="1"/>
  <c r="K25" i="1"/>
  <c r="I25" i="1"/>
  <c r="I312" i="1"/>
  <c r="I348" i="1"/>
  <c r="I344" i="1" s="1"/>
  <c r="G109" i="1"/>
  <c r="G105" i="1" s="1"/>
  <c r="C315" i="1"/>
  <c r="L109" i="1"/>
  <c r="L105" i="1" s="1"/>
  <c r="K42" i="1"/>
  <c r="K21" i="1"/>
  <c r="L369" i="1"/>
  <c r="L365" i="1" s="1"/>
  <c r="L361" i="1"/>
  <c r="B328" i="1"/>
  <c r="C322" i="1"/>
  <c r="E299" i="1"/>
  <c r="E297" i="1" s="1"/>
  <c r="J41" i="1"/>
  <c r="J99" i="1"/>
  <c r="J95" i="1" s="1"/>
  <c r="G69" i="1"/>
  <c r="J42" i="1"/>
  <c r="J21" i="1"/>
  <c r="E31" i="1"/>
  <c r="E23" i="1" s="1"/>
  <c r="D22" i="1"/>
  <c r="D43" i="1"/>
  <c r="B369" i="1" l="1"/>
  <c r="B365" i="1" s="1"/>
  <c r="B317" i="1"/>
  <c r="L69" i="1"/>
  <c r="G12" i="1"/>
  <c r="I39" i="1"/>
  <c r="I13" i="1"/>
  <c r="H39" i="1"/>
  <c r="G39" i="1"/>
  <c r="B22" i="1"/>
  <c r="B315" i="1"/>
  <c r="G299" i="1"/>
  <c r="G297" i="1" s="1"/>
  <c r="C39" i="1"/>
  <c r="H13" i="1"/>
  <c r="H12" i="1"/>
  <c r="B88" i="1"/>
  <c r="B85" i="1" s="1"/>
  <c r="B83" i="1" s="1"/>
  <c r="B81" i="1" s="1"/>
  <c r="D23" i="1"/>
  <c r="J39" i="1"/>
  <c r="E39" i="1"/>
  <c r="F39" i="1"/>
  <c r="B43" i="1"/>
  <c r="B42" i="1"/>
  <c r="D39" i="1"/>
  <c r="E11" i="1"/>
  <c r="E13" i="1"/>
  <c r="C304" i="1"/>
  <c r="C31" i="1"/>
  <c r="C23" i="1" s="1"/>
  <c r="B322" i="1"/>
  <c r="F13" i="1"/>
  <c r="F12" i="1"/>
  <c r="J13" i="1"/>
  <c r="J12" i="1"/>
  <c r="B132" i="1"/>
  <c r="B129" i="1" s="1"/>
  <c r="B125" i="1" s="1"/>
  <c r="L129" i="1"/>
  <c r="L125" i="1" s="1"/>
  <c r="L358" i="1"/>
  <c r="L354" i="1" s="1"/>
  <c r="L351" i="1"/>
  <c r="B351" i="1" s="1"/>
  <c r="B348" i="1" s="1"/>
  <c r="B344" i="1" s="1"/>
  <c r="H312" i="1"/>
  <c r="H348" i="1"/>
  <c r="H344" i="1" s="1"/>
  <c r="B69" i="1"/>
  <c r="G33" i="1"/>
  <c r="G11" i="1" s="1"/>
  <c r="G31" i="1"/>
  <c r="G23" i="1" s="1"/>
  <c r="K12" i="1"/>
  <c r="K13" i="1"/>
  <c r="I310" i="1"/>
  <c r="I304" i="1" s="1"/>
  <c r="I299" i="1"/>
  <c r="I297" i="1" s="1"/>
  <c r="L81" i="1"/>
  <c r="K54" i="1"/>
  <c r="J312" i="1"/>
  <c r="J348" i="1"/>
  <c r="J344" i="1" s="1"/>
  <c r="B122" i="1"/>
  <c r="B119" i="1" s="1"/>
  <c r="B115" i="1" s="1"/>
  <c r="J54" i="1"/>
  <c r="K41" i="1"/>
  <c r="K39" i="1" s="1"/>
  <c r="K99" i="1"/>
  <c r="K95" i="1" s="1"/>
  <c r="K348" i="1"/>
  <c r="K344" i="1" s="1"/>
  <c r="K312" i="1"/>
  <c r="D13" i="1"/>
  <c r="D11" i="1"/>
  <c r="L25" i="1"/>
  <c r="B102" i="1"/>
  <c r="B99" i="1" s="1"/>
  <c r="B95" i="1" s="1"/>
  <c r="L41" i="1"/>
  <c r="L39" i="1" s="1"/>
  <c r="H25" i="1"/>
  <c r="F306" i="1"/>
  <c r="F299" i="1"/>
  <c r="F297" i="1" s="1"/>
  <c r="F27" i="1"/>
  <c r="F11" i="1" s="1"/>
  <c r="B308" i="1"/>
  <c r="C13" i="1"/>
  <c r="B21" i="1"/>
  <c r="C11" i="1"/>
  <c r="I54" i="1"/>
  <c r="B112" i="1"/>
  <c r="B109" i="1" s="1"/>
  <c r="B105" i="1" s="1"/>
  <c r="G9" i="1" l="1"/>
  <c r="E9" i="1"/>
  <c r="I33" i="1"/>
  <c r="I11" i="1" s="1"/>
  <c r="I9" i="1" s="1"/>
  <c r="I31" i="1"/>
  <c r="I23" i="1" s="1"/>
  <c r="B12" i="1"/>
  <c r="F9" i="1"/>
  <c r="B41" i="1"/>
  <c r="B39" i="1" s="1"/>
  <c r="D9" i="1"/>
  <c r="B13" i="1"/>
  <c r="B64" i="1"/>
  <c r="B62" i="1" s="1"/>
  <c r="B54" i="1" s="1"/>
  <c r="J310" i="1"/>
  <c r="J299" i="1"/>
  <c r="J297" i="1" s="1"/>
  <c r="C9" i="1"/>
  <c r="F25" i="1"/>
  <c r="F23" i="1" s="1"/>
  <c r="B27" i="1"/>
  <c r="B25" i="1" s="1"/>
  <c r="K310" i="1"/>
  <c r="K299" i="1"/>
  <c r="K297" i="1" s="1"/>
  <c r="L312" i="1"/>
  <c r="B312" i="1" s="1"/>
  <c r="L348" i="1"/>
  <c r="L344" i="1" s="1"/>
  <c r="F304" i="1"/>
  <c r="B306" i="1"/>
  <c r="L54" i="1"/>
  <c r="H310" i="1"/>
  <c r="H299" i="1"/>
  <c r="H297" i="1" l="1"/>
  <c r="L310" i="1"/>
  <c r="B310" i="1" s="1"/>
  <c r="B304" i="1" s="1"/>
  <c r="L299" i="1"/>
  <c r="L297" i="1" s="1"/>
  <c r="K304" i="1"/>
  <c r="K33" i="1"/>
  <c r="K11" i="1" s="1"/>
  <c r="K9" i="1" s="1"/>
  <c r="K31" i="1"/>
  <c r="K23" i="1" s="1"/>
  <c r="H33" i="1"/>
  <c r="H31" i="1"/>
  <c r="H23" i="1" s="1"/>
  <c r="H304" i="1"/>
  <c r="J33" i="1"/>
  <c r="J11" i="1" s="1"/>
  <c r="J9" i="1" s="1"/>
  <c r="J31" i="1"/>
  <c r="J23" i="1" s="1"/>
  <c r="J304" i="1"/>
  <c r="B299" i="1" l="1"/>
  <c r="B297" i="1" s="1"/>
  <c r="H11" i="1"/>
  <c r="L304" i="1"/>
  <c r="L31" i="1"/>
  <c r="L23" i="1" s="1"/>
  <c r="L33" i="1"/>
  <c r="L11" i="1" s="1"/>
  <c r="L9" i="1" s="1"/>
  <c r="H9" i="1" l="1"/>
  <c r="B11" i="1"/>
  <c r="B9" i="1" s="1"/>
  <c r="B33" i="1"/>
  <c r="B31" i="1" s="1"/>
  <c r="B23" i="1" s="1"/>
</calcChain>
</file>

<file path=xl/sharedStrings.xml><?xml version="1.0" encoding="utf-8"?>
<sst xmlns="http://schemas.openxmlformats.org/spreadsheetml/2006/main" count="459" uniqueCount="71">
  <si>
    <t xml:space="preserve">2. pielikums </t>
  </si>
  <si>
    <t>Ietekmes novērtējums uz valsts un pašvaldību budžetiem </t>
  </si>
  <si>
    <t>Uzdevums</t>
  </si>
  <si>
    <t>Finansējums kopā</t>
  </si>
  <si>
    <t>Vidējā termiņa valsts budžetā plānotais finansējums</t>
  </si>
  <si>
    <t>Nepieciešamais papildu finansējums</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</si>
  <si>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</si>
  <si>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</si>
  <si>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</si>
  <si>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</si>
  <si>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</si>
  <si>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</si>
  <si>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</si>
  <si>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</si>
  <si>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1. RĪCĪBAS VIRZIENS: VESELĪGS UN AKTĪVS DZĪVESVEIDS</t>
  </si>
  <si>
    <t>1. Kopsavilkums</t>
  </si>
  <si>
    <t>1.1. Veicināt veselīga un sabalansēta uztura lietošanu, īstenojot vienotu uztura politiku</t>
  </si>
  <si>
    <t>Zemkopības ministrija</t>
  </si>
  <si>
    <t>Izglītības un zinātnes ministrija</t>
  </si>
  <si>
    <t>1.2. Veicināt lielāku iedzīvotāju fizisko aktivitāti ikdienā, īstenojot vienotu fizisko aktivitāšu veicināšanas politiku</t>
  </si>
  <si>
    <t>1.3. Mazināt dažāda veida atkarību izraisošo vielu lietošanu un procesu atkarības, īstenojot vienotu atkarību mazināšanas politiku</t>
  </si>
  <si>
    <t>1.4. Uzlabot iedzīvotāju seksuālo un reproduktīvo veselību, īstenojot vienotu seksuālās un reproduktīvās veselības veicināšanas politiku sabiedrībā</t>
  </si>
  <si>
    <t>1.5. Uzlabot iedzīvotāju psihoemocionālo labklājību, īstenojot vienotu psihiskās veselības politiku sabiedrībā</t>
  </si>
  <si>
    <t>1.7. Veicināt veselīgu un drošu dzīves un darba vidi, mazinot traumatismu un mirstību no ārējiem nāves cēloņiem</t>
  </si>
  <si>
    <t>Labklājības ministrija</t>
  </si>
  <si>
    <t>1.8. Stiprināt pašvaldību, izglītības iestāžu un darba devēju lomu slimību profilaksē un veselības veicināšanā</t>
  </si>
  <si>
    <t>1.8.7. Palielināt darba devēju lomu un iesaisti darbinieku veselības veicināšanā un saglabāšanā, izveidojot  Nacionālo Veselīgo darbavietu tīklu un īstenojot veselīga dzīvesveida pasākumus darbavietās</t>
  </si>
  <si>
    <t>30 000</t>
  </si>
  <si>
    <t xml:space="preserve">30 000 </t>
  </si>
  <si>
    <t xml:space="preserve">32 000 </t>
  </si>
  <si>
    <t xml:space="preserve">34 000 </t>
  </si>
  <si>
    <t xml:space="preserve">2. RĪCĪBAS VIRZIENS: INFEKCIJU IZPLATĪBAS MAZINĀŠANA </t>
  </si>
  <si>
    <t>2. Kopsavilkums</t>
  </si>
  <si>
    <t>2.1. Palielināt vakcinācijas aptveri un novērst vakcīnu apgādes traucējumu ietekmi uz vakcināciju</t>
  </si>
  <si>
    <t>2.2. Mazināt infekcijas slimību izplatības riskus</t>
  </si>
  <si>
    <t>2.3. Stiprināt infekcijas slimību epidemioloģisko uzraudzību</t>
  </si>
  <si>
    <t>2.4. Mazināt antimikrobiālās rezistences izplatības riskus</t>
  </si>
  <si>
    <t>3. Kopsavilkums</t>
  </si>
  <si>
    <t>3.1.1 Uzlabot valsts apmaksāto ambulatoro pakalpojumu pieejamību</t>
  </si>
  <si>
    <t>3.1.2. Uzlabot valsts apmaksāto zobārstniecības pakalpojumu pieejamību</t>
  </si>
  <si>
    <t>3.1.3. Uzlabot valsts apmaksāto stacionāro pakalpojumu pieejamību</t>
  </si>
  <si>
    <t>3.1.4. Uzlabot kompensējamo zāļu un medicīnas ierīču pieejamību</t>
  </si>
  <si>
    <t>3.2.6. Veicināt transplantējamo orgānu un audu pieejamību</t>
  </si>
  <si>
    <t>3.3.2. Veicināt veselības komunikācijas un iedzīvotāju veselībpratības pilnveidošanu, tā paaugstinot iedzīvotāju rūpes par savu veselību (sasaistē ar I virzienu)</t>
  </si>
  <si>
    <t>4. Kopsavilkums</t>
  </si>
  <si>
    <t>4.1. Uzlabot cilvēkresursu pieejamību (piesaiste, saglabāšana, ģeogrāfiskais izvietojums) valsts apmaksātajā veselības aprūpes sistēmā, tajā skaitā, veicinot ilgtspējīgas veselības izglītības sistēmas attīstību</t>
  </si>
  <si>
    <t>4.2. Uzlabot cilvēkresursu kvalitāti atbilstoši veselības aprūpes pakalpojumu attīstībai un pieprasījumam darba tirgū</t>
  </si>
  <si>
    <t>5. RĪCĪBAS VIRZIENS:  VESELĪBAS APRŪPES ILGTSPĒJA, PĀRVALDĪBAS STIPRINĀŠANA, EFEKTĪVA VESELĪBAS APRŪPES RESURSU IZLIETOŠANA</t>
  </si>
  <si>
    <t>5. Kopsavilkums</t>
  </si>
  <si>
    <t>5.1. Pilnveidot veselības aprūpes pakalpojumu kvalitāti un uzlabot pacientu drošību</t>
  </si>
  <si>
    <t>5.6. Pilnveidot stacionāro pakalpojumu sniedzēju aprūpes līmeņu struktūru, sadarbības teritorijas (pakalpojumu pārprofilējamība, kvalitāte, efektivitāte)</t>
  </si>
  <si>
    <t>5.7. Uzlabot ārstniecības iestāžu infrastruktūru, tai skaitā nodrošināt specializēto slimnīcu attīstību</t>
  </si>
  <si>
    <t>5.8. Izveidot un uzturēt nepieciešamo materiālo rezervju sistēmu katastrofu un ārkārtas situācijām</t>
  </si>
  <si>
    <t>5.9. Stiprināt VM resora kapacitāti sabiedrības veselības, veselības aprūpes un farmācijas jomā</t>
  </si>
  <si>
    <t>5.10. Radīt jaunas zināšanas, prasmes un inovācijas, attīstīt produktus, procesus un pakalpojumus veselības nozaru problēmu risināšanai un stratēģisko attīstības mērķu sasniegšanai, kā arī nodrošināt nepieciešamos datus veselības politikas plānošanai un novērtēšanai, veicinot pētniecību un pētniecības rezultātu pārnesi tautsaimniecībā</t>
  </si>
  <si>
    <t>5.12. Veicināt veselības nozares  digitālo transformāciju</t>
  </si>
  <si>
    <t>*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</si>
  <si>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 Norāda Eiropas Savienības un pārējo ārvalstu finanšu palīdzību regulējošos tiesību aktus vai to projektus, kas nosaka attiecīgā finansējuma piešķiršanas nosacījumus.</t>
  </si>
  <si>
    <t>tajā skaitā sadalījumā pa resoriem:</t>
  </si>
  <si>
    <t>Veselības ministrija</t>
  </si>
  <si>
    <t>Veselibas ministrija</t>
  </si>
  <si>
    <t>1.9. Veikt Latvijas iedzīvotāju dzīvesveida paradumu pētījumus un monitoringu, tai skaitā izvērtējot biomonitoringa pētījumos iegūtos rezultātus un monitoringu, lai nodrošinātu nozari ar informāciju par veselības riska faktoru izplatību, tendencēm un potenciālo ietekmi uz Latvijas iedzīvotāju veselību, kas dotu pamatu turpmākai politikas plānošanai un īstenošanai.</t>
  </si>
  <si>
    <t>2021*</t>
  </si>
  <si>
    <t>***Norādīts tikai Eiropas Atveseļošanas un noturības mehānisma finansējums</t>
  </si>
  <si>
    <t>3. RĪCĪBAS VIRZIENS: UZ CILVĒKU CENTRĒTA UN INTEGRĒTA VESELĪBAS APRŪPE****</t>
  </si>
  <si>
    <t>4. RĪCĪBAS VIRZIENS: CILVĒKRESURSU NODROŠINĀJUMS UN PRASMJU PILNVEIDE****</t>
  </si>
  <si>
    <t xml:space="preserve">**** Finansējums 3.rīcības virziena un 4.rīcības virziena pasākumiem daļēji pārklājas. Kopsavilkumā finansējuma pārklāšanās nav. </t>
  </si>
  <si>
    <t>5.pielikums Sabiedrības veselības pamatnostādnēm 2021.2027.gadam</t>
  </si>
  <si>
    <t>4.1.11. Izstrādāt un ieviest konkurētspējīgu ārstniecības personu atalgojuma modeli atbilstoši sniegto pakalpojuma līmenim un veidam, nodrošinot ārstniecības personu atalgojuma pieaugumu visām ārstniecības personu grupām.</t>
  </si>
  <si>
    <t>4.2.2. Izstrādāt un ieviest ilgtspējīgas tālākizglītības modeli, nodrošinot kompetenču centru attīstību klīniskajās universitātes slimnīcās un paredzot klīnisko universitāšu slimnīcu, augstskolu un citu izglītības iestāžu, profesionālo organizāciju un citu iesaistīto pušu lomu un funkcijas ārstniecības personu izglītības un tālākizglītības sistēmā,  pārskatot tālākizglītības rezultātu novērtēšanu (punkti par kursu apmeklējumu, to piešķiršanas principi) un sasaistot iegūtos tālākizglītības punktus ar tālākizglītības mērķi.</t>
  </si>
  <si>
    <t>5.11. Attīstīt izmaiņas veselības aprūpes sniegtajos pakalpojumos un uzlabot to efektivitāti, ieviešot inovācijas fondu veselības aprūpē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</si>
</sst>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186"/>
      <scheme val="minor"/>
    </font>
    <font>
      <b/>
      <sz val="10"/>
      <name val="Calibri"/>
      <family val="2"/>
      <scheme val="minor"/>
    </font>
    <font>
      <sz val="10"/>
      <name val="Calibri"/>
      <family val="2"/>
      <scheme val="minor"/>
    </font>
    <font>
      <i/>
      <sz val="10"/>
      <name val="Calibri"/>
      <family val="2"/>
      <scheme val="minor"/>
    </font>
    <font>
      <strike/>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6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hair">
        <color auto="1"/>
      </left>
      <right style="hair">
        <color auto="1"/>
      </right>
      <top style="hair">
        <color auto="1"/>
      </top>
      <bottom style="hair">
        <color auto="1"/>
      </bottom>
      <diagonal/>
    </border>
    <border>
      <left/>
      <right/>
      <top/>
      <bottom style="thin">
        <color rgb="FF000000"/>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indexed="64"/>
      </left>
      <right style="medium">
        <color rgb="FF000000"/>
      </right>
      <top/>
      <bottom style="thin">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indexed="64"/>
      </right>
      <top/>
      <bottom style="thin">
        <color indexed="64"/>
      </bottom>
      <diagonal/>
    </border>
    <border>
      <left style="medium">
        <color rgb="FF000000"/>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thin">
        <color indexed="64"/>
      </left>
      <right/>
      <top/>
      <bottom style="thin">
        <color indexed="64"/>
      </bottom>
      <diagonal/>
    </border>
    <border>
      <left style="medium">
        <color rgb="FF000000"/>
      </left>
      <right/>
      <top style="thin">
        <color indexed="64"/>
      </top>
      <bottom/>
      <diagonal/>
    </border>
    <border>
      <left style="medium">
        <color rgb="FF000000"/>
      </left>
      <right style="thin">
        <color indexed="64"/>
      </right>
      <top style="thin">
        <color indexed="64"/>
      </top>
      <bottom/>
      <diagonal/>
    </border>
    <border>
      <left style="thin">
        <color indexed="64"/>
      </left>
      <right style="medium">
        <color rgb="FF000000"/>
      </right>
      <top/>
      <bottom/>
      <diagonal/>
    </border>
    <border>
      <left style="medium">
        <color rgb="FF000000"/>
      </left>
      <right style="thin">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24">
    <xf numFmtId="0" fontId="0" fillId="0" borderId="0" xfId="0"/>
    <xf numFmtId="3" fontId="2" fillId="0" borderId="0" xfId="0" applyNumberFormat="1" applyFont="1" applyAlignment="1">
      <alignment wrapText="1"/>
    </xf>
    <xf numFmtId="3" fontId="2" fillId="2" borderId="11" xfId="0" applyNumberFormat="1" applyFont="1" applyFill="1" applyBorder="1" applyAlignment="1">
      <alignment wrapText="1"/>
    </xf>
    <xf numFmtId="3" fontId="2"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wrapText="1"/>
    </xf>
    <xf numFmtId="3" fontId="2" fillId="2" borderId="11" xfId="0" applyNumberFormat="1" applyFont="1" applyFill="1" applyBorder="1" applyAlignment="1">
      <alignment vertical="center" wrapText="1"/>
    </xf>
    <xf numFmtId="3" fontId="1" fillId="2" borderId="11" xfId="0" applyNumberFormat="1" applyFont="1" applyFill="1" applyBorder="1" applyAlignment="1">
      <alignment wrapText="1"/>
    </xf>
    <xf numFmtId="3" fontId="1"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wrapText="1"/>
    </xf>
    <xf numFmtId="3" fontId="2" fillId="2" borderId="11" xfId="0" applyNumberFormat="1" applyFont="1" applyFill="1" applyBorder="1" applyAlignment="1">
      <alignment horizontal="right"/>
    </xf>
    <xf numFmtId="3" fontId="2" fillId="2" borderId="11" xfId="0" applyNumberFormat="1" applyFont="1" applyFill="1" applyBorder="1" applyAlignment="1"/>
    <xf numFmtId="3" fontId="2" fillId="2" borderId="11" xfId="0" applyNumberFormat="1" applyFont="1" applyFill="1" applyBorder="1" applyAlignment="1">
      <alignment vertical="center"/>
    </xf>
    <xf numFmtId="3" fontId="1" fillId="2" borderId="11" xfId="0" applyNumberFormat="1" applyFont="1" applyFill="1" applyBorder="1" applyAlignment="1">
      <alignment vertical="center"/>
    </xf>
    <xf numFmtId="3" fontId="2" fillId="0" borderId="0" xfId="0" applyNumberFormat="1" applyFont="1" applyAlignment="1">
      <alignment horizontal="center" wrapText="1"/>
    </xf>
    <xf numFmtId="0" fontId="2" fillId="0" borderId="0" xfId="0" applyFont="1" applyAlignment="1">
      <alignment wrapText="1"/>
    </xf>
    <xf numFmtId="0" fontId="2" fillId="0" borderId="0" xfId="0" applyFont="1" applyAlignment="1">
      <alignment horizontal="right" wrapText="1"/>
    </xf>
    <xf numFmtId="0" fontId="2" fillId="0" borderId="0" xfId="0" applyFont="1"/>
    <xf numFmtId="3" fontId="2" fillId="2" borderId="0" xfId="0" applyNumberFormat="1" applyFont="1" applyFill="1" applyAlignment="1">
      <alignment wrapText="1"/>
    </xf>
    <xf numFmtId="3" fontId="1" fillId="2" borderId="6" xfId="0" applyNumberFormat="1" applyFont="1" applyFill="1" applyBorder="1" applyAlignment="1">
      <alignment wrapText="1"/>
    </xf>
    <xf numFmtId="3" fontId="1" fillId="2" borderId="7" xfId="0" applyNumberFormat="1" applyFont="1" applyFill="1" applyBorder="1" applyAlignment="1">
      <alignment horizontal="right" vertical="center"/>
    </xf>
    <xf numFmtId="3" fontId="1" fillId="2" borderId="7" xfId="0" applyNumberFormat="1" applyFont="1" applyFill="1" applyBorder="1" applyAlignment="1">
      <alignment vertical="center"/>
    </xf>
    <xf numFmtId="3" fontId="2" fillId="2" borderId="6" xfId="0" applyNumberFormat="1" applyFont="1" applyFill="1" applyBorder="1" applyAlignment="1">
      <alignment wrapText="1"/>
    </xf>
    <xf numFmtId="3" fontId="2" fillId="2" borderId="11" xfId="0" applyNumberFormat="1" applyFont="1" applyFill="1" applyBorder="1"/>
    <xf numFmtId="3" fontId="2" fillId="2" borderId="8" xfId="0" applyNumberFormat="1" applyFont="1" applyFill="1" applyBorder="1" applyAlignment="1">
      <alignment wrapText="1"/>
    </xf>
    <xf numFmtId="3" fontId="2" fillId="2" borderId="7" xfId="0" applyNumberFormat="1" applyFont="1" applyFill="1" applyBorder="1" applyAlignment="1">
      <alignment horizontal="right" vertical="center"/>
    </xf>
    <xf numFmtId="3" fontId="2" fillId="2" borderId="7" xfId="0" applyNumberFormat="1" applyFont="1" applyFill="1" applyBorder="1" applyAlignment="1">
      <alignment vertical="center"/>
    </xf>
    <xf numFmtId="3" fontId="2" fillId="2" borderId="10" xfId="0" applyNumberFormat="1" applyFont="1" applyFill="1" applyBorder="1" applyAlignment="1">
      <alignment vertical="center" wrapText="1"/>
    </xf>
    <xf numFmtId="3" fontId="2" fillId="2" borderId="21" xfId="0" applyNumberFormat="1" applyFont="1" applyFill="1" applyBorder="1" applyAlignment="1">
      <alignment vertical="center" wrapText="1"/>
    </xf>
    <xf numFmtId="3" fontId="2" fillId="2" borderId="44" xfId="0" applyNumberFormat="1" applyFont="1" applyFill="1" applyBorder="1" applyAlignment="1">
      <alignment vertical="center" wrapText="1"/>
    </xf>
    <xf numFmtId="3" fontId="2" fillId="2" borderId="48" xfId="0" applyNumberFormat="1" applyFont="1" applyFill="1" applyBorder="1" applyAlignment="1">
      <alignment vertical="center" wrapText="1"/>
    </xf>
    <xf numFmtId="3" fontId="2" fillId="2" borderId="44" xfId="0" applyNumberFormat="1" applyFont="1" applyFill="1" applyBorder="1" applyAlignment="1">
      <alignment horizontal="right" vertical="center" wrapText="1"/>
    </xf>
    <xf numFmtId="3" fontId="1" fillId="2" borderId="8" xfId="0" applyNumberFormat="1" applyFont="1" applyFill="1" applyBorder="1" applyAlignment="1">
      <alignment wrapText="1"/>
    </xf>
    <xf numFmtId="3" fontId="2" fillId="2" borderId="9" xfId="0" applyNumberFormat="1" applyFont="1" applyFill="1" applyBorder="1" applyAlignment="1">
      <alignment wrapText="1"/>
    </xf>
    <xf numFmtId="3" fontId="2" fillId="2" borderId="10" xfId="0" applyNumberFormat="1" applyFont="1" applyFill="1" applyBorder="1" applyAlignment="1">
      <alignment wrapText="1"/>
    </xf>
    <xf numFmtId="3" fontId="2" fillId="2" borderId="22" xfId="0" applyNumberFormat="1" applyFont="1" applyFill="1" applyBorder="1"/>
    <xf numFmtId="3" fontId="2" fillId="2" borderId="29" xfId="0" applyNumberFormat="1" applyFont="1" applyFill="1" applyBorder="1" applyAlignment="1">
      <alignment wrapText="1"/>
    </xf>
    <xf numFmtId="3" fontId="2" fillId="2" borderId="28" xfId="0" applyNumberFormat="1" applyFont="1" applyFill="1" applyBorder="1" applyAlignment="1">
      <alignment vertical="center"/>
    </xf>
    <xf numFmtId="3" fontId="2" fillId="2" borderId="30" xfId="0" applyNumberFormat="1" applyFont="1" applyFill="1" applyBorder="1" applyAlignment="1">
      <alignment horizontal="right" wrapText="1"/>
    </xf>
    <xf numFmtId="3" fontId="2" fillId="2" borderId="30" xfId="0" applyNumberFormat="1" applyFont="1" applyFill="1" applyBorder="1" applyAlignment="1">
      <alignment wrapText="1"/>
    </xf>
    <xf numFmtId="3" fontId="2" fillId="2" borderId="10" xfId="0" applyNumberFormat="1" applyFont="1" applyFill="1" applyBorder="1" applyAlignment="1">
      <alignment horizontal="right" vertical="center" wrapText="1"/>
    </xf>
    <xf numFmtId="3" fontId="2" fillId="2" borderId="10" xfId="0" applyNumberFormat="1" applyFont="1" applyFill="1" applyBorder="1" applyAlignment="1">
      <alignment horizontal="right" wrapText="1"/>
    </xf>
    <xf numFmtId="3" fontId="2" fillId="2" borderId="21" xfId="0" applyNumberFormat="1" applyFont="1" applyFill="1" applyBorder="1" applyAlignment="1">
      <alignment wrapText="1"/>
    </xf>
    <xf numFmtId="3" fontId="2" fillId="2" borderId="16" xfId="0" applyNumberFormat="1" applyFont="1" applyFill="1" applyBorder="1" applyAlignment="1">
      <alignment horizontal="right" wrapText="1"/>
    </xf>
    <xf numFmtId="3" fontId="2" fillId="2" borderId="16" xfId="0" applyNumberFormat="1" applyFont="1" applyFill="1" applyBorder="1" applyAlignment="1">
      <alignment wrapText="1"/>
    </xf>
    <xf numFmtId="3" fontId="2" fillId="2" borderId="15" xfId="0" applyNumberFormat="1" applyFont="1" applyFill="1" applyBorder="1" applyAlignment="1">
      <alignment wrapText="1"/>
    </xf>
    <xf numFmtId="3" fontId="2" fillId="2" borderId="27" xfId="0" applyNumberFormat="1" applyFont="1" applyFill="1" applyBorder="1" applyAlignment="1">
      <alignment wrapText="1"/>
    </xf>
    <xf numFmtId="3" fontId="2" fillId="2" borderId="15" xfId="0" applyNumberFormat="1" applyFont="1" applyFill="1" applyBorder="1"/>
    <xf numFmtId="3" fontId="2" fillId="2" borderId="24" xfId="0" applyNumberFormat="1" applyFont="1" applyFill="1" applyBorder="1"/>
    <xf numFmtId="3" fontId="2" fillId="2" borderId="0" xfId="0" applyNumberFormat="1" applyFont="1" applyFill="1" applyBorder="1" applyAlignment="1">
      <alignment wrapText="1"/>
    </xf>
    <xf numFmtId="3" fontId="1" fillId="2" borderId="28" xfId="0" applyNumberFormat="1" applyFont="1" applyFill="1" applyBorder="1" applyAlignment="1">
      <alignment horizontal="right" vertical="center"/>
    </xf>
    <xf numFmtId="3" fontId="1" fillId="2" borderId="28" xfId="0" applyNumberFormat="1" applyFont="1" applyFill="1" applyBorder="1" applyAlignment="1">
      <alignment vertical="center"/>
    </xf>
    <xf numFmtId="3" fontId="2" fillId="2" borderId="4" xfId="0" applyNumberFormat="1" applyFont="1" applyFill="1" applyBorder="1" applyAlignment="1">
      <alignment wrapText="1"/>
    </xf>
    <xf numFmtId="3" fontId="2" fillId="2" borderId="31" xfId="0" applyNumberFormat="1" applyFont="1" applyFill="1" applyBorder="1" applyAlignment="1">
      <alignment horizontal="right" wrapText="1"/>
    </xf>
    <xf numFmtId="3" fontId="2" fillId="2" borderId="31" xfId="0" applyNumberFormat="1" applyFont="1" applyFill="1" applyBorder="1" applyAlignment="1">
      <alignment wrapText="1"/>
    </xf>
    <xf numFmtId="3" fontId="1" fillId="2" borderId="4" xfId="0" applyNumberFormat="1" applyFont="1" applyFill="1" applyBorder="1" applyAlignment="1">
      <alignment wrapText="1"/>
    </xf>
    <xf numFmtId="3" fontId="1" fillId="2" borderId="31" xfId="0" applyNumberFormat="1" applyFont="1" applyFill="1" applyBorder="1" applyAlignment="1">
      <alignment horizontal="right" vertical="center"/>
    </xf>
    <xf numFmtId="3" fontId="1" fillId="2" borderId="31" xfId="0" applyNumberFormat="1" applyFont="1" applyFill="1" applyBorder="1" applyAlignment="1">
      <alignment vertical="center"/>
    </xf>
    <xf numFmtId="3" fontId="2" fillId="2" borderId="12" xfId="0" applyNumberFormat="1" applyFont="1" applyFill="1" applyBorder="1" applyAlignment="1">
      <alignment wrapText="1"/>
    </xf>
    <xf numFmtId="3" fontId="1" fillId="2" borderId="36" xfId="0" applyNumberFormat="1" applyFont="1" applyFill="1" applyBorder="1" applyAlignment="1">
      <alignment wrapText="1"/>
    </xf>
    <xf numFmtId="3" fontId="1" fillId="2" borderId="42" xfId="0" applyNumberFormat="1" applyFont="1" applyFill="1" applyBorder="1" applyAlignment="1">
      <alignment horizontal="right" vertical="center"/>
    </xf>
    <xf numFmtId="3" fontId="1" fillId="2" borderId="42" xfId="0" applyNumberFormat="1" applyFont="1" applyFill="1" applyBorder="1" applyAlignment="1">
      <alignment vertical="center"/>
    </xf>
    <xf numFmtId="3" fontId="1" fillId="2" borderId="43" xfId="0" applyNumberFormat="1" applyFont="1" applyFill="1" applyBorder="1" applyAlignment="1">
      <alignment vertical="center"/>
    </xf>
    <xf numFmtId="3" fontId="2" fillId="2" borderId="37" xfId="0" applyNumberFormat="1" applyFont="1" applyFill="1" applyBorder="1" applyAlignment="1">
      <alignment wrapText="1"/>
    </xf>
    <xf numFmtId="3" fontId="1" fillId="2" borderId="37" xfId="0" applyNumberFormat="1" applyFont="1" applyFill="1" applyBorder="1" applyAlignment="1">
      <alignment wrapText="1"/>
    </xf>
    <xf numFmtId="3" fontId="1" fillId="2" borderId="33" xfId="0" applyNumberFormat="1" applyFont="1" applyFill="1" applyBorder="1" applyAlignment="1">
      <alignment vertical="center"/>
    </xf>
    <xf numFmtId="3" fontId="2" fillId="2" borderId="33" xfId="0" applyNumberFormat="1" applyFont="1" applyFill="1" applyBorder="1" applyAlignment="1">
      <alignment wrapText="1"/>
    </xf>
    <xf numFmtId="3" fontId="2" fillId="2" borderId="34" xfId="0" applyNumberFormat="1" applyFont="1" applyFill="1" applyBorder="1" applyAlignment="1">
      <alignment wrapText="1"/>
    </xf>
    <xf numFmtId="3" fontId="2" fillId="2" borderId="35" xfId="0" applyNumberFormat="1" applyFont="1" applyFill="1" applyBorder="1" applyAlignment="1">
      <alignment wrapText="1"/>
    </xf>
    <xf numFmtId="3" fontId="1" fillId="2" borderId="0" xfId="0" applyNumberFormat="1" applyFont="1" applyFill="1" applyAlignment="1">
      <alignment wrapText="1"/>
    </xf>
    <xf numFmtId="3" fontId="1" fillId="2" borderId="20" xfId="0" applyNumberFormat="1" applyFont="1" applyFill="1" applyBorder="1" applyAlignment="1">
      <alignment vertical="center"/>
    </xf>
    <xf numFmtId="3" fontId="2" fillId="2" borderId="0" xfId="0" applyNumberFormat="1" applyFont="1" applyFill="1" applyBorder="1" applyAlignment="1">
      <alignment vertical="center" wrapText="1"/>
    </xf>
    <xf numFmtId="3" fontId="1" fillId="2" borderId="22" xfId="0" applyNumberFormat="1" applyFont="1" applyFill="1" applyBorder="1" applyAlignment="1">
      <alignment vertical="center"/>
    </xf>
    <xf numFmtId="3" fontId="2" fillId="2" borderId="13" xfId="0" applyNumberFormat="1" applyFont="1" applyFill="1" applyBorder="1" applyAlignment="1">
      <alignment wrapText="1"/>
    </xf>
    <xf numFmtId="3" fontId="1" fillId="2" borderId="41" xfId="0" applyNumberFormat="1" applyFont="1" applyFill="1" applyBorder="1" applyAlignment="1">
      <alignment wrapText="1"/>
    </xf>
    <xf numFmtId="3" fontId="2" fillId="2" borderId="38" xfId="0" applyNumberFormat="1" applyFont="1" applyFill="1" applyBorder="1" applyAlignment="1">
      <alignment wrapText="1"/>
    </xf>
    <xf numFmtId="3" fontId="1" fillId="2" borderId="38" xfId="0" applyNumberFormat="1" applyFont="1" applyFill="1" applyBorder="1" applyAlignment="1">
      <alignment wrapText="1"/>
    </xf>
    <xf numFmtId="3" fontId="2" fillId="2" borderId="39" xfId="0" applyNumberFormat="1" applyFont="1" applyFill="1" applyBorder="1" applyAlignment="1">
      <alignment wrapText="1"/>
    </xf>
    <xf numFmtId="3" fontId="2" fillId="2" borderId="14" xfId="0" applyNumberFormat="1" applyFont="1" applyFill="1" applyBorder="1"/>
    <xf numFmtId="3" fontId="2" fillId="2" borderId="23" xfId="0" applyNumberFormat="1" applyFont="1" applyFill="1" applyBorder="1"/>
    <xf numFmtId="3" fontId="1" fillId="2" borderId="1" xfId="0" applyNumberFormat="1" applyFont="1" applyFill="1" applyBorder="1" applyAlignment="1">
      <alignment wrapText="1"/>
    </xf>
    <xf numFmtId="3" fontId="1" fillId="2" borderId="46" xfId="0" applyNumberFormat="1" applyFont="1" applyFill="1" applyBorder="1" applyAlignment="1">
      <alignment wrapText="1"/>
    </xf>
    <xf numFmtId="3" fontId="1" fillId="2" borderId="47" xfId="0" applyNumberFormat="1" applyFont="1" applyFill="1" applyBorder="1" applyAlignment="1">
      <alignment wrapText="1"/>
    </xf>
    <xf numFmtId="0" fontId="2" fillId="2" borderId="0" xfId="0" applyFont="1" applyFill="1" applyBorder="1" applyAlignment="1">
      <alignment vertical="center" wrapText="1"/>
    </xf>
    <xf numFmtId="3" fontId="1" fillId="2" borderId="45" xfId="0" applyNumberFormat="1" applyFont="1" applyFill="1" applyBorder="1" applyAlignment="1">
      <alignment wrapText="1"/>
    </xf>
    <xf numFmtId="3" fontId="1" fillId="2" borderId="40" xfId="0" applyNumberFormat="1" applyFont="1" applyFill="1" applyBorder="1" applyAlignment="1">
      <alignment vertical="center"/>
    </xf>
    <xf numFmtId="3" fontId="2" fillId="2" borderId="32" xfId="0" applyNumberFormat="1" applyFont="1" applyFill="1" applyBorder="1" applyAlignment="1">
      <alignment wrapText="1"/>
    </xf>
    <xf numFmtId="3" fontId="2" fillId="2" borderId="40" xfId="0" applyNumberFormat="1" applyFont="1" applyFill="1" applyBorder="1" applyAlignment="1">
      <alignment vertical="center"/>
    </xf>
    <xf numFmtId="3" fontId="1" fillId="2" borderId="32" xfId="0" applyNumberFormat="1" applyFont="1" applyFill="1" applyBorder="1" applyAlignment="1">
      <alignment wrapText="1"/>
    </xf>
    <xf numFmtId="3" fontId="1" fillId="2" borderId="31" xfId="0" applyNumberFormat="1" applyFont="1" applyFill="1" applyBorder="1" applyAlignment="1">
      <alignment horizontal="right"/>
    </xf>
    <xf numFmtId="3" fontId="1" fillId="2" borderId="31" xfId="0" applyNumberFormat="1" applyFont="1" applyFill="1" applyBorder="1" applyAlignment="1"/>
    <xf numFmtId="3" fontId="1" fillId="2" borderId="33" xfId="0" applyNumberFormat="1" applyFont="1" applyFill="1" applyBorder="1" applyAlignment="1"/>
    <xf numFmtId="3" fontId="2" fillId="2" borderId="34" xfId="0" applyNumberFormat="1" applyFont="1" applyFill="1" applyBorder="1" applyAlignment="1">
      <alignment horizontal="right" wrapText="1"/>
    </xf>
    <xf numFmtId="3" fontId="2" fillId="2" borderId="31" xfId="0" applyNumberFormat="1" applyFont="1" applyFill="1" applyBorder="1" applyAlignment="1">
      <alignment horizontal="right" vertical="center"/>
    </xf>
    <xf numFmtId="3" fontId="2" fillId="2" borderId="31" xfId="0" applyNumberFormat="1" applyFont="1" applyFill="1" applyBorder="1" applyAlignment="1">
      <alignment vertical="center"/>
    </xf>
    <xf numFmtId="3" fontId="2" fillId="2" borderId="33" xfId="0" applyNumberFormat="1" applyFont="1" applyFill="1" applyBorder="1" applyAlignment="1">
      <alignment vertical="center"/>
    </xf>
    <xf numFmtId="3" fontId="2" fillId="2" borderId="50" xfId="0" applyNumberFormat="1" applyFont="1" applyFill="1" applyBorder="1" applyAlignment="1">
      <alignment vertical="center"/>
    </xf>
    <xf numFmtId="3" fontId="2" fillId="2" borderId="51" xfId="0" applyNumberFormat="1" applyFont="1" applyFill="1" applyBorder="1" applyAlignment="1">
      <alignment vertical="center"/>
    </xf>
    <xf numFmtId="3" fontId="2" fillId="2" borderId="49" xfId="0" applyNumberFormat="1" applyFont="1" applyFill="1" applyBorder="1" applyAlignment="1">
      <alignment wrapText="1"/>
    </xf>
    <xf numFmtId="3" fontId="2" fillId="2" borderId="6" xfId="0" applyNumberFormat="1" applyFont="1" applyFill="1" applyBorder="1" applyAlignment="1">
      <alignment horizontal="right" wrapText="1"/>
    </xf>
    <xf numFmtId="3" fontId="2" fillId="2" borderId="31" xfId="0" applyNumberFormat="1" applyFont="1" applyFill="1" applyBorder="1" applyAlignment="1">
      <alignment horizontal="right"/>
    </xf>
    <xf numFmtId="3" fontId="2" fillId="2" borderId="31" xfId="0" applyNumberFormat="1" applyFont="1" applyFill="1" applyBorder="1"/>
    <xf numFmtId="3" fontId="2" fillId="2" borderId="33" xfId="0" applyNumberFormat="1" applyFont="1" applyFill="1" applyBorder="1"/>
    <xf numFmtId="3" fontId="2" fillId="2" borderId="50" xfId="0" applyNumberFormat="1" applyFont="1" applyFill="1" applyBorder="1" applyAlignment="1">
      <alignment horizontal="right"/>
    </xf>
    <xf numFmtId="3" fontId="2" fillId="2" borderId="50" xfId="0" applyNumberFormat="1" applyFont="1" applyFill="1" applyBorder="1"/>
    <xf numFmtId="3" fontId="2" fillId="2" borderId="52" xfId="0" applyNumberFormat="1" applyFont="1" applyFill="1" applyBorder="1"/>
    <xf numFmtId="3" fontId="3" fillId="2" borderId="0" xfId="0" applyNumberFormat="1" applyFont="1" applyFill="1" applyAlignment="1">
      <alignment wrapText="1"/>
    </xf>
    <xf numFmtId="3" fontId="2" fillId="2" borderId="20" xfId="0" applyNumberFormat="1" applyFont="1" applyFill="1" applyBorder="1" applyAlignment="1">
      <alignment vertical="center"/>
    </xf>
    <xf numFmtId="3" fontId="4" fillId="2" borderId="0" xfId="0" applyNumberFormat="1" applyFont="1" applyFill="1" applyAlignment="1">
      <alignment wrapText="1"/>
    </xf>
    <xf numFmtId="3" fontId="2" fillId="2" borderId="28" xfId="0" applyNumberFormat="1" applyFont="1" applyFill="1" applyBorder="1" applyAlignment="1">
      <alignment horizontal="right" vertical="center"/>
    </xf>
    <xf numFmtId="3" fontId="2" fillId="2" borderId="15" xfId="0" applyNumberFormat="1" applyFont="1" applyFill="1" applyBorder="1" applyAlignment="1">
      <alignment vertical="center"/>
    </xf>
    <xf numFmtId="3" fontId="1" fillId="2" borderId="53" xfId="0" applyNumberFormat="1" applyFont="1" applyFill="1" applyBorder="1" applyAlignment="1">
      <alignment wrapText="1"/>
    </xf>
    <xf numFmtId="3" fontId="1" fillId="2" borderId="48" xfId="0" applyNumberFormat="1" applyFont="1" applyFill="1" applyBorder="1" applyAlignment="1">
      <alignment wrapText="1"/>
    </xf>
    <xf numFmtId="3" fontId="1" fillId="2" borderId="44" xfId="0" applyNumberFormat="1" applyFont="1" applyFill="1" applyBorder="1" applyAlignment="1">
      <alignment wrapText="1"/>
    </xf>
    <xf numFmtId="3" fontId="2" fillId="2" borderId="50" xfId="0" applyNumberFormat="1" applyFont="1" applyFill="1" applyBorder="1" applyAlignment="1">
      <alignment horizontal="right" wrapText="1"/>
    </xf>
    <xf numFmtId="3" fontId="2" fillId="2" borderId="54" xfId="0" applyNumberFormat="1" applyFont="1" applyFill="1" applyBorder="1" applyAlignment="1">
      <alignment wrapText="1"/>
    </xf>
    <xf numFmtId="3" fontId="2" fillId="2" borderId="50" xfId="0" applyNumberFormat="1" applyFont="1" applyFill="1" applyBorder="1" applyAlignment="1">
      <alignment wrapText="1"/>
    </xf>
    <xf numFmtId="3" fontId="2" fillId="2" borderId="51" xfId="0" applyNumberFormat="1" applyFont="1" applyFill="1" applyBorder="1" applyAlignment="1">
      <alignment wrapText="1"/>
    </xf>
    <xf numFmtId="3" fontId="2" fillId="2" borderId="55" xfId="0" applyNumberFormat="1" applyFont="1" applyFill="1" applyBorder="1" applyAlignment="1">
      <alignment wrapText="1"/>
    </xf>
    <xf numFmtId="3" fontId="2" fillId="2" borderId="56" xfId="0" applyNumberFormat="1" applyFont="1" applyFill="1" applyBorder="1" applyAlignment="1">
      <alignment vertical="center"/>
    </xf>
    <xf numFmtId="3" fontId="1" fillId="2" borderId="53" xfId="0" applyNumberFormat="1" applyFont="1" applyFill="1" applyBorder="1" applyAlignment="1">
      <alignment vertical="center" wrapText="1"/>
    </xf>
    <xf numFmtId="3" fontId="1" fillId="2" borderId="48" xfId="0" applyNumberFormat="1" applyFont="1" applyFill="1" applyBorder="1" applyAlignment="1">
      <alignment vertical="center" wrapText="1"/>
    </xf>
    <xf numFmtId="3" fontId="1" fillId="2" borderId="44" xfId="0" applyNumberFormat="1" applyFont="1" applyFill="1" applyBorder="1" applyAlignment="1">
      <alignment vertical="center" wrapText="1"/>
    </xf>
    <xf numFmtId="3" fontId="2" fillId="2" borderId="50" xfId="0" applyNumberFormat="1" applyFont="1" applyFill="1" applyBorder="1" applyAlignment="1">
      <alignment horizontal="right" vertical="center"/>
    </xf>
    <xf numFmtId="0" fontId="1" fillId="2" borderId="53" xfId="0" applyFont="1" applyFill="1" applyBorder="1" applyAlignment="1">
      <alignment vertical="center" wrapText="1"/>
    </xf>
    <xf numFmtId="0" fontId="1" fillId="2" borderId="48" xfId="0" applyFont="1" applyFill="1" applyBorder="1" applyAlignment="1">
      <alignment vertical="center" wrapText="1"/>
    </xf>
    <xf numFmtId="0" fontId="1" fillId="2" borderId="44" xfId="0" applyFont="1" applyFill="1" applyBorder="1" applyAlignment="1">
      <alignment vertical="center" wrapText="1"/>
    </xf>
    <xf numFmtId="3" fontId="2" fillId="2" borderId="51" xfId="0" applyNumberFormat="1" applyFont="1" applyFill="1" applyBorder="1"/>
    <xf numFmtId="3" fontId="2" fillId="2" borderId="0" xfId="0" applyNumberFormat="1" applyFont="1" applyFill="1" applyBorder="1" applyAlignment="1">
      <alignment horizontal="center" vertical="center" wrapText="1"/>
    </xf>
    <xf numFmtId="0" fontId="2" fillId="0" borderId="0" xfId="0" applyFont="1" applyAlignment="1">
      <alignment horizontal="right"/>
    </xf>
    <xf numFmtId="3" fontId="2" fillId="0" borderId="0" xfId="0" applyNumberFormat="1" applyFont="1" applyAlignment="1"/>
    <xf numFmtId="0" fontId="1" fillId="0" borderId="0" xfId="0" applyFont="1"/>
    <xf numFmtId="3" fontId="2" fillId="2" borderId="9" xfId="0" applyNumberFormat="1" applyFont="1" applyFill="1" applyBorder="1" applyAlignment="1">
      <alignment horizontal="right" wrapText="1"/>
    </xf>
    <xf numFmtId="0" fontId="2" fillId="2" borderId="0" xfId="0" applyFont="1" applyFill="1"/>
    <xf numFmtId="0" fontId="1" fillId="2" borderId="0" xfId="0" applyFont="1" applyFill="1"/>
    <xf numFmtId="3" fontId="1" fillId="2" borderId="6" xfId="0" applyNumberFormat="1" applyFont="1" applyFill="1" applyBorder="1" applyAlignment="1">
      <alignment horizontal="right" wrapText="1"/>
    </xf>
    <xf numFmtId="3" fontId="1" fillId="2" borderId="8" xfId="0" applyNumberFormat="1" applyFont="1" applyFill="1" applyBorder="1" applyAlignment="1">
      <alignment horizontal="right" wrapText="1"/>
    </xf>
    <xf numFmtId="3" fontId="2" fillId="2" borderId="8" xfId="0" applyNumberFormat="1" applyFont="1" applyFill="1" applyBorder="1" applyAlignment="1">
      <alignment horizontal="right" wrapText="1"/>
    </xf>
    <xf numFmtId="3" fontId="2" fillId="2" borderId="15" xfId="0" applyNumberFormat="1" applyFont="1" applyFill="1" applyBorder="1" applyAlignment="1">
      <alignment horizontal="right" wrapText="1"/>
    </xf>
    <xf numFmtId="0" fontId="2" fillId="2" borderId="0" xfId="0" applyFont="1" applyFill="1" applyAlignment="1"/>
    <xf numFmtId="3" fontId="1" fillId="2" borderId="41" xfId="0" applyNumberFormat="1" applyFont="1" applyFill="1" applyBorder="1" applyAlignment="1">
      <alignment horizontal="right" wrapText="1"/>
    </xf>
    <xf numFmtId="3" fontId="2" fillId="2" borderId="15" xfId="0" applyNumberFormat="1" applyFont="1" applyFill="1" applyBorder="1" applyAlignment="1">
      <alignment horizontal="right" vertical="center"/>
    </xf>
    <xf numFmtId="0" fontId="2" fillId="2" borderId="48" xfId="0" applyFont="1" applyFill="1" applyBorder="1" applyAlignment="1">
      <alignment wrapText="1"/>
    </xf>
    <xf numFmtId="0" fontId="2" fillId="2" borderId="44" xfId="0" applyFont="1" applyFill="1" applyBorder="1" applyAlignment="1">
      <alignment wrapText="1"/>
    </xf>
    <xf numFmtId="0" fontId="4" fillId="2" borderId="0" xfId="0" applyFont="1" applyFill="1"/>
    <xf numFmtId="0" fontId="2" fillId="2" borderId="0" xfId="0" applyFont="1" applyFill="1" applyAlignment="1">
      <alignment vertical="top"/>
    </xf>
    <xf numFmtId="0" fontId="2" fillId="2" borderId="25" xfId="0" applyFont="1" applyFill="1" applyBorder="1" applyAlignment="1">
      <alignment vertical="top"/>
    </xf>
    <xf numFmtId="3" fontId="1" fillId="2" borderId="11" xfId="0" applyNumberFormat="1" applyFont="1" applyFill="1" applyBorder="1" applyAlignment="1">
      <alignment horizontal="right"/>
    </xf>
    <xf numFmtId="3" fontId="1" fillId="2" borderId="22" xfId="0" applyNumberFormat="1" applyFont="1" applyFill="1" applyBorder="1" applyAlignment="1">
      <alignment horizontal="right" vertical="center"/>
    </xf>
    <xf numFmtId="3" fontId="2" fillId="2" borderId="21" xfId="0" applyNumberFormat="1" applyFont="1" applyFill="1" applyBorder="1" applyAlignment="1">
      <alignment horizontal="right" wrapText="1"/>
    </xf>
    <xf numFmtId="3" fontId="2" fillId="2" borderId="15" xfId="0" applyNumberFormat="1" applyFont="1" applyFill="1" applyBorder="1" applyAlignment="1">
      <alignment horizontal="right"/>
    </xf>
    <xf numFmtId="0" fontId="1" fillId="5" borderId="64" xfId="0" applyFont="1" applyFill="1" applyBorder="1" applyAlignment="1">
      <alignment horizontal="center" vertical="center" wrapText="1"/>
    </xf>
    <xf numFmtId="3" fontId="1" fillId="0" borderId="7" xfId="0" applyNumberFormat="1" applyFont="1" applyFill="1" applyBorder="1" applyAlignment="1">
      <alignment wrapText="1"/>
    </xf>
    <xf numFmtId="3" fontId="1" fillId="0" borderId="7" xfId="0" applyNumberFormat="1" applyFont="1" applyFill="1" applyBorder="1" applyAlignment="1">
      <alignment vertical="center"/>
    </xf>
    <xf numFmtId="3" fontId="1" fillId="0" borderId="7" xfId="0" applyNumberFormat="1" applyFont="1" applyFill="1" applyBorder="1" applyAlignment="1">
      <alignment horizontal="right" vertical="center"/>
    </xf>
    <xf numFmtId="3" fontId="2" fillId="0" borderId="11" xfId="0" applyNumberFormat="1" applyFont="1" applyFill="1" applyBorder="1" applyAlignment="1">
      <alignment wrapText="1"/>
    </xf>
    <xf numFmtId="3" fontId="1" fillId="0" borderId="11" xfId="0" applyNumberFormat="1" applyFont="1" applyFill="1" applyBorder="1" applyAlignment="1">
      <alignment vertical="center"/>
    </xf>
    <xf numFmtId="3" fontId="1" fillId="0" borderId="11" xfId="0" applyNumberFormat="1" applyFont="1" applyFill="1" applyBorder="1" applyAlignment="1">
      <alignment horizontal="right" vertical="center"/>
    </xf>
    <xf numFmtId="3" fontId="1" fillId="0" borderId="7" xfId="0" applyNumberFormat="1" applyFont="1" applyFill="1" applyBorder="1" applyAlignment="1">
      <alignment horizontal="right" wrapText="1"/>
    </xf>
    <xf numFmtId="3" fontId="1" fillId="0" borderId="11" xfId="0" applyNumberFormat="1" applyFont="1" applyFill="1" applyBorder="1" applyAlignment="1">
      <alignment horizontal="right" wrapText="1"/>
    </xf>
    <xf numFmtId="3" fontId="1" fillId="0" borderId="11" xfId="0" applyNumberFormat="1" applyFont="1" applyFill="1" applyBorder="1" applyAlignment="1"/>
    <xf numFmtId="3" fontId="1" fillId="0" borderId="11" xfId="0" applyNumberFormat="1" applyFont="1" applyFill="1" applyBorder="1" applyAlignment="1">
      <alignment horizontal="right"/>
    </xf>
    <xf numFmtId="3" fontId="2" fillId="0" borderId="11" xfId="0" applyNumberFormat="1" applyFont="1" applyFill="1" applyBorder="1" applyAlignment="1">
      <alignment vertical="center"/>
    </xf>
    <xf numFmtId="3" fontId="2" fillId="0" borderId="11" xfId="0" applyNumberFormat="1" applyFont="1" applyFill="1" applyBorder="1" applyAlignment="1">
      <alignment horizontal="right" vertical="center"/>
    </xf>
    <xf numFmtId="3" fontId="2" fillId="2" borderId="41" xfId="0" applyNumberFormat="1" applyFont="1" applyFill="1" applyBorder="1" applyAlignment="1">
      <alignment wrapText="1"/>
    </xf>
    <xf numFmtId="3" fontId="2" fillId="2" borderId="41" xfId="0" applyNumberFormat="1" applyFont="1" applyFill="1" applyBorder="1" applyAlignment="1">
      <alignment horizontal="right" wrapText="1"/>
    </xf>
    <xf numFmtId="3" fontId="2" fillId="2" borderId="57" xfId="0" applyNumberFormat="1" applyFont="1" applyFill="1" applyBorder="1" applyAlignment="1">
      <alignment horizontal="right" wrapText="1"/>
    </xf>
    <xf numFmtId="3" fontId="1" fillId="2" borderId="11" xfId="0" applyNumberFormat="1" applyFont="1" applyFill="1" applyBorder="1" applyAlignment="1">
      <alignment horizontal="right" vertical="center" wrapText="1"/>
    </xf>
    <xf numFmtId="3" fontId="1" fillId="2" borderId="11" xfId="0" applyNumberFormat="1" applyFont="1" applyFill="1" applyBorder="1"/>
    <xf numFmtId="3" fontId="2" fillId="2" borderId="42" xfId="0" applyNumberFormat="1" applyFont="1" applyFill="1" applyBorder="1" applyAlignment="1">
      <alignment horizontal="right" vertical="center"/>
    </xf>
    <xf numFmtId="3" fontId="2" fillId="2" borderId="42" xfId="0" applyNumberFormat="1" applyFont="1" applyFill="1" applyBorder="1" applyAlignment="1">
      <alignment vertical="center"/>
    </xf>
    <xf numFmtId="3" fontId="2" fillId="2" borderId="43" xfId="0" applyNumberFormat="1" applyFont="1" applyFill="1" applyBorder="1" applyAlignment="1">
      <alignment vertical="center"/>
    </xf>
    <xf numFmtId="3" fontId="1" fillId="2" borderId="16" xfId="0" applyNumberFormat="1" applyFont="1" applyFill="1" applyBorder="1" applyAlignment="1">
      <alignment horizontal="right" wrapText="1"/>
    </xf>
    <xf numFmtId="3" fontId="1" fillId="2" borderId="15" xfId="0" applyNumberFormat="1" applyFont="1" applyFill="1" applyBorder="1"/>
    <xf numFmtId="0" fontId="2" fillId="0" borderId="0" xfId="0" applyFont="1" applyAlignment="1"/>
    <xf numFmtId="3" fontId="1" fillId="4" borderId="3" xfId="0" applyNumberFormat="1" applyFont="1" applyFill="1" applyBorder="1" applyAlignment="1">
      <alignment wrapText="1"/>
    </xf>
    <xf numFmtId="3" fontId="1" fillId="4" borderId="5" xfId="0" applyNumberFormat="1" applyFont="1" applyFill="1" applyBorder="1" applyAlignment="1">
      <alignment wrapText="1"/>
    </xf>
    <xf numFmtId="3" fontId="1" fillId="4" borderId="18" xfId="0" applyNumberFormat="1" applyFont="1" applyFill="1" applyBorder="1" applyAlignment="1">
      <alignment wrapText="1"/>
    </xf>
    <xf numFmtId="0" fontId="2" fillId="0" borderId="0" xfId="0" applyFont="1" applyAlignment="1">
      <alignment horizontal="right"/>
    </xf>
    <xf numFmtId="0" fontId="1" fillId="0" borderId="0" xfId="0" applyFont="1" applyAlignment="1">
      <alignment horizontal="center"/>
    </xf>
    <xf numFmtId="0" fontId="1" fillId="5" borderId="6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1" fillId="2" borderId="18" xfId="0" applyFont="1" applyFill="1" applyBorder="1" applyAlignment="1">
      <alignment vertical="center" wrapText="1"/>
    </xf>
    <xf numFmtId="0" fontId="1" fillId="4" borderId="3" xfId="0" applyFont="1" applyFill="1" applyBorder="1" applyAlignment="1">
      <alignment vertical="center" wrapText="1"/>
    </xf>
    <xf numFmtId="0" fontId="1" fillId="4" borderId="5" xfId="0" applyFont="1" applyFill="1" applyBorder="1" applyAlignment="1">
      <alignment vertical="center" wrapText="1"/>
    </xf>
    <xf numFmtId="0" fontId="1" fillId="4" borderId="18" xfId="0" applyFont="1" applyFill="1" applyBorder="1" applyAlignment="1">
      <alignment vertical="center" wrapText="1"/>
    </xf>
    <xf numFmtId="3" fontId="1" fillId="3" borderId="3" xfId="0" applyNumberFormat="1" applyFont="1" applyFill="1" applyBorder="1" applyAlignment="1">
      <alignment horizontal="center" vertical="center" wrapText="1"/>
    </xf>
    <xf numFmtId="3" fontId="1" fillId="3" borderId="5" xfId="0" applyNumberFormat="1" applyFont="1" applyFill="1" applyBorder="1" applyAlignment="1">
      <alignment horizontal="center" vertical="center" wrapText="1"/>
    </xf>
    <xf numFmtId="3" fontId="1" fillId="3" borderId="18" xfId="0" applyNumberFormat="1" applyFont="1" applyFill="1" applyBorder="1" applyAlignment="1">
      <alignment horizontal="center" vertical="center" wrapText="1"/>
    </xf>
    <xf numFmtId="3" fontId="1" fillId="4" borderId="3" xfId="0" applyNumberFormat="1" applyFont="1" applyFill="1" applyBorder="1" applyAlignment="1">
      <alignment vertical="center" wrapText="1"/>
    </xf>
    <xf numFmtId="3" fontId="1" fillId="4" borderId="5" xfId="0" applyNumberFormat="1" applyFont="1" applyFill="1" applyBorder="1" applyAlignment="1">
      <alignment vertical="center" wrapText="1"/>
    </xf>
    <xf numFmtId="3" fontId="1" fillId="4" borderId="18"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5" xfId="0" applyFont="1" applyFill="1" applyBorder="1" applyAlignment="1">
      <alignment vertical="center" wrapText="1"/>
    </xf>
    <xf numFmtId="0" fontId="1" fillId="0" borderId="18" xfId="0" applyFont="1" applyFill="1" applyBorder="1" applyAlignment="1">
      <alignment vertical="center" wrapText="1"/>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18" xfId="0" applyFont="1" applyFill="1" applyBorder="1" applyAlignment="1">
      <alignment horizontal="center" vertical="center" wrapText="1"/>
    </xf>
    <xf numFmtId="3" fontId="1" fillId="2" borderId="53" xfId="0" applyNumberFormat="1" applyFont="1" applyFill="1" applyBorder="1" applyAlignment="1">
      <alignment horizontal="left" wrapText="1"/>
    </xf>
    <xf numFmtId="3" fontId="1" fillId="2" borderId="48" xfId="0" applyNumberFormat="1" applyFont="1" applyFill="1" applyBorder="1" applyAlignment="1">
      <alignment horizontal="left" wrapText="1"/>
    </xf>
    <xf numFmtId="3" fontId="1" fillId="2" borderId="44" xfId="0" applyNumberFormat="1" applyFont="1" applyFill="1" applyBorder="1" applyAlignment="1">
      <alignment horizontal="left" wrapText="1"/>
    </xf>
    <xf numFmtId="3" fontId="1" fillId="6" borderId="3" xfId="0" applyNumberFormat="1" applyFont="1" applyFill="1" applyBorder="1" applyAlignment="1">
      <alignment horizontal="center" wrapText="1"/>
    </xf>
    <xf numFmtId="0" fontId="2" fillId="6" borderId="5" xfId="0" applyFont="1" applyFill="1" applyBorder="1" applyAlignment="1">
      <alignment horizontal="center" wrapText="1"/>
    </xf>
    <xf numFmtId="0" fontId="2" fillId="6" borderId="18" xfId="0" applyFont="1" applyFill="1" applyBorder="1" applyAlignment="1">
      <alignment horizontal="center" wrapText="1"/>
    </xf>
    <xf numFmtId="0" fontId="2" fillId="4" borderId="5" xfId="0" applyFont="1" applyFill="1" applyBorder="1" applyAlignment="1">
      <alignment wrapText="1"/>
    </xf>
    <xf numFmtId="0" fontId="2" fillId="4" borderId="18" xfId="0" applyFont="1" applyFill="1" applyBorder="1" applyAlignment="1">
      <alignment wrapText="1"/>
    </xf>
    <xf numFmtId="0" fontId="2" fillId="0" borderId="0" xfId="0" applyFont="1" applyAlignment="1">
      <alignment horizontal="left" wrapText="1"/>
    </xf>
    <xf numFmtId="0" fontId="2" fillId="0" borderId="0" xfId="0" applyFont="1" applyAlignment="1">
      <alignment horizontal="right" vertical="center" wrapText="1"/>
    </xf>
    <xf numFmtId="3" fontId="1" fillId="4" borderId="60" xfId="0" applyNumberFormat="1" applyFont="1" applyFill="1" applyBorder="1" applyAlignment="1">
      <alignment wrapText="1"/>
    </xf>
    <xf numFmtId="3" fontId="1" fillId="4" borderId="61" xfId="0" applyNumberFormat="1" applyFont="1" applyFill="1" applyBorder="1" applyAlignment="1">
      <alignment wrapText="1"/>
    </xf>
    <xf numFmtId="3" fontId="1" fillId="4" borderId="62" xfId="0" applyNumberFormat="1" applyFont="1" applyFill="1" applyBorder="1" applyAlignment="1">
      <alignment wrapText="1"/>
    </xf>
    <xf numFmtId="3" fontId="1" fillId="2" borderId="58" xfId="0" applyNumberFormat="1" applyFont="1" applyFill="1" applyBorder="1" applyAlignment="1">
      <alignment horizontal="left" wrapText="1"/>
    </xf>
    <xf numFmtId="3" fontId="1" fillId="2" borderId="26" xfId="0" applyNumberFormat="1" applyFont="1" applyFill="1" applyBorder="1" applyAlignment="1">
      <alignment horizontal="left" wrapText="1"/>
    </xf>
    <xf numFmtId="3" fontId="1" fillId="2" borderId="59" xfId="0" applyNumberFormat="1" applyFont="1" applyFill="1" applyBorder="1" applyAlignment="1">
      <alignment horizontal="left" wrapText="1"/>
    </xf>
    <xf numFmtId="0" fontId="2" fillId="0" borderId="17" xfId="0" applyFont="1" applyBorder="1" applyAlignment="1">
      <alignment horizontal="left" wrapText="1"/>
    </xf>
    <xf numFmtId="3" fontId="1" fillId="2" borderId="3" xfId="0" applyNumberFormat="1" applyFont="1" applyFill="1" applyBorder="1" applyAlignment="1">
      <alignment wrapText="1"/>
    </xf>
    <xf numFmtId="3" fontId="1" fillId="2" borderId="5" xfId="0" applyNumberFormat="1" applyFont="1" applyFill="1" applyBorder="1" applyAlignment="1">
      <alignment wrapText="1"/>
    </xf>
    <xf numFmtId="3" fontId="1" fillId="2" borderId="18" xfId="0" applyNumberFormat="1" applyFont="1" applyFill="1" applyBorder="1" applyAlignment="1">
      <alignment wrapText="1"/>
    </xf>
    <xf numFmtId="3" fontId="1" fillId="4" borderId="63" xfId="0" applyNumberFormat="1" applyFont="1" applyFill="1" applyBorder="1" applyAlignment="1">
      <alignment wrapText="1"/>
    </xf>
    <xf numFmtId="0" fontId="2" fillId="4" borderId="2" xfId="0" applyFont="1" applyFill="1" applyBorder="1" applyAlignment="1"/>
    <xf numFmtId="0" fontId="2" fillId="4" borderId="19" xfId="0" applyFont="1" applyFill="1" applyBorder="1" applyAlignment="1"/>
  </cellXfs>
  <cellStyles count="1">
    <cellStyle name="Normal" xfId="0" builtinId="0"/>
  </cellStyles>
  <dxfs count="0"/>
  <tableStyles count="0" defaultTableStyle="TableStyleMedium2" defaultPivotStyle="PivotStyleLight16"/>
  <colors>
    <mruColors>
      <color rgb="FFFFCC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04C55-0809-40C5-A32F-C5AF64D98DEC}">
  <dimension ref="A1:CC457"/>
  <sheetViews>
    <sheetView tabSelected="1" topLeftCell="A5" zoomScaleNormal="100" zoomScaleSheetLayoutView="87" workbookViewId="0">
      <pane ySplit="4" topLeftCell="A31" activePane="bottomLeft" state="frozen"/>
      <selection activeCell="A5" sqref="A5"/>
      <selection pane="bottomLeft" activeCell="B57" sqref="B57"/>
    </sheetView>
  </sheetViews>
  <sheetFormatPr defaultColWidth="9.42578125" defaultRowHeight="12.75" customHeight="1" x14ac:dyDescent="0.2"/>
  <cols>
    <col min="1" max="1" width="50.7109375" style="14" customWidth="1"/>
    <col min="2" max="2" width="15.28515625" style="15" bestFit="1" customWidth="1"/>
    <col min="3" max="5" width="12.28515625" style="16" bestFit="1" customWidth="1"/>
    <col min="6" max="6" width="9.85546875" style="16" bestFit="1" customWidth="1"/>
    <col min="7" max="7" width="10.85546875" style="16" bestFit="1" customWidth="1"/>
    <col min="8" max="11" width="12.7109375" style="16" customWidth="1"/>
    <col min="12" max="12" width="12.28515625" style="16" bestFit="1" customWidth="1"/>
    <col min="13" max="13" width="42.5703125" style="1" customWidth="1"/>
    <col min="14" max="14" width="12.5703125" style="16" customWidth="1"/>
    <col min="15" max="15" width="11.42578125" style="16" customWidth="1"/>
    <col min="16" max="16384" width="9.42578125" style="16"/>
  </cols>
  <sheetData>
    <row r="1" spans="1:15" ht="12.75" customHeight="1" x14ac:dyDescent="0.2">
      <c r="A1" s="177" t="s">
        <v>0</v>
      </c>
      <c r="B1" s="177"/>
      <c r="C1" s="177"/>
      <c r="D1" s="177"/>
      <c r="E1" s="177"/>
      <c r="F1" s="177"/>
      <c r="G1" s="177"/>
      <c r="H1" s="177"/>
      <c r="I1" s="177"/>
      <c r="J1" s="177"/>
      <c r="K1" s="177"/>
      <c r="L1" s="177"/>
    </row>
    <row r="2" spans="1:15" ht="12.75" customHeight="1" x14ac:dyDescent="0.2">
      <c r="L2" s="128"/>
    </row>
    <row r="3" spans="1:15" ht="12.75" customHeight="1" x14ac:dyDescent="0.2">
      <c r="A3" s="178" t="s">
        <v>1</v>
      </c>
      <c r="B3" s="178"/>
      <c r="C3" s="178"/>
      <c r="D3" s="178"/>
      <c r="E3" s="178"/>
      <c r="F3" s="178"/>
      <c r="G3" s="178"/>
      <c r="H3" s="178"/>
      <c r="I3" s="178"/>
      <c r="J3" s="178"/>
      <c r="K3" s="178"/>
      <c r="L3" s="178"/>
    </row>
    <row r="5" spans="1:15" ht="27.6" customHeight="1" x14ac:dyDescent="0.2">
      <c r="H5" s="128"/>
      <c r="I5" s="210" t="s">
        <v>67</v>
      </c>
      <c r="J5" s="210"/>
      <c r="K5" s="210"/>
      <c r="L5" s="210"/>
    </row>
    <row r="6" spans="1:15" ht="23.1" customHeight="1" thickBot="1" x14ac:dyDescent="0.25"/>
    <row r="7" spans="1:15" ht="12.75" customHeight="1" thickBot="1" x14ac:dyDescent="0.25">
      <c r="A7" s="179" t="s">
        <v>2</v>
      </c>
      <c r="B7" s="179" t="s">
        <v>3</v>
      </c>
      <c r="C7" s="179" t="s">
        <v>4</v>
      </c>
      <c r="D7" s="179"/>
      <c r="E7" s="179"/>
      <c r="F7" s="179" t="s">
        <v>5</v>
      </c>
      <c r="G7" s="179"/>
      <c r="H7" s="179"/>
      <c r="I7" s="179"/>
      <c r="J7" s="179"/>
      <c r="K7" s="179"/>
      <c r="L7" s="179"/>
      <c r="M7" s="13"/>
    </row>
    <row r="8" spans="1:15" ht="12.75" customHeight="1" thickBot="1" x14ac:dyDescent="0.25">
      <c r="A8" s="179"/>
      <c r="B8" s="179"/>
      <c r="C8" s="150">
        <v>2021</v>
      </c>
      <c r="D8" s="150">
        <v>2022</v>
      </c>
      <c r="E8" s="150">
        <v>2023</v>
      </c>
      <c r="F8" s="150" t="s">
        <v>62</v>
      </c>
      <c r="G8" s="150">
        <v>2022</v>
      </c>
      <c r="H8" s="150">
        <v>2023</v>
      </c>
      <c r="I8" s="150">
        <v>2024</v>
      </c>
      <c r="J8" s="150">
        <v>2025</v>
      </c>
      <c r="K8" s="150">
        <v>2026</v>
      </c>
      <c r="L8" s="150">
        <v>2027</v>
      </c>
      <c r="M8" s="13"/>
      <c r="N8" s="129"/>
      <c r="O8" s="129"/>
    </row>
    <row r="9" spans="1:15" s="130" customFormat="1" ht="12.75" customHeight="1" x14ac:dyDescent="0.2">
      <c r="A9" s="151" t="s">
        <v>6</v>
      </c>
      <c r="B9" s="152">
        <f>B11+B12+B13+B14</f>
        <v>12264659528.741865</v>
      </c>
      <c r="C9" s="152">
        <f>SUM(C11:C13)</f>
        <v>1331375113.904942</v>
      </c>
      <c r="D9" s="152">
        <f>SUM(D11:D13)</f>
        <v>1331375113.904942</v>
      </c>
      <c r="E9" s="152">
        <f>SUM(E11:E13)</f>
        <v>1331375113.904942</v>
      </c>
      <c r="F9" s="153">
        <f>SUM(F11:F14)</f>
        <v>23008069</v>
      </c>
      <c r="G9" s="153">
        <f t="shared" ref="G9:L9" si="0">SUM(G11:G14)</f>
        <v>806608628.26040006</v>
      </c>
      <c r="H9" s="153">
        <f t="shared" si="0"/>
        <v>993532980.17081034</v>
      </c>
      <c r="I9" s="153">
        <f t="shared" si="0"/>
        <v>1231377680.6146114</v>
      </c>
      <c r="J9" s="153">
        <f t="shared" si="0"/>
        <v>1420459348.7682641</v>
      </c>
      <c r="K9" s="153">
        <f t="shared" si="0"/>
        <v>1749094155.4255695</v>
      </c>
      <c r="L9" s="153">
        <f t="shared" si="0"/>
        <v>2046453324.7873821</v>
      </c>
      <c r="M9" s="1"/>
    </row>
    <row r="10" spans="1:15" s="130" customFormat="1" ht="12.75" customHeight="1" x14ac:dyDescent="0.2">
      <c r="A10" s="154" t="s">
        <v>58</v>
      </c>
      <c r="B10" s="155"/>
      <c r="C10" s="155"/>
      <c r="D10" s="155"/>
      <c r="E10" s="155"/>
      <c r="F10" s="156"/>
      <c r="G10" s="156"/>
      <c r="H10" s="156"/>
      <c r="I10" s="156"/>
      <c r="J10" s="156"/>
      <c r="K10" s="156"/>
      <c r="L10" s="156"/>
      <c r="M10" s="1"/>
    </row>
    <row r="11" spans="1:15" s="130" customFormat="1" ht="12.75" customHeight="1" x14ac:dyDescent="0.2">
      <c r="A11" s="157" t="s">
        <v>59</v>
      </c>
      <c r="B11" s="152">
        <f>SUM(C11:L11)</f>
        <v>12139537991.741865</v>
      </c>
      <c r="C11" s="152">
        <f>C17+C21+C22+C27+C33</f>
        <v>1311693697.904942</v>
      </c>
      <c r="D11" s="152">
        <f>D17+D21+D22+D27+D33</f>
        <v>1311693697.904942</v>
      </c>
      <c r="E11" s="152">
        <f>E17+E21+E22+E27+E33</f>
        <v>1311693697.904942</v>
      </c>
      <c r="F11" s="153">
        <f>F17+F21+F22+F27+F33</f>
        <v>23008069</v>
      </c>
      <c r="G11" s="153">
        <f t="shared" ref="G11:L11" si="1">G17+G21+G22+G27+G33</f>
        <v>796870141.26040006</v>
      </c>
      <c r="H11" s="153">
        <f t="shared" si="1"/>
        <v>982824106.17081034</v>
      </c>
      <c r="I11" s="153">
        <f t="shared" si="1"/>
        <v>1219971698.6146114</v>
      </c>
      <c r="J11" s="153">
        <f t="shared" si="1"/>
        <v>1409053366.7682641</v>
      </c>
      <c r="K11" s="153">
        <f t="shared" si="1"/>
        <v>1737686173.4255695</v>
      </c>
      <c r="L11" s="153">
        <f t="shared" si="1"/>
        <v>2035043342.7873821</v>
      </c>
      <c r="M11" s="1"/>
    </row>
    <row r="12" spans="1:15" s="130" customFormat="1" ht="12.75" customHeight="1" x14ac:dyDescent="0.2">
      <c r="A12" s="158" t="s">
        <v>17</v>
      </c>
      <c r="B12" s="155">
        <f>SUM(C12:L12)</f>
        <v>480000</v>
      </c>
      <c r="C12" s="155">
        <f>C18+C28+C34</f>
        <v>0</v>
      </c>
      <c r="D12" s="155">
        <f>D18+D28+D34</f>
        <v>0</v>
      </c>
      <c r="E12" s="155">
        <f>E18+E28+E34</f>
        <v>0</v>
      </c>
      <c r="F12" s="156">
        <f>F18+F21+F22+F28</f>
        <v>0</v>
      </c>
      <c r="G12" s="156">
        <f t="shared" ref="G12:L12" si="2">G18+G21+G22+G28</f>
        <v>0</v>
      </c>
      <c r="H12" s="156">
        <f t="shared" si="2"/>
        <v>400000</v>
      </c>
      <c r="I12" s="156">
        <f t="shared" si="2"/>
        <v>20000</v>
      </c>
      <c r="J12" s="156">
        <f t="shared" si="2"/>
        <v>20000</v>
      </c>
      <c r="K12" s="156">
        <f t="shared" si="2"/>
        <v>20000</v>
      </c>
      <c r="L12" s="156">
        <f t="shared" si="2"/>
        <v>20000</v>
      </c>
      <c r="M12" s="1"/>
    </row>
    <row r="13" spans="1:15" s="130" customFormat="1" ht="12.75" customHeight="1" x14ac:dyDescent="0.2">
      <c r="A13" s="158" t="s">
        <v>18</v>
      </c>
      <c r="B13" s="155">
        <f>SUM(C13:L13)</f>
        <v>124515537</v>
      </c>
      <c r="C13" s="155">
        <f>C19+C21+C22+C29+C35</f>
        <v>19681416</v>
      </c>
      <c r="D13" s="155">
        <f>D19+D21+D22+D29+D35</f>
        <v>19681416</v>
      </c>
      <c r="E13" s="155">
        <f>E19+E21+E22+E29+E35</f>
        <v>19681416</v>
      </c>
      <c r="F13" s="156">
        <f>F19+F21+F22+F29</f>
        <v>0</v>
      </c>
      <c r="G13" s="156">
        <f t="shared" ref="G13:L13" si="3">G19+G21+G22+G29</f>
        <v>9738487</v>
      </c>
      <c r="H13" s="156">
        <f t="shared" si="3"/>
        <v>10308874</v>
      </c>
      <c r="I13" s="156">
        <f t="shared" si="3"/>
        <v>11355982</v>
      </c>
      <c r="J13" s="156">
        <f t="shared" si="3"/>
        <v>11355982</v>
      </c>
      <c r="K13" s="156">
        <f t="shared" si="3"/>
        <v>11355982</v>
      </c>
      <c r="L13" s="156">
        <f t="shared" si="3"/>
        <v>11355982</v>
      </c>
      <c r="M13" s="1"/>
    </row>
    <row r="14" spans="1:15" s="130" customFormat="1" ht="12.75" customHeight="1" x14ac:dyDescent="0.2">
      <c r="A14" s="158" t="s">
        <v>24</v>
      </c>
      <c r="B14" s="155">
        <f>SUM(C14:L14)</f>
        <v>126000</v>
      </c>
      <c r="C14" s="159">
        <v>0</v>
      </c>
      <c r="D14" s="159">
        <v>0</v>
      </c>
      <c r="E14" s="159">
        <v>0</v>
      </c>
      <c r="F14" s="160">
        <v>0</v>
      </c>
      <c r="G14" s="160">
        <v>0</v>
      </c>
      <c r="H14" s="160">
        <v>0</v>
      </c>
      <c r="I14" s="160">
        <v>30000</v>
      </c>
      <c r="J14" s="160">
        <v>30000</v>
      </c>
      <c r="K14" s="160">
        <v>32000</v>
      </c>
      <c r="L14" s="160">
        <v>34000</v>
      </c>
      <c r="M14" s="1"/>
    </row>
    <row r="15" spans="1:15" ht="12.75" customHeight="1" x14ac:dyDescent="0.2">
      <c r="A15" s="154" t="s">
        <v>7</v>
      </c>
      <c r="B15" s="161">
        <f>SUM(B17:B20)</f>
        <v>53905851</v>
      </c>
      <c r="C15" s="161">
        <f t="shared" ref="C15:L15" si="4">C45+C177+C228+C301+C366</f>
        <v>9840708</v>
      </c>
      <c r="D15" s="161">
        <f t="shared" si="4"/>
        <v>9840708</v>
      </c>
      <c r="E15" s="161">
        <f t="shared" si="4"/>
        <v>9840708</v>
      </c>
      <c r="F15" s="162">
        <f t="shared" si="4"/>
        <v>0</v>
      </c>
      <c r="G15" s="162">
        <f t="shared" si="4"/>
        <v>3477941</v>
      </c>
      <c r="H15" s="162">
        <f t="shared" si="4"/>
        <v>3762846</v>
      </c>
      <c r="I15" s="162">
        <f t="shared" si="4"/>
        <v>4285735</v>
      </c>
      <c r="J15" s="162">
        <f t="shared" si="4"/>
        <v>4285735</v>
      </c>
      <c r="K15" s="162">
        <f t="shared" si="4"/>
        <v>4285735</v>
      </c>
      <c r="L15" s="162">
        <f t="shared" si="4"/>
        <v>4285735</v>
      </c>
    </row>
    <row r="16" spans="1:15" ht="12.75" customHeight="1" x14ac:dyDescent="0.2">
      <c r="A16" s="2" t="s">
        <v>58</v>
      </c>
      <c r="B16" s="11"/>
      <c r="C16" s="11"/>
      <c r="D16" s="11"/>
      <c r="E16" s="11"/>
      <c r="F16" s="3"/>
      <c r="G16" s="3"/>
      <c r="H16" s="3"/>
      <c r="I16" s="3"/>
      <c r="J16" s="3"/>
      <c r="K16" s="3"/>
      <c r="L16" s="3"/>
    </row>
    <row r="17" spans="1:13" ht="12.75" customHeight="1" x14ac:dyDescent="0.2">
      <c r="A17" s="8" t="s">
        <v>59</v>
      </c>
      <c r="B17" s="11">
        <f t="shared" ref="B17:B22" si="5">SUM(C17:L17)</f>
        <v>0</v>
      </c>
      <c r="C17" s="11">
        <v>0</v>
      </c>
      <c r="D17" s="11">
        <v>0</v>
      </c>
      <c r="E17" s="11">
        <v>0</v>
      </c>
      <c r="F17" s="3">
        <v>0</v>
      </c>
      <c r="G17" s="3">
        <v>0</v>
      </c>
      <c r="H17" s="3">
        <v>0</v>
      </c>
      <c r="I17" s="3">
        <v>0</v>
      </c>
      <c r="J17" s="3">
        <v>0</v>
      </c>
      <c r="K17" s="3">
        <v>0</v>
      </c>
      <c r="L17" s="3">
        <v>0</v>
      </c>
    </row>
    <row r="18" spans="1:13" ht="12.75" customHeight="1" x14ac:dyDescent="0.2">
      <c r="A18" s="8" t="s">
        <v>17</v>
      </c>
      <c r="B18" s="11">
        <f t="shared" ref="B18" si="6">SUM(C18:L18)</f>
        <v>0</v>
      </c>
      <c r="C18" s="11">
        <v>0</v>
      </c>
      <c r="D18" s="11">
        <v>0</v>
      </c>
      <c r="E18" s="11">
        <v>0</v>
      </c>
      <c r="F18" s="3">
        <v>0</v>
      </c>
      <c r="G18" s="3">
        <v>0</v>
      </c>
      <c r="H18" s="3">
        <v>0</v>
      </c>
      <c r="I18" s="3">
        <v>0</v>
      </c>
      <c r="J18" s="3">
        <v>0</v>
      </c>
      <c r="K18" s="3">
        <v>0</v>
      </c>
      <c r="L18" s="3">
        <v>0</v>
      </c>
    </row>
    <row r="19" spans="1:13" ht="12.75" customHeight="1" x14ac:dyDescent="0.2">
      <c r="A19" s="8" t="s">
        <v>18</v>
      </c>
      <c r="B19" s="11">
        <f t="shared" si="5"/>
        <v>53905851</v>
      </c>
      <c r="C19" s="5">
        <v>9840708</v>
      </c>
      <c r="D19" s="5">
        <v>9840708</v>
      </c>
      <c r="E19" s="5">
        <v>9840708</v>
      </c>
      <c r="F19" s="4">
        <v>0</v>
      </c>
      <c r="G19" s="4">
        <v>3477941</v>
      </c>
      <c r="H19" s="4">
        <v>3762846</v>
      </c>
      <c r="I19" s="4">
        <v>4285735</v>
      </c>
      <c r="J19" s="4">
        <v>4285735</v>
      </c>
      <c r="K19" s="4">
        <v>4285735</v>
      </c>
      <c r="L19" s="4">
        <v>4285735</v>
      </c>
    </row>
    <row r="20" spans="1:13" ht="12.75" customHeight="1" x14ac:dyDescent="0.2">
      <c r="A20" s="8" t="s">
        <v>24</v>
      </c>
      <c r="B20" s="11">
        <f t="shared" ref="B20" si="7">SUM(C20:L20)</f>
        <v>0</v>
      </c>
      <c r="C20" s="11">
        <v>0</v>
      </c>
      <c r="D20" s="11">
        <v>0</v>
      </c>
      <c r="E20" s="11">
        <v>0</v>
      </c>
      <c r="F20" s="3">
        <v>0</v>
      </c>
      <c r="G20" s="3">
        <v>0</v>
      </c>
      <c r="H20" s="3">
        <v>0</v>
      </c>
      <c r="I20" s="3">
        <v>0</v>
      </c>
      <c r="J20" s="3">
        <v>0</v>
      </c>
      <c r="K20" s="3">
        <v>0</v>
      </c>
      <c r="L20" s="3">
        <v>0</v>
      </c>
    </row>
    <row r="21" spans="1:13" ht="12.75" customHeight="1" x14ac:dyDescent="0.2">
      <c r="A21" s="2" t="s">
        <v>8</v>
      </c>
      <c r="B21" s="11">
        <f t="shared" si="5"/>
        <v>0</v>
      </c>
      <c r="C21" s="11">
        <f t="shared" ref="C21:L21" si="8">C52+C178+C229+C302+C367</f>
        <v>0</v>
      </c>
      <c r="D21" s="11">
        <f t="shared" si="8"/>
        <v>0</v>
      </c>
      <c r="E21" s="11">
        <f t="shared" si="8"/>
        <v>0</v>
      </c>
      <c r="F21" s="3">
        <f t="shared" si="8"/>
        <v>0</v>
      </c>
      <c r="G21" s="3">
        <f t="shared" si="8"/>
        <v>0</v>
      </c>
      <c r="H21" s="3">
        <f t="shared" si="8"/>
        <v>0</v>
      </c>
      <c r="I21" s="3">
        <f t="shared" si="8"/>
        <v>0</v>
      </c>
      <c r="J21" s="3">
        <f t="shared" si="8"/>
        <v>0</v>
      </c>
      <c r="K21" s="3">
        <f t="shared" si="8"/>
        <v>0</v>
      </c>
      <c r="L21" s="3">
        <f t="shared" si="8"/>
        <v>0</v>
      </c>
    </row>
    <row r="22" spans="1:13" ht="12.75" customHeight="1" x14ac:dyDescent="0.2">
      <c r="A22" s="2" t="s">
        <v>9</v>
      </c>
      <c r="B22" s="11">
        <f t="shared" si="5"/>
        <v>0</v>
      </c>
      <c r="C22" s="11">
        <f t="shared" ref="C22:L22" si="9">C53+C179+C230+C303+C368</f>
        <v>0</v>
      </c>
      <c r="D22" s="11">
        <f t="shared" si="9"/>
        <v>0</v>
      </c>
      <c r="E22" s="11">
        <f t="shared" si="9"/>
        <v>0</v>
      </c>
      <c r="F22" s="3">
        <f t="shared" si="9"/>
        <v>0</v>
      </c>
      <c r="G22" s="3">
        <f t="shared" si="9"/>
        <v>0</v>
      </c>
      <c r="H22" s="3">
        <f t="shared" si="9"/>
        <v>0</v>
      </c>
      <c r="I22" s="3">
        <f t="shared" si="9"/>
        <v>0</v>
      </c>
      <c r="J22" s="3">
        <f t="shared" si="9"/>
        <v>0</v>
      </c>
      <c r="K22" s="3">
        <f t="shared" si="9"/>
        <v>0</v>
      </c>
      <c r="L22" s="3">
        <f t="shared" si="9"/>
        <v>0</v>
      </c>
    </row>
    <row r="23" spans="1:13" s="130" customFormat="1" ht="12.75" customHeight="1" x14ac:dyDescent="0.2">
      <c r="A23" s="6" t="s">
        <v>10</v>
      </c>
      <c r="B23" s="12">
        <f>B25+B31</f>
        <v>12210753677.741863</v>
      </c>
      <c r="C23" s="12">
        <f t="shared" ref="C23:L23" si="10">C25+C31</f>
        <v>1321534405.904942</v>
      </c>
      <c r="D23" s="12">
        <f t="shared" si="10"/>
        <v>1321534405.904942</v>
      </c>
      <c r="E23" s="12">
        <f t="shared" si="10"/>
        <v>1321534405.904942</v>
      </c>
      <c r="F23" s="7">
        <f t="shared" si="10"/>
        <v>23008069</v>
      </c>
      <c r="G23" s="7">
        <f t="shared" si="10"/>
        <v>803130687.26040006</v>
      </c>
      <c r="H23" s="7">
        <f t="shared" si="10"/>
        <v>989770134.17081034</v>
      </c>
      <c r="I23" s="7">
        <f t="shared" si="10"/>
        <v>1227091945.6146114</v>
      </c>
      <c r="J23" s="7">
        <f t="shared" si="10"/>
        <v>1416173613.7682641</v>
      </c>
      <c r="K23" s="7">
        <f t="shared" si="10"/>
        <v>1744808420.4255695</v>
      </c>
      <c r="L23" s="7">
        <f t="shared" si="10"/>
        <v>2042167589.7873821</v>
      </c>
      <c r="M23" s="1"/>
    </row>
    <row r="24" spans="1:13" ht="12.75" customHeight="1" x14ac:dyDescent="0.2">
      <c r="A24" s="2" t="s">
        <v>11</v>
      </c>
      <c r="B24" s="11">
        <f>SUM(C24:L24)</f>
        <v>0</v>
      </c>
      <c r="C24" s="11"/>
      <c r="D24" s="11"/>
      <c r="E24" s="11"/>
      <c r="F24" s="3"/>
      <c r="G24" s="3"/>
      <c r="H24" s="3"/>
      <c r="I24" s="3"/>
      <c r="J24" s="3"/>
      <c r="K24" s="3"/>
      <c r="L24" s="3"/>
    </row>
    <row r="25" spans="1:13" ht="12.75" customHeight="1" x14ac:dyDescent="0.2">
      <c r="A25" s="2" t="s">
        <v>12</v>
      </c>
      <c r="B25" s="11">
        <f>SUM(B27:B30)</f>
        <v>11358143049.741863</v>
      </c>
      <c r="C25" s="11">
        <f>SUM(C27:C29)</f>
        <v>1321534405.904942</v>
      </c>
      <c r="D25" s="11">
        <f>SUM(D27:D29)</f>
        <v>1321534405.904942</v>
      </c>
      <c r="E25" s="11">
        <f>SUM(E27:E29)</f>
        <v>1321534405.904942</v>
      </c>
      <c r="F25" s="3">
        <f>SUM(F27:F30)</f>
        <v>0</v>
      </c>
      <c r="G25" s="3">
        <f t="shared" ref="G25:L25" si="11">SUM(G27:G30)</f>
        <v>730723997.26040006</v>
      </c>
      <c r="H25" s="3">
        <f t="shared" si="11"/>
        <v>882232252.07081032</v>
      </c>
      <c r="I25" s="3">
        <f t="shared" si="11"/>
        <v>1059233540.4146113</v>
      </c>
      <c r="J25" s="3">
        <f t="shared" si="11"/>
        <v>1272905285.0182641</v>
      </c>
      <c r="K25" s="3">
        <f t="shared" si="11"/>
        <v>1550794421.2255695</v>
      </c>
      <c r="L25" s="3">
        <f t="shared" si="11"/>
        <v>1897650336.0373821</v>
      </c>
    </row>
    <row r="26" spans="1:13" ht="12.75" customHeight="1" x14ac:dyDescent="0.2">
      <c r="A26" s="2" t="s">
        <v>58</v>
      </c>
      <c r="B26" s="11"/>
      <c r="C26" s="11"/>
      <c r="D26" s="11"/>
      <c r="E26" s="11"/>
      <c r="F26" s="3"/>
      <c r="G26" s="3"/>
      <c r="H26" s="3"/>
      <c r="I26" s="3"/>
      <c r="J26" s="3"/>
      <c r="K26" s="3"/>
      <c r="L26" s="3"/>
    </row>
    <row r="27" spans="1:13" ht="12.75" customHeight="1" x14ac:dyDescent="0.2">
      <c r="A27" s="8" t="s">
        <v>59</v>
      </c>
      <c r="B27" s="11">
        <f>SUM(C27:L27)</f>
        <v>11286927363.741863</v>
      </c>
      <c r="C27" s="11">
        <f>C58+C182+C233+C308+C371-559903142</f>
        <v>1311693697.904942</v>
      </c>
      <c r="D27" s="11">
        <f t="shared" ref="D27:E27" si="12">D58+D182+D233+D308+D371-559903142</f>
        <v>1311693697.904942</v>
      </c>
      <c r="E27" s="11">
        <f t="shared" si="12"/>
        <v>1311693697.904942</v>
      </c>
      <c r="F27" s="11">
        <f>F58+F182+F233+F308+F371</f>
        <v>0</v>
      </c>
      <c r="G27" s="11">
        <f>G58+G182+G233+G308+G371-59265631</f>
        <v>724463451.26040006</v>
      </c>
      <c r="H27" s="11">
        <f>H58+H182+H233+H308+H371-105764330</f>
        <v>875286224.07081032</v>
      </c>
      <c r="I27" s="11">
        <f>I58+I182+I233+I308+I371-157858852</f>
        <v>1052113293.4146113</v>
      </c>
      <c r="J27" s="11">
        <f>J58+J182+J233+J308+J371-209966222</f>
        <v>1265785038.0182641</v>
      </c>
      <c r="K27" s="11">
        <f>K58+K182+K233+K308+K371-261909809</f>
        <v>1543672174.2255695</v>
      </c>
      <c r="L27" s="11">
        <f>L58+L182+L233+L308+L371-313537196</f>
        <v>1890526089.0373821</v>
      </c>
    </row>
    <row r="28" spans="1:13" ht="12.75" customHeight="1" x14ac:dyDescent="0.2">
      <c r="A28" s="8" t="s">
        <v>17</v>
      </c>
      <c r="B28" s="5">
        <f>SUM(C28:L28)</f>
        <v>480000</v>
      </c>
      <c r="C28" s="2">
        <v>0</v>
      </c>
      <c r="D28" s="2">
        <v>0</v>
      </c>
      <c r="E28" s="2">
        <v>0</v>
      </c>
      <c r="F28" s="8">
        <v>0</v>
      </c>
      <c r="G28" s="8">
        <v>0</v>
      </c>
      <c r="H28" s="8">
        <v>400000</v>
      </c>
      <c r="I28" s="8">
        <v>20000</v>
      </c>
      <c r="J28" s="8">
        <v>20000</v>
      </c>
      <c r="K28" s="8">
        <v>20000</v>
      </c>
      <c r="L28" s="8">
        <v>20000</v>
      </c>
    </row>
    <row r="29" spans="1:13" ht="12.75" customHeight="1" x14ac:dyDescent="0.2">
      <c r="A29" s="8" t="s">
        <v>18</v>
      </c>
      <c r="B29" s="2">
        <f>SUM(C29:L29)</f>
        <v>70609686</v>
      </c>
      <c r="C29" s="10">
        <f t="shared" ref="C29:L29" si="13">C60+C309</f>
        <v>9840708</v>
      </c>
      <c r="D29" s="10">
        <f t="shared" si="13"/>
        <v>9840708</v>
      </c>
      <c r="E29" s="10">
        <f t="shared" si="13"/>
        <v>9840708</v>
      </c>
      <c r="F29" s="10">
        <f t="shared" si="13"/>
        <v>0</v>
      </c>
      <c r="G29" s="10">
        <f t="shared" si="13"/>
        <v>6260546</v>
      </c>
      <c r="H29" s="10">
        <f t="shared" si="13"/>
        <v>6546028</v>
      </c>
      <c r="I29" s="10">
        <f t="shared" si="13"/>
        <v>7070247</v>
      </c>
      <c r="J29" s="10">
        <f t="shared" si="13"/>
        <v>7070247</v>
      </c>
      <c r="K29" s="10">
        <f t="shared" si="13"/>
        <v>7070247</v>
      </c>
      <c r="L29" s="10">
        <f t="shared" si="13"/>
        <v>7070247</v>
      </c>
    </row>
    <row r="30" spans="1:13" ht="12.75" customHeight="1" x14ac:dyDescent="0.2">
      <c r="A30" s="8" t="s">
        <v>24</v>
      </c>
      <c r="B30" s="5">
        <f>SUM(C30:L30)</f>
        <v>126000</v>
      </c>
      <c r="C30" s="10">
        <v>0</v>
      </c>
      <c r="D30" s="10">
        <v>0</v>
      </c>
      <c r="E30" s="10">
        <v>0</v>
      </c>
      <c r="F30" s="9">
        <v>0</v>
      </c>
      <c r="G30" s="9">
        <v>0</v>
      </c>
      <c r="H30" s="9">
        <v>0</v>
      </c>
      <c r="I30" s="9">
        <v>30000</v>
      </c>
      <c r="J30" s="9">
        <v>30000</v>
      </c>
      <c r="K30" s="9">
        <v>32000</v>
      </c>
      <c r="L30" s="9">
        <v>34000</v>
      </c>
    </row>
    <row r="31" spans="1:13" ht="41.25" customHeight="1" x14ac:dyDescent="0.2">
      <c r="A31" s="2" t="s">
        <v>13</v>
      </c>
      <c r="B31" s="5">
        <f>SUM(B33:B36)</f>
        <v>852610628</v>
      </c>
      <c r="C31" s="11">
        <f t="shared" ref="C31:L31" si="14">C62+C183+C234+C310+C372</f>
        <v>0</v>
      </c>
      <c r="D31" s="11">
        <f t="shared" si="14"/>
        <v>0</v>
      </c>
      <c r="E31" s="11">
        <f t="shared" si="14"/>
        <v>0</v>
      </c>
      <c r="F31" s="3">
        <f t="shared" si="14"/>
        <v>23008069</v>
      </c>
      <c r="G31" s="3">
        <f t="shared" si="14"/>
        <v>72406690</v>
      </c>
      <c r="H31" s="3">
        <f t="shared" si="14"/>
        <v>107537882.09999999</v>
      </c>
      <c r="I31" s="3">
        <f t="shared" si="14"/>
        <v>167858405.19999999</v>
      </c>
      <c r="J31" s="3">
        <f t="shared" si="14"/>
        <v>143268328.75</v>
      </c>
      <c r="K31" s="3">
        <f t="shared" si="14"/>
        <v>194013999.19999999</v>
      </c>
      <c r="L31" s="3">
        <f t="shared" si="14"/>
        <v>144517253.75</v>
      </c>
    </row>
    <row r="32" spans="1:13" ht="12.75" customHeight="1" x14ac:dyDescent="0.2">
      <c r="A32" s="2" t="s">
        <v>58</v>
      </c>
      <c r="B32" s="5"/>
      <c r="C32" s="11"/>
      <c r="D32" s="11"/>
      <c r="E32" s="11"/>
      <c r="F32" s="3"/>
      <c r="G32" s="3"/>
      <c r="H32" s="3"/>
      <c r="I32" s="3"/>
      <c r="J32" s="3"/>
      <c r="K32" s="3"/>
      <c r="L32" s="3"/>
    </row>
    <row r="33" spans="1:13" ht="12.75" customHeight="1" x14ac:dyDescent="0.2">
      <c r="A33" s="131" t="s">
        <v>59</v>
      </c>
      <c r="B33" s="5">
        <f>SUM(C33:L33)</f>
        <v>852610628</v>
      </c>
      <c r="C33" s="3">
        <f t="shared" ref="C33:L33" si="15">C62+C183+C234+C310+C372</f>
        <v>0</v>
      </c>
      <c r="D33" s="3">
        <f t="shared" si="15"/>
        <v>0</v>
      </c>
      <c r="E33" s="3">
        <f t="shared" si="15"/>
        <v>0</v>
      </c>
      <c r="F33" s="3">
        <f t="shared" si="15"/>
        <v>23008069</v>
      </c>
      <c r="G33" s="3">
        <f t="shared" si="15"/>
        <v>72406690</v>
      </c>
      <c r="H33" s="3">
        <f t="shared" si="15"/>
        <v>107537882.09999999</v>
      </c>
      <c r="I33" s="3">
        <f t="shared" si="15"/>
        <v>167858405.19999999</v>
      </c>
      <c r="J33" s="3">
        <f t="shared" si="15"/>
        <v>143268328.75</v>
      </c>
      <c r="K33" s="3">
        <f t="shared" si="15"/>
        <v>194013999.19999999</v>
      </c>
      <c r="L33" s="3">
        <f t="shared" si="15"/>
        <v>144517253.75</v>
      </c>
    </row>
    <row r="34" spans="1:13" ht="12.75" customHeight="1" x14ac:dyDescent="0.2">
      <c r="A34" s="131" t="s">
        <v>17</v>
      </c>
      <c r="B34" s="11">
        <f t="shared" ref="B34:B36" si="16">SUM(C34:L34)</f>
        <v>0</v>
      </c>
      <c r="C34" s="11">
        <v>0</v>
      </c>
      <c r="D34" s="11">
        <v>0</v>
      </c>
      <c r="E34" s="11">
        <v>0</v>
      </c>
      <c r="F34" s="3">
        <v>0</v>
      </c>
      <c r="G34" s="3">
        <v>0</v>
      </c>
      <c r="H34" s="3">
        <v>0</v>
      </c>
      <c r="I34" s="3">
        <v>0</v>
      </c>
      <c r="J34" s="3">
        <v>0</v>
      </c>
      <c r="K34" s="3">
        <v>0</v>
      </c>
      <c r="L34" s="3">
        <v>0</v>
      </c>
    </row>
    <row r="35" spans="1:13" ht="12.75" customHeight="1" x14ac:dyDescent="0.2">
      <c r="A35" s="131" t="s">
        <v>18</v>
      </c>
      <c r="B35" s="11">
        <f t="shared" si="16"/>
        <v>0</v>
      </c>
      <c r="C35" s="11">
        <v>0</v>
      </c>
      <c r="D35" s="11">
        <v>0</v>
      </c>
      <c r="E35" s="11">
        <v>0</v>
      </c>
      <c r="F35" s="3">
        <v>0</v>
      </c>
      <c r="G35" s="3">
        <v>0</v>
      </c>
      <c r="H35" s="3">
        <v>0</v>
      </c>
      <c r="I35" s="3">
        <v>0</v>
      </c>
      <c r="J35" s="3">
        <v>0</v>
      </c>
      <c r="K35" s="3">
        <v>0</v>
      </c>
      <c r="L35" s="3">
        <v>0</v>
      </c>
    </row>
    <row r="36" spans="1:13" ht="12.75" customHeight="1" thickBot="1" x14ac:dyDescent="0.25">
      <c r="A36" s="137" t="s">
        <v>24</v>
      </c>
      <c r="B36" s="109">
        <f t="shared" si="16"/>
        <v>0</v>
      </c>
      <c r="C36" s="109">
        <v>0</v>
      </c>
      <c r="D36" s="109">
        <v>0</v>
      </c>
      <c r="E36" s="109">
        <v>0</v>
      </c>
      <c r="F36" s="140">
        <v>0</v>
      </c>
      <c r="G36" s="140">
        <v>0</v>
      </c>
      <c r="H36" s="140">
        <v>0</v>
      </c>
      <c r="I36" s="140">
        <v>0</v>
      </c>
      <c r="J36" s="140">
        <v>0</v>
      </c>
      <c r="K36" s="140">
        <v>0</v>
      </c>
      <c r="L36" s="140">
        <v>0</v>
      </c>
    </row>
    <row r="37" spans="1:13" s="132" customFormat="1" ht="12.75" customHeight="1" thickBot="1" x14ac:dyDescent="0.25">
      <c r="A37" s="180" t="s">
        <v>14</v>
      </c>
      <c r="B37" s="181"/>
      <c r="C37" s="181"/>
      <c r="D37" s="181"/>
      <c r="E37" s="181"/>
      <c r="F37" s="181"/>
      <c r="G37" s="181"/>
      <c r="H37" s="181"/>
      <c r="I37" s="181"/>
      <c r="J37" s="181"/>
      <c r="K37" s="181"/>
      <c r="L37" s="182"/>
      <c r="M37" s="17"/>
    </row>
    <row r="38" spans="1:13" s="132" customFormat="1" ht="12.75" customHeight="1" thickBot="1" x14ac:dyDescent="0.25">
      <c r="A38" s="183" t="s">
        <v>15</v>
      </c>
      <c r="B38" s="184"/>
      <c r="C38" s="184"/>
      <c r="D38" s="184"/>
      <c r="E38" s="184"/>
      <c r="F38" s="184"/>
      <c r="G38" s="184"/>
      <c r="H38" s="184"/>
      <c r="I38" s="184"/>
      <c r="J38" s="184"/>
      <c r="K38" s="184"/>
      <c r="L38" s="185"/>
      <c r="M38" s="17"/>
    </row>
    <row r="39" spans="1:13" s="133" customFormat="1" ht="12.75" customHeight="1" x14ac:dyDescent="0.2">
      <c r="A39" s="18" t="s">
        <v>6</v>
      </c>
      <c r="B39" s="19">
        <f>SUM(B41:B44)</f>
        <v>158776071</v>
      </c>
      <c r="C39" s="20">
        <f>SUM(C40:C44)</f>
        <v>19681416</v>
      </c>
      <c r="D39" s="20">
        <f>SUM(D40:D44)</f>
        <v>19681416</v>
      </c>
      <c r="E39" s="20">
        <f>SUM(E40:E44)</f>
        <v>19681416</v>
      </c>
      <c r="F39" s="20">
        <f>SUM(F41:F44)</f>
        <v>0</v>
      </c>
      <c r="G39" s="20">
        <f t="shared" ref="G39:L39" si="17">SUM(G41:G44)</f>
        <v>8990670</v>
      </c>
      <c r="H39" s="20">
        <f t="shared" si="17"/>
        <v>9359612</v>
      </c>
      <c r="I39" s="20">
        <f t="shared" si="17"/>
        <v>14641572</v>
      </c>
      <c r="J39" s="20">
        <f t="shared" si="17"/>
        <v>18022733</v>
      </c>
      <c r="K39" s="20">
        <f t="shared" si="17"/>
        <v>18938993</v>
      </c>
      <c r="L39" s="20">
        <f t="shared" si="17"/>
        <v>29778243</v>
      </c>
      <c r="M39" s="17"/>
    </row>
    <row r="40" spans="1:13" s="133" customFormat="1" ht="12.75" customHeight="1" x14ac:dyDescent="0.2">
      <c r="A40" s="21" t="s">
        <v>58</v>
      </c>
      <c r="B40" s="19"/>
      <c r="C40" s="20"/>
      <c r="D40" s="20"/>
      <c r="E40" s="20"/>
      <c r="F40" s="20"/>
      <c r="G40" s="20"/>
      <c r="H40" s="20"/>
      <c r="I40" s="20"/>
      <c r="J40" s="20"/>
      <c r="K40" s="20"/>
      <c r="L40" s="20"/>
      <c r="M40" s="17"/>
    </row>
    <row r="41" spans="1:13" s="133" customFormat="1" ht="12.75" customHeight="1" x14ac:dyDescent="0.2">
      <c r="A41" s="134" t="s">
        <v>59</v>
      </c>
      <c r="B41" s="19">
        <f>SUM(C41:L41)</f>
        <v>50025432</v>
      </c>
      <c r="C41" s="20">
        <f>C47+C52+C53+C58</f>
        <v>0</v>
      </c>
      <c r="D41" s="20">
        <f>D47+D52+D53+D58</f>
        <v>0</v>
      </c>
      <c r="E41" s="20">
        <f>E47+E52+E53+E58</f>
        <v>0</v>
      </c>
      <c r="F41" s="20">
        <f>F47+F52+F53+F58+F64</f>
        <v>0</v>
      </c>
      <c r="G41" s="20">
        <f t="shared" ref="G41:L41" si="18">G47+G52+G53+G58+G64</f>
        <v>1980666</v>
      </c>
      <c r="H41" s="20">
        <f t="shared" si="18"/>
        <v>1379221</v>
      </c>
      <c r="I41" s="20">
        <f t="shared" si="18"/>
        <v>5964073</v>
      </c>
      <c r="J41" s="20">
        <f t="shared" si="18"/>
        <v>9345234</v>
      </c>
      <c r="K41" s="20">
        <f t="shared" si="18"/>
        <v>10259494</v>
      </c>
      <c r="L41" s="20">
        <f t="shared" si="18"/>
        <v>21096744</v>
      </c>
      <c r="M41" s="17"/>
    </row>
    <row r="42" spans="1:13" s="133" customFormat="1" ht="12.75" customHeight="1" x14ac:dyDescent="0.2">
      <c r="A42" s="135" t="s">
        <v>17</v>
      </c>
      <c r="B42" s="19">
        <f>SUM(C42:L42)</f>
        <v>480000</v>
      </c>
      <c r="C42" s="12">
        <f>C48+C52+C53+C59</f>
        <v>0</v>
      </c>
      <c r="D42" s="12">
        <f>D48+D52+D53+D59</f>
        <v>0</v>
      </c>
      <c r="E42" s="12">
        <f>E48+E52+E53+E59</f>
        <v>0</v>
      </c>
      <c r="F42" s="12">
        <f>F48+F52+F53+F59</f>
        <v>0</v>
      </c>
      <c r="G42" s="12">
        <f t="shared" ref="G42:L42" si="19">G48+G52+G53+G59</f>
        <v>0</v>
      </c>
      <c r="H42" s="12">
        <f t="shared" si="19"/>
        <v>400000</v>
      </c>
      <c r="I42" s="12">
        <f t="shared" si="19"/>
        <v>20000</v>
      </c>
      <c r="J42" s="12">
        <f t="shared" si="19"/>
        <v>20000</v>
      </c>
      <c r="K42" s="12">
        <f t="shared" si="19"/>
        <v>20000</v>
      </c>
      <c r="L42" s="12">
        <f t="shared" si="19"/>
        <v>20000</v>
      </c>
      <c r="M42" s="17"/>
    </row>
    <row r="43" spans="1:13" s="133" customFormat="1" ht="12.75" customHeight="1" x14ac:dyDescent="0.2">
      <c r="A43" s="135" t="s">
        <v>18</v>
      </c>
      <c r="B43" s="19">
        <f>SUM(C43:L43)</f>
        <v>108144639</v>
      </c>
      <c r="C43" s="12">
        <f>C49+C52+C53+C60</f>
        <v>19681416</v>
      </c>
      <c r="D43" s="12">
        <f>D49+D52+D53+D60</f>
        <v>19681416</v>
      </c>
      <c r="E43" s="12">
        <f>E49+E52+E53+E60</f>
        <v>19681416</v>
      </c>
      <c r="F43" s="12">
        <v>0</v>
      </c>
      <c r="G43" s="12">
        <v>7010004</v>
      </c>
      <c r="H43" s="12">
        <v>7580391</v>
      </c>
      <c r="I43" s="12">
        <v>8627499</v>
      </c>
      <c r="J43" s="12">
        <v>8627499</v>
      </c>
      <c r="K43" s="12">
        <v>8627499</v>
      </c>
      <c r="L43" s="12">
        <v>8627499</v>
      </c>
      <c r="M43" s="17"/>
    </row>
    <row r="44" spans="1:13" s="133" customFormat="1" ht="12.75" customHeight="1" x14ac:dyDescent="0.2">
      <c r="A44" s="135" t="s">
        <v>24</v>
      </c>
      <c r="B44" s="19">
        <f>SUM(C44:L44)</f>
        <v>126000</v>
      </c>
      <c r="C44" s="167">
        <v>0</v>
      </c>
      <c r="D44" s="167">
        <v>0</v>
      </c>
      <c r="E44" s="167">
        <v>0</v>
      </c>
      <c r="F44" s="167">
        <v>0</v>
      </c>
      <c r="G44" s="167">
        <v>0</v>
      </c>
      <c r="H44" s="167">
        <v>0</v>
      </c>
      <c r="I44" s="146">
        <v>30000</v>
      </c>
      <c r="J44" s="146">
        <v>30000</v>
      </c>
      <c r="K44" s="146">
        <v>32000</v>
      </c>
      <c r="L44" s="146">
        <v>34000</v>
      </c>
      <c r="M44" s="17"/>
    </row>
    <row r="45" spans="1:13" s="132" customFormat="1" ht="12.75" customHeight="1" x14ac:dyDescent="0.2">
      <c r="A45" s="23" t="s">
        <v>7</v>
      </c>
      <c r="B45" s="24">
        <f>SUM(C45:L45)</f>
        <v>53905851</v>
      </c>
      <c r="C45" s="25">
        <f>C74+C96+C106+C116+C126+C136+C146</f>
        <v>9840708</v>
      </c>
      <c r="D45" s="25">
        <f t="shared" ref="D45:E45" si="20">D74+D96+D106+D116+D126+D136+D146</f>
        <v>9840708</v>
      </c>
      <c r="E45" s="25">
        <f t="shared" si="20"/>
        <v>9840708</v>
      </c>
      <c r="F45" s="25">
        <v>0</v>
      </c>
      <c r="G45" s="25">
        <f>G49</f>
        <v>3477941</v>
      </c>
      <c r="H45" s="25">
        <f t="shared" ref="H45:L45" si="21">H49</f>
        <v>3762846</v>
      </c>
      <c r="I45" s="25">
        <f t="shared" si="21"/>
        <v>4285735</v>
      </c>
      <c r="J45" s="25">
        <f t="shared" si="21"/>
        <v>4285735</v>
      </c>
      <c r="K45" s="25">
        <f t="shared" si="21"/>
        <v>4285735</v>
      </c>
      <c r="L45" s="25">
        <f t="shared" si="21"/>
        <v>4285735</v>
      </c>
      <c r="M45" s="17"/>
    </row>
    <row r="46" spans="1:13" s="132" customFormat="1" ht="12.75" customHeight="1" x14ac:dyDescent="0.2">
      <c r="A46" s="23" t="s">
        <v>58</v>
      </c>
      <c r="B46" s="24"/>
      <c r="C46" s="25"/>
      <c r="D46" s="25"/>
      <c r="E46" s="25"/>
      <c r="F46" s="25"/>
      <c r="G46" s="25"/>
      <c r="H46" s="25"/>
      <c r="I46" s="25"/>
      <c r="J46" s="25"/>
      <c r="K46" s="25"/>
      <c r="L46" s="25"/>
      <c r="M46" s="17"/>
    </row>
    <row r="47" spans="1:13" s="132" customFormat="1" ht="12.75" customHeight="1" x14ac:dyDescent="0.2">
      <c r="A47" s="136" t="s">
        <v>59</v>
      </c>
      <c r="B47" s="11">
        <f t="shared" ref="B47:B48" si="22">SUM(C47:L47)</f>
        <v>0</v>
      </c>
      <c r="C47" s="11">
        <v>0</v>
      </c>
      <c r="D47" s="11">
        <v>0</v>
      </c>
      <c r="E47" s="11">
        <v>0</v>
      </c>
      <c r="F47" s="3">
        <v>0</v>
      </c>
      <c r="G47" s="3">
        <v>0</v>
      </c>
      <c r="H47" s="3">
        <v>0</v>
      </c>
      <c r="I47" s="3">
        <v>0</v>
      </c>
      <c r="J47" s="3">
        <v>0</v>
      </c>
      <c r="K47" s="3">
        <v>0</v>
      </c>
      <c r="L47" s="3">
        <v>0</v>
      </c>
      <c r="M47" s="17"/>
    </row>
    <row r="48" spans="1:13" s="132" customFormat="1" ht="12.75" customHeight="1" x14ac:dyDescent="0.2">
      <c r="A48" s="136" t="s">
        <v>17</v>
      </c>
      <c r="B48" s="11">
        <f t="shared" si="22"/>
        <v>0</v>
      </c>
      <c r="C48" s="11">
        <v>0</v>
      </c>
      <c r="D48" s="11">
        <v>0</v>
      </c>
      <c r="E48" s="11">
        <v>0</v>
      </c>
      <c r="F48" s="3">
        <v>0</v>
      </c>
      <c r="G48" s="3">
        <v>0</v>
      </c>
      <c r="H48" s="3">
        <v>0</v>
      </c>
      <c r="I48" s="3">
        <v>0</v>
      </c>
      <c r="J48" s="3">
        <v>0</v>
      </c>
      <c r="K48" s="3">
        <v>0</v>
      </c>
      <c r="L48" s="3">
        <v>0</v>
      </c>
      <c r="M48" s="17"/>
    </row>
    <row r="49" spans="1:13" s="132" customFormat="1" ht="12.75" customHeight="1" x14ac:dyDescent="0.2">
      <c r="A49" s="136" t="s">
        <v>18</v>
      </c>
      <c r="B49" s="24">
        <f>SUM(C49:L49)</f>
        <v>53905851</v>
      </c>
      <c r="C49" s="26">
        <v>9840708</v>
      </c>
      <c r="D49" s="26">
        <v>9840708</v>
      </c>
      <c r="E49" s="26">
        <v>9840708</v>
      </c>
      <c r="F49" s="26"/>
      <c r="G49" s="26">
        <v>3477941</v>
      </c>
      <c r="H49" s="26">
        <v>3762846</v>
      </c>
      <c r="I49" s="26">
        <v>4285735</v>
      </c>
      <c r="J49" s="26">
        <v>4285735</v>
      </c>
      <c r="K49" s="26">
        <v>4285735</v>
      </c>
      <c r="L49" s="27">
        <v>4285735</v>
      </c>
      <c r="M49" s="17"/>
    </row>
    <row r="50" spans="1:13" s="132" customFormat="1" ht="12.75" customHeight="1" x14ac:dyDescent="0.2">
      <c r="A50" s="136" t="s">
        <v>24</v>
      </c>
      <c r="B50" s="24">
        <f>SUM(C50:L50)</f>
        <v>0</v>
      </c>
      <c r="C50" s="28"/>
      <c r="D50" s="28"/>
      <c r="E50" s="28"/>
      <c r="F50" s="28"/>
      <c r="G50" s="28"/>
      <c r="H50" s="28"/>
      <c r="I50" s="28"/>
      <c r="J50" s="28"/>
      <c r="K50" s="28"/>
      <c r="L50" s="29"/>
      <c r="M50" s="17"/>
    </row>
    <row r="51" spans="1:13" s="132" customFormat="1" ht="12.75" customHeight="1" x14ac:dyDescent="0.2">
      <c r="A51" s="136"/>
      <c r="B51" s="30"/>
      <c r="C51" s="28"/>
      <c r="D51" s="28"/>
      <c r="E51" s="28"/>
      <c r="F51" s="28"/>
      <c r="G51" s="28"/>
      <c r="H51" s="28"/>
      <c r="I51" s="28"/>
      <c r="J51" s="28"/>
      <c r="K51" s="28"/>
      <c r="L51" s="29"/>
      <c r="M51" s="17"/>
    </row>
    <row r="52" spans="1:13" s="132" customFormat="1" ht="12.75" customHeight="1" x14ac:dyDescent="0.2">
      <c r="A52" s="23" t="s">
        <v>8</v>
      </c>
      <c r="B52" s="24">
        <f>SUM(C52:L52)</f>
        <v>0</v>
      </c>
      <c r="C52" s="25">
        <f>C79+C97+C107+C117+C127+C137+C147</f>
        <v>0</v>
      </c>
      <c r="D52" s="25">
        <f t="shared" ref="D52:L52" si="23">D79+D97+D107+D117+D127+D137+D147</f>
        <v>0</v>
      </c>
      <c r="E52" s="25">
        <f t="shared" si="23"/>
        <v>0</v>
      </c>
      <c r="F52" s="25">
        <f t="shared" si="23"/>
        <v>0</v>
      </c>
      <c r="G52" s="25">
        <f t="shared" si="23"/>
        <v>0</v>
      </c>
      <c r="H52" s="25">
        <f t="shared" si="23"/>
        <v>0</v>
      </c>
      <c r="I52" s="25">
        <f t="shared" si="23"/>
        <v>0</v>
      </c>
      <c r="J52" s="25">
        <f t="shared" si="23"/>
        <v>0</v>
      </c>
      <c r="K52" s="25">
        <f t="shared" si="23"/>
        <v>0</v>
      </c>
      <c r="L52" s="25">
        <f t="shared" si="23"/>
        <v>0</v>
      </c>
      <c r="M52" s="17"/>
    </row>
    <row r="53" spans="1:13" s="132" customFormat="1" ht="12.75" customHeight="1" x14ac:dyDescent="0.2">
      <c r="A53" s="23" t="s">
        <v>9</v>
      </c>
      <c r="B53" s="24">
        <f>SUM(C53:L53)</f>
        <v>0</v>
      </c>
      <c r="C53" s="25">
        <f>C80+C98+C108+C118+C128+C138+C148</f>
        <v>0</v>
      </c>
      <c r="D53" s="25">
        <f t="shared" ref="D53:L53" si="24">D80+D98+D108+D118+D128+D138+D148</f>
        <v>0</v>
      </c>
      <c r="E53" s="25">
        <f t="shared" si="24"/>
        <v>0</v>
      </c>
      <c r="F53" s="25">
        <f t="shared" si="24"/>
        <v>0</v>
      </c>
      <c r="G53" s="25">
        <f t="shared" si="24"/>
        <v>0</v>
      </c>
      <c r="H53" s="25">
        <f t="shared" si="24"/>
        <v>0</v>
      </c>
      <c r="I53" s="25">
        <f t="shared" si="24"/>
        <v>0</v>
      </c>
      <c r="J53" s="25">
        <f t="shared" si="24"/>
        <v>0</v>
      </c>
      <c r="K53" s="25">
        <f t="shared" si="24"/>
        <v>0</v>
      </c>
      <c r="L53" s="25">
        <f t="shared" si="24"/>
        <v>0</v>
      </c>
      <c r="M53" s="17"/>
    </row>
    <row r="54" spans="1:13" s="133" customFormat="1" ht="12.75" customHeight="1" x14ac:dyDescent="0.2">
      <c r="A54" s="31" t="s">
        <v>10</v>
      </c>
      <c r="B54" s="19">
        <f>SUM(B56+B62)</f>
        <v>104870220</v>
      </c>
      <c r="C54" s="20">
        <f t="shared" ref="C54:L54" si="25">C56+C62</f>
        <v>9840708</v>
      </c>
      <c r="D54" s="20">
        <f t="shared" si="25"/>
        <v>9840708</v>
      </c>
      <c r="E54" s="20">
        <f t="shared" si="25"/>
        <v>9840708</v>
      </c>
      <c r="F54" s="20">
        <f t="shared" si="25"/>
        <v>0</v>
      </c>
      <c r="G54" s="20">
        <f t="shared" si="25"/>
        <v>5512729</v>
      </c>
      <c r="H54" s="20">
        <f t="shared" si="25"/>
        <v>5596766</v>
      </c>
      <c r="I54" s="20">
        <f t="shared" si="25"/>
        <v>10355837</v>
      </c>
      <c r="J54" s="20">
        <f t="shared" si="25"/>
        <v>13736998</v>
      </c>
      <c r="K54" s="20">
        <f t="shared" si="25"/>
        <v>14653258</v>
      </c>
      <c r="L54" s="20">
        <f t="shared" si="25"/>
        <v>25492508</v>
      </c>
      <c r="M54" s="17"/>
    </row>
    <row r="55" spans="1:13" s="132" customFormat="1" ht="12.75" customHeight="1" x14ac:dyDescent="0.2">
      <c r="A55" s="23" t="s">
        <v>11</v>
      </c>
      <c r="B55" s="24"/>
      <c r="C55" s="25"/>
      <c r="D55" s="25"/>
      <c r="E55" s="25"/>
      <c r="F55" s="25"/>
      <c r="G55" s="25"/>
      <c r="H55" s="25"/>
      <c r="I55" s="25"/>
      <c r="J55" s="25"/>
      <c r="K55" s="25"/>
      <c r="L55" s="25"/>
      <c r="M55" s="17"/>
    </row>
    <row r="56" spans="1:13" s="132" customFormat="1" ht="12.75" customHeight="1" x14ac:dyDescent="0.2">
      <c r="A56" s="23" t="s">
        <v>12</v>
      </c>
      <c r="B56" s="24">
        <f>SUM(B58:B61)</f>
        <v>77947711</v>
      </c>
      <c r="C56" s="25">
        <f>SUM(C58:C60)</f>
        <v>9840708</v>
      </c>
      <c r="D56" s="25">
        <f>SUM(D58:D60)</f>
        <v>9840708</v>
      </c>
      <c r="E56" s="25">
        <f>SUM(E58:E60)</f>
        <v>9840708</v>
      </c>
      <c r="F56" s="25">
        <f>SUM(F58:F61)</f>
        <v>0</v>
      </c>
      <c r="G56" s="25">
        <f t="shared" ref="G56:L56" si="26">SUM(G58:G61)</f>
        <v>5492729</v>
      </c>
      <c r="H56" s="25">
        <f t="shared" si="26"/>
        <v>5307381</v>
      </c>
      <c r="I56" s="25">
        <f t="shared" si="26"/>
        <v>8268981</v>
      </c>
      <c r="J56" s="25">
        <f t="shared" si="26"/>
        <v>9750671</v>
      </c>
      <c r="K56" s="25">
        <f t="shared" si="26"/>
        <v>9357233</v>
      </c>
      <c r="L56" s="25">
        <f t="shared" si="26"/>
        <v>10248592</v>
      </c>
      <c r="M56" s="17"/>
    </row>
    <row r="57" spans="1:13" s="132" customFormat="1" ht="12.75" customHeight="1" x14ac:dyDescent="0.2">
      <c r="A57" s="32" t="s">
        <v>58</v>
      </c>
      <c r="B57" s="24"/>
      <c r="C57" s="25"/>
      <c r="D57" s="25"/>
      <c r="E57" s="25"/>
      <c r="F57" s="25"/>
      <c r="G57" s="25"/>
      <c r="H57" s="25"/>
      <c r="I57" s="25"/>
      <c r="J57" s="25"/>
      <c r="K57" s="25"/>
      <c r="L57" s="25"/>
      <c r="M57" s="17"/>
    </row>
    <row r="58" spans="1:13" s="132" customFormat="1" ht="12.75" customHeight="1" x14ac:dyDescent="0.2">
      <c r="A58" s="131" t="s">
        <v>59</v>
      </c>
      <c r="B58" s="24">
        <f t="shared" ref="B58:B64" si="27">SUM(C58:L58)</f>
        <v>23102923</v>
      </c>
      <c r="C58" s="25">
        <f t="shared" ref="C58:E58" si="28">C85+C101+C111+C121+C131+C141</f>
        <v>0</v>
      </c>
      <c r="D58" s="25">
        <f t="shared" si="28"/>
        <v>0</v>
      </c>
      <c r="E58" s="25">
        <f t="shared" si="28"/>
        <v>0</v>
      </c>
      <c r="F58" s="25">
        <f t="shared" ref="F58:L58" si="29">F85+F101+F111+F121+F131+F141</f>
        <v>0</v>
      </c>
      <c r="G58" s="25">
        <f t="shared" si="29"/>
        <v>1960666</v>
      </c>
      <c r="H58" s="25">
        <f t="shared" si="29"/>
        <v>1089836</v>
      </c>
      <c r="I58" s="25">
        <f t="shared" si="29"/>
        <v>3877217</v>
      </c>
      <c r="J58" s="25">
        <f t="shared" si="29"/>
        <v>5358907</v>
      </c>
      <c r="K58" s="25">
        <f t="shared" si="29"/>
        <v>4963469</v>
      </c>
      <c r="L58" s="25">
        <f t="shared" si="29"/>
        <v>5852828</v>
      </c>
      <c r="M58" s="17"/>
    </row>
    <row r="59" spans="1:13" s="132" customFormat="1" ht="12.75" customHeight="1" x14ac:dyDescent="0.2">
      <c r="A59" s="131" t="s">
        <v>17</v>
      </c>
      <c r="B59" s="24">
        <f t="shared" si="27"/>
        <v>480000</v>
      </c>
      <c r="C59" s="33">
        <v>0</v>
      </c>
      <c r="D59" s="33">
        <v>0</v>
      </c>
      <c r="E59" s="33">
        <v>0</v>
      </c>
      <c r="F59" s="25">
        <f>F86+F102+F112+F122+F132+F142</f>
        <v>0</v>
      </c>
      <c r="G59" s="33">
        <v>0</v>
      </c>
      <c r="H59" s="33">
        <v>400000</v>
      </c>
      <c r="I59" s="33">
        <v>20000</v>
      </c>
      <c r="J59" s="33">
        <v>20000</v>
      </c>
      <c r="K59" s="33">
        <v>20000</v>
      </c>
      <c r="L59" s="33">
        <v>20000</v>
      </c>
      <c r="M59" s="17"/>
    </row>
    <row r="60" spans="1:13" s="132" customFormat="1" ht="12.75" customHeight="1" x14ac:dyDescent="0.2">
      <c r="A60" s="131" t="s">
        <v>18</v>
      </c>
      <c r="B60" s="24">
        <f t="shared" si="27"/>
        <v>54238788</v>
      </c>
      <c r="C60" s="22">
        <v>9840708</v>
      </c>
      <c r="D60" s="22">
        <v>9840708</v>
      </c>
      <c r="E60" s="22">
        <v>9840708</v>
      </c>
      <c r="F60" s="25">
        <v>0</v>
      </c>
      <c r="G60" s="22">
        <v>3532063</v>
      </c>
      <c r="H60" s="22">
        <v>3817545</v>
      </c>
      <c r="I60" s="22">
        <v>4341764</v>
      </c>
      <c r="J60" s="22">
        <v>4341764</v>
      </c>
      <c r="K60" s="22">
        <v>4341764</v>
      </c>
      <c r="L60" s="34">
        <v>4341764</v>
      </c>
      <c r="M60" s="17"/>
    </row>
    <row r="61" spans="1:13" s="132" customFormat="1" ht="12.75" customHeight="1" x14ac:dyDescent="0.2">
      <c r="A61" s="8" t="s">
        <v>24</v>
      </c>
      <c r="B61" s="24">
        <f t="shared" si="27"/>
        <v>126000</v>
      </c>
      <c r="C61" s="22">
        <v>0</v>
      </c>
      <c r="D61" s="22">
        <v>0</v>
      </c>
      <c r="E61" s="22">
        <v>0</v>
      </c>
      <c r="F61" s="22">
        <v>0</v>
      </c>
      <c r="G61" s="22">
        <v>0</v>
      </c>
      <c r="H61" s="22">
        <v>0</v>
      </c>
      <c r="I61" s="9">
        <v>30000</v>
      </c>
      <c r="J61" s="9">
        <v>30000</v>
      </c>
      <c r="K61" s="9">
        <v>32000</v>
      </c>
      <c r="L61" s="9">
        <v>34000</v>
      </c>
      <c r="M61" s="17"/>
    </row>
    <row r="62" spans="1:13" s="132" customFormat="1" ht="36.75" customHeight="1" x14ac:dyDescent="0.2">
      <c r="A62" s="35" t="s">
        <v>13</v>
      </c>
      <c r="B62" s="24">
        <f>SUM(B64:B67)</f>
        <v>26922509</v>
      </c>
      <c r="C62" s="36">
        <f>C88+C102+C112+C122+C132+C142+C152</f>
        <v>0</v>
      </c>
      <c r="D62" s="36">
        <f t="shared" ref="D62:F62" si="30">D88+D102+D112+D122+D132+D142+D152</f>
        <v>0</v>
      </c>
      <c r="E62" s="36">
        <f t="shared" si="30"/>
        <v>0</v>
      </c>
      <c r="F62" s="36">
        <f t="shared" si="30"/>
        <v>0</v>
      </c>
      <c r="G62" s="36">
        <f>G88+G102+G112+G122+G132+G142+G152</f>
        <v>20000</v>
      </c>
      <c r="H62" s="36">
        <f t="shared" ref="H62:L62" si="31">H88+H102+H112+H122+H132+H142+H152</f>
        <v>289385</v>
      </c>
      <c r="I62" s="36">
        <f t="shared" si="31"/>
        <v>2086856</v>
      </c>
      <c r="J62" s="36">
        <f t="shared" si="31"/>
        <v>3986327</v>
      </c>
      <c r="K62" s="36">
        <f t="shared" si="31"/>
        <v>5296025</v>
      </c>
      <c r="L62" s="36">
        <f t="shared" si="31"/>
        <v>15243916</v>
      </c>
      <c r="M62" s="17"/>
    </row>
    <row r="63" spans="1:13" s="132" customFormat="1" ht="12.75" customHeight="1" x14ac:dyDescent="0.2">
      <c r="A63" s="32" t="s">
        <v>58</v>
      </c>
      <c r="B63" s="24"/>
      <c r="C63" s="11"/>
      <c r="D63" s="11"/>
      <c r="E63" s="11"/>
      <c r="F63" s="11"/>
      <c r="G63" s="11"/>
      <c r="H63" s="11"/>
      <c r="I63" s="11"/>
      <c r="J63" s="11"/>
      <c r="K63" s="11"/>
      <c r="L63" s="11"/>
      <c r="M63" s="17"/>
    </row>
    <row r="64" spans="1:13" s="132" customFormat="1" ht="12.75" customHeight="1" x14ac:dyDescent="0.2">
      <c r="A64" s="131" t="s">
        <v>59</v>
      </c>
      <c r="B64" s="24">
        <f t="shared" si="27"/>
        <v>26922509</v>
      </c>
      <c r="C64" s="36">
        <f t="shared" ref="C64:F64" si="32">C102+C112+C122+C132+C142+C152</f>
        <v>0</v>
      </c>
      <c r="D64" s="36">
        <f t="shared" si="32"/>
        <v>0</v>
      </c>
      <c r="E64" s="36">
        <f t="shared" si="32"/>
        <v>0</v>
      </c>
      <c r="F64" s="36">
        <f t="shared" si="32"/>
        <v>0</v>
      </c>
      <c r="G64" s="36">
        <f>G102+G112+G122+G132+G142+G152</f>
        <v>20000</v>
      </c>
      <c r="H64" s="36">
        <f t="shared" ref="H64" si="33">H102+H112+H122+H132+H142+H152</f>
        <v>289385</v>
      </c>
      <c r="I64" s="36">
        <f>I102+I112+I122+I132+I142+I152+I90</f>
        <v>2086856</v>
      </c>
      <c r="J64" s="36">
        <f t="shared" ref="J64:L64" si="34">J102+J112+J122+J132+J142+J152+J90</f>
        <v>3986327</v>
      </c>
      <c r="K64" s="36">
        <f t="shared" si="34"/>
        <v>5296025</v>
      </c>
      <c r="L64" s="36">
        <f t="shared" si="34"/>
        <v>15243916</v>
      </c>
      <c r="M64" s="17"/>
    </row>
    <row r="65" spans="1:13" s="132" customFormat="1" ht="12.75" customHeight="1" x14ac:dyDescent="0.2">
      <c r="A65" s="131" t="s">
        <v>17</v>
      </c>
      <c r="B65" s="11">
        <f t="shared" ref="B65:B67" si="35">SUM(C65:L65)</f>
        <v>0</v>
      </c>
      <c r="C65" s="11">
        <v>0</v>
      </c>
      <c r="D65" s="11">
        <v>0</v>
      </c>
      <c r="E65" s="11">
        <v>0</v>
      </c>
      <c r="F65" s="3">
        <v>0</v>
      </c>
      <c r="G65" s="3">
        <v>0</v>
      </c>
      <c r="H65" s="3">
        <v>0</v>
      </c>
      <c r="I65" s="3">
        <v>0</v>
      </c>
      <c r="J65" s="3">
        <v>0</v>
      </c>
      <c r="K65" s="3">
        <v>0</v>
      </c>
      <c r="L65" s="3">
        <v>0</v>
      </c>
      <c r="M65" s="17"/>
    </row>
    <row r="66" spans="1:13" s="132" customFormat="1" ht="12.75" customHeight="1" x14ac:dyDescent="0.2">
      <c r="A66" s="8" t="s">
        <v>18</v>
      </c>
      <c r="B66" s="11">
        <f t="shared" si="35"/>
        <v>0</v>
      </c>
      <c r="C66" s="11">
        <v>0</v>
      </c>
      <c r="D66" s="11">
        <v>0</v>
      </c>
      <c r="E66" s="11">
        <v>0</v>
      </c>
      <c r="F66" s="3">
        <v>0</v>
      </c>
      <c r="G66" s="3">
        <v>0</v>
      </c>
      <c r="H66" s="3">
        <v>0</v>
      </c>
      <c r="I66" s="3">
        <v>0</v>
      </c>
      <c r="J66" s="3">
        <v>0</v>
      </c>
      <c r="K66" s="3">
        <v>0</v>
      </c>
      <c r="L66" s="3">
        <v>0</v>
      </c>
      <c r="M66" s="17"/>
    </row>
    <row r="67" spans="1:13" s="132" customFormat="1" ht="12.75" customHeight="1" thickBot="1" x14ac:dyDescent="0.25">
      <c r="A67" s="137" t="s">
        <v>24</v>
      </c>
      <c r="B67" s="11">
        <f t="shared" si="35"/>
        <v>0</v>
      </c>
      <c r="C67" s="11">
        <v>0</v>
      </c>
      <c r="D67" s="11">
        <v>0</v>
      </c>
      <c r="E67" s="11">
        <v>0</v>
      </c>
      <c r="F67" s="3">
        <v>0</v>
      </c>
      <c r="G67" s="3">
        <v>0</v>
      </c>
      <c r="H67" s="3">
        <v>0</v>
      </c>
      <c r="I67" s="3">
        <v>0</v>
      </c>
      <c r="J67" s="3">
        <v>0</v>
      </c>
      <c r="K67" s="3">
        <v>0</v>
      </c>
      <c r="L67" s="3">
        <v>0</v>
      </c>
      <c r="M67" s="17"/>
    </row>
    <row r="68" spans="1:13" s="132" customFormat="1" ht="12.75" customHeight="1" thickBot="1" x14ac:dyDescent="0.25">
      <c r="A68" s="186" t="s">
        <v>16</v>
      </c>
      <c r="B68" s="187"/>
      <c r="C68" s="187"/>
      <c r="D68" s="187"/>
      <c r="E68" s="187"/>
      <c r="F68" s="187"/>
      <c r="G68" s="187"/>
      <c r="H68" s="187"/>
      <c r="I68" s="187"/>
      <c r="J68" s="187"/>
      <c r="K68" s="187"/>
      <c r="L68" s="188"/>
      <c r="M68" s="17"/>
    </row>
    <row r="69" spans="1:13" s="132" customFormat="1" ht="12.75" customHeight="1" x14ac:dyDescent="0.2">
      <c r="A69" s="18" t="s">
        <v>6</v>
      </c>
      <c r="B69" s="19">
        <f>SUM(B71:B73)</f>
        <v>114260299</v>
      </c>
      <c r="C69" s="20">
        <f>C71+C72+C73</f>
        <v>19681416</v>
      </c>
      <c r="D69" s="20">
        <f>D71+D72+D73</f>
        <v>19681416</v>
      </c>
      <c r="E69" s="20">
        <f>E71+E72+E73</f>
        <v>19681416</v>
      </c>
      <c r="F69" s="20">
        <f>F74+F79+F80+F81</f>
        <v>0</v>
      </c>
      <c r="G69" s="20">
        <f t="shared" ref="G69:L69" si="36">SUM(G71:G73)</f>
        <v>7179065</v>
      </c>
      <c r="H69" s="20">
        <f t="shared" si="36"/>
        <v>8230180</v>
      </c>
      <c r="I69" s="20">
        <f t="shared" si="36"/>
        <v>9192816</v>
      </c>
      <c r="J69" s="20">
        <f t="shared" si="36"/>
        <v>9439011</v>
      </c>
      <c r="K69" s="20">
        <f t="shared" si="36"/>
        <v>9629960</v>
      </c>
      <c r="L69" s="20">
        <f t="shared" si="36"/>
        <v>11545019</v>
      </c>
      <c r="M69" s="17"/>
    </row>
    <row r="70" spans="1:13" s="132" customFormat="1" ht="12.75" customHeight="1" x14ac:dyDescent="0.2">
      <c r="A70" s="32" t="s">
        <v>58</v>
      </c>
      <c r="B70" s="7"/>
      <c r="C70" s="12"/>
      <c r="D70" s="12"/>
      <c r="E70" s="12"/>
      <c r="F70" s="12"/>
      <c r="G70" s="12"/>
      <c r="H70" s="12"/>
      <c r="I70" s="12"/>
      <c r="J70" s="12"/>
      <c r="K70" s="12"/>
      <c r="L70" s="12"/>
      <c r="M70" s="17"/>
    </row>
    <row r="71" spans="1:13" s="132" customFormat="1" ht="12.75" customHeight="1" x14ac:dyDescent="0.2">
      <c r="A71" s="131" t="s">
        <v>59</v>
      </c>
      <c r="B71" s="3">
        <f>SUM(C71:L71)</f>
        <v>5635660</v>
      </c>
      <c r="C71" s="11">
        <f>C76+C79+C80+C85</f>
        <v>0</v>
      </c>
      <c r="D71" s="11">
        <f>D76+D79+D80+D85</f>
        <v>0</v>
      </c>
      <c r="E71" s="11">
        <f>E76+E79+E80+E85</f>
        <v>0</v>
      </c>
      <c r="F71" s="11">
        <f>F76+F79+F80+F85+F90</f>
        <v>0</v>
      </c>
      <c r="G71" s="11">
        <f t="shared" ref="G71:L71" si="37">G76+G79+G80+G85+G90</f>
        <v>169061</v>
      </c>
      <c r="H71" s="11">
        <f t="shared" si="37"/>
        <v>249789</v>
      </c>
      <c r="I71" s="11">
        <f t="shared" si="37"/>
        <v>545317</v>
      </c>
      <c r="J71" s="11">
        <f t="shared" si="37"/>
        <v>791512</v>
      </c>
      <c r="K71" s="11">
        <f t="shared" si="37"/>
        <v>982461</v>
      </c>
      <c r="L71" s="11">
        <f t="shared" si="37"/>
        <v>2897520</v>
      </c>
      <c r="M71" s="17"/>
    </row>
    <row r="72" spans="1:13" s="132" customFormat="1" ht="12.75" customHeight="1" x14ac:dyDescent="0.2">
      <c r="A72" s="131" t="s">
        <v>17</v>
      </c>
      <c r="B72" s="3">
        <f>SUM(C72:L72)</f>
        <v>480000</v>
      </c>
      <c r="C72" s="11">
        <f>C77+C79+C80+C86</f>
        <v>0</v>
      </c>
      <c r="D72" s="11">
        <f>D77+D79+D80+D86</f>
        <v>0</v>
      </c>
      <c r="E72" s="11">
        <f>E77+E79+E80+E86</f>
        <v>0</v>
      </c>
      <c r="F72" s="11">
        <f>F77+F79+F80+F86</f>
        <v>0</v>
      </c>
      <c r="G72" s="11">
        <f t="shared" ref="G72:L72" si="38">G77+G79+G80+G86</f>
        <v>0</v>
      </c>
      <c r="H72" s="11">
        <f t="shared" si="38"/>
        <v>400000</v>
      </c>
      <c r="I72" s="11">
        <f t="shared" si="38"/>
        <v>20000</v>
      </c>
      <c r="J72" s="11">
        <f t="shared" si="38"/>
        <v>20000</v>
      </c>
      <c r="K72" s="11">
        <f t="shared" si="38"/>
        <v>20000</v>
      </c>
      <c r="L72" s="11">
        <f t="shared" si="38"/>
        <v>20000</v>
      </c>
      <c r="M72" s="17"/>
    </row>
    <row r="73" spans="1:13" s="132" customFormat="1" ht="12.75" customHeight="1" x14ac:dyDescent="0.2">
      <c r="A73" s="131" t="s">
        <v>18</v>
      </c>
      <c r="B73" s="3">
        <f>SUM(C73:L73)</f>
        <v>108144639</v>
      </c>
      <c r="C73" s="11">
        <f>C78+C79+C80+C87</f>
        <v>19681416</v>
      </c>
      <c r="D73" s="11">
        <f>D78+D79+D80+D87</f>
        <v>19681416</v>
      </c>
      <c r="E73" s="11">
        <f>E78+E79+E80+E87</f>
        <v>19681416</v>
      </c>
      <c r="F73" s="11">
        <f>F78+F79+F80+F87</f>
        <v>0</v>
      </c>
      <c r="G73" s="11">
        <f t="shared" ref="G73:L73" si="39">G78+G79+G80+G87</f>
        <v>7010004</v>
      </c>
      <c r="H73" s="11">
        <f t="shared" si="39"/>
        <v>7580391</v>
      </c>
      <c r="I73" s="11">
        <f t="shared" si="39"/>
        <v>8627499</v>
      </c>
      <c r="J73" s="11">
        <f t="shared" si="39"/>
        <v>8627499</v>
      </c>
      <c r="K73" s="11">
        <f t="shared" si="39"/>
        <v>8627499</v>
      </c>
      <c r="L73" s="11">
        <f t="shared" si="39"/>
        <v>8627499</v>
      </c>
      <c r="M73" s="17"/>
    </row>
    <row r="74" spans="1:13" s="132" customFormat="1" ht="12.75" customHeight="1" x14ac:dyDescent="0.2">
      <c r="A74" s="23" t="s">
        <v>7</v>
      </c>
      <c r="B74" s="37">
        <f>SUM(C74:L74)</f>
        <v>53905851</v>
      </c>
      <c r="C74" s="38">
        <f>C76+C77+C78</f>
        <v>9840708</v>
      </c>
      <c r="D74" s="38">
        <f>D76+D77+D78</f>
        <v>9840708</v>
      </c>
      <c r="E74" s="38">
        <f>E76+E77+E78</f>
        <v>9840708</v>
      </c>
      <c r="F74" s="38">
        <v>0</v>
      </c>
      <c r="G74" s="26">
        <v>3477941</v>
      </c>
      <c r="H74" s="26">
        <v>3762846</v>
      </c>
      <c r="I74" s="26">
        <v>4285735</v>
      </c>
      <c r="J74" s="26">
        <v>4285735</v>
      </c>
      <c r="K74" s="26">
        <v>4285735</v>
      </c>
      <c r="L74" s="27">
        <v>4285735</v>
      </c>
      <c r="M74" s="17"/>
    </row>
    <row r="75" spans="1:13" s="132" customFormat="1" ht="12.75" customHeight="1" x14ac:dyDescent="0.2">
      <c r="A75" s="32" t="s">
        <v>58</v>
      </c>
      <c r="B75" s="37"/>
      <c r="C75" s="38"/>
      <c r="D75" s="38"/>
      <c r="E75" s="38"/>
      <c r="F75" s="38"/>
      <c r="G75" s="38"/>
      <c r="H75" s="38"/>
      <c r="I75" s="38"/>
      <c r="J75" s="38"/>
      <c r="K75" s="38"/>
      <c r="L75" s="38"/>
      <c r="M75" s="17"/>
    </row>
    <row r="76" spans="1:13" s="132" customFormat="1" ht="12.75" customHeight="1" x14ac:dyDescent="0.2">
      <c r="A76" s="131" t="s">
        <v>59</v>
      </c>
      <c r="B76" s="11">
        <f t="shared" ref="B76:B77" si="40">SUM(C76:L76)</f>
        <v>0</v>
      </c>
      <c r="C76" s="11">
        <v>0</v>
      </c>
      <c r="D76" s="11">
        <v>0</v>
      </c>
      <c r="E76" s="11">
        <v>0</v>
      </c>
      <c r="F76" s="3">
        <v>0</v>
      </c>
      <c r="G76" s="3">
        <v>0</v>
      </c>
      <c r="H76" s="3">
        <v>0</v>
      </c>
      <c r="I76" s="3">
        <v>0</v>
      </c>
      <c r="J76" s="3">
        <v>0</v>
      </c>
      <c r="K76" s="3">
        <v>0</v>
      </c>
      <c r="L76" s="3">
        <v>0</v>
      </c>
      <c r="M76" s="17"/>
    </row>
    <row r="77" spans="1:13" s="132" customFormat="1" ht="12.75" customHeight="1" x14ac:dyDescent="0.2">
      <c r="A77" s="131" t="s">
        <v>17</v>
      </c>
      <c r="B77" s="11">
        <f t="shared" si="40"/>
        <v>0</v>
      </c>
      <c r="C77" s="11">
        <v>0</v>
      </c>
      <c r="D77" s="11">
        <v>0</v>
      </c>
      <c r="E77" s="11">
        <v>0</v>
      </c>
      <c r="F77" s="3">
        <v>0</v>
      </c>
      <c r="G77" s="3">
        <v>0</v>
      </c>
      <c r="H77" s="3">
        <v>0</v>
      </c>
      <c r="I77" s="3">
        <v>0</v>
      </c>
      <c r="J77" s="3">
        <v>0</v>
      </c>
      <c r="K77" s="3">
        <v>0</v>
      </c>
      <c r="L77" s="3">
        <v>0</v>
      </c>
      <c r="M77" s="17"/>
    </row>
    <row r="78" spans="1:13" s="132" customFormat="1" ht="12.75" customHeight="1" x14ac:dyDescent="0.2">
      <c r="A78" s="131" t="s">
        <v>18</v>
      </c>
      <c r="B78" s="39">
        <f>SUM(C78:L78)</f>
        <v>53905851</v>
      </c>
      <c r="C78" s="26">
        <v>9840708</v>
      </c>
      <c r="D78" s="26">
        <v>9840708</v>
      </c>
      <c r="E78" s="26">
        <v>9840708</v>
      </c>
      <c r="F78" s="26"/>
      <c r="G78" s="26">
        <v>3477941</v>
      </c>
      <c r="H78" s="26">
        <v>3762846</v>
      </c>
      <c r="I78" s="26">
        <v>4285735</v>
      </c>
      <c r="J78" s="26">
        <v>4285735</v>
      </c>
      <c r="K78" s="26">
        <v>4285735</v>
      </c>
      <c r="L78" s="27">
        <v>4285735</v>
      </c>
      <c r="M78" s="17"/>
    </row>
    <row r="79" spans="1:13" s="132" customFormat="1" ht="12.75" customHeight="1" x14ac:dyDescent="0.2">
      <c r="A79" s="23" t="s">
        <v>8</v>
      </c>
      <c r="B79" s="37">
        <f>SUM(C79:L79)</f>
        <v>0</v>
      </c>
      <c r="C79" s="38">
        <v>0</v>
      </c>
      <c r="D79" s="38">
        <v>0</v>
      </c>
      <c r="E79" s="38">
        <v>0</v>
      </c>
      <c r="F79" s="38">
        <v>0</v>
      </c>
      <c r="G79" s="38">
        <v>0</v>
      </c>
      <c r="H79" s="38">
        <v>0</v>
      </c>
      <c r="I79" s="38">
        <v>0</v>
      </c>
      <c r="J79" s="38">
        <v>0</v>
      </c>
      <c r="K79" s="38">
        <v>0</v>
      </c>
      <c r="L79" s="38">
        <v>0</v>
      </c>
      <c r="M79" s="17"/>
    </row>
    <row r="80" spans="1:13" s="132" customFormat="1" ht="12.75" customHeight="1" x14ac:dyDescent="0.2">
      <c r="A80" s="23" t="s">
        <v>9</v>
      </c>
      <c r="B80" s="37">
        <f>SUM(C80:L80)</f>
        <v>0</v>
      </c>
      <c r="C80" s="38">
        <v>0</v>
      </c>
      <c r="D80" s="38">
        <v>0</v>
      </c>
      <c r="E80" s="38">
        <v>0</v>
      </c>
      <c r="F80" s="38">
        <v>0</v>
      </c>
      <c r="G80" s="38">
        <v>0</v>
      </c>
      <c r="H80" s="38">
        <v>0</v>
      </c>
      <c r="I80" s="38">
        <v>0</v>
      </c>
      <c r="J80" s="38">
        <v>0</v>
      </c>
      <c r="K80" s="38">
        <v>0</v>
      </c>
      <c r="L80" s="38">
        <v>0</v>
      </c>
      <c r="M80" s="17"/>
    </row>
    <row r="81" spans="1:13" s="132" customFormat="1" ht="12.75" customHeight="1" x14ac:dyDescent="0.2">
      <c r="A81" s="31" t="s">
        <v>10</v>
      </c>
      <c r="B81" s="7">
        <f>B83+B88</f>
        <v>114177576</v>
      </c>
      <c r="C81" s="12">
        <f t="shared" ref="C81:L81" si="41">C83+C88</f>
        <v>9840708</v>
      </c>
      <c r="D81" s="12">
        <f t="shared" si="41"/>
        <v>9840708</v>
      </c>
      <c r="E81" s="12">
        <f t="shared" si="41"/>
        <v>9840708</v>
      </c>
      <c r="F81" s="12">
        <f t="shared" si="41"/>
        <v>0</v>
      </c>
      <c r="G81" s="12">
        <f t="shared" si="41"/>
        <v>3701124</v>
      </c>
      <c r="H81" s="12">
        <f t="shared" si="41"/>
        <v>4467334</v>
      </c>
      <c r="I81" s="12">
        <f t="shared" si="41"/>
        <v>4907081</v>
      </c>
      <c r="J81" s="12">
        <f t="shared" si="41"/>
        <v>5153276</v>
      </c>
      <c r="K81" s="12">
        <f t="shared" si="41"/>
        <v>5344225</v>
      </c>
      <c r="L81" s="12">
        <f t="shared" si="41"/>
        <v>7259284</v>
      </c>
      <c r="M81" s="17"/>
    </row>
    <row r="82" spans="1:13" s="132" customFormat="1" ht="12.75" customHeight="1" x14ac:dyDescent="0.2">
      <c r="A82" s="23" t="s">
        <v>11</v>
      </c>
      <c r="B82" s="40"/>
      <c r="C82" s="33"/>
      <c r="D82" s="33"/>
      <c r="E82" s="33"/>
      <c r="F82" s="33"/>
      <c r="G82" s="33"/>
      <c r="H82" s="33"/>
      <c r="I82" s="33"/>
      <c r="J82" s="33"/>
      <c r="K82" s="33"/>
      <c r="L82" s="41"/>
      <c r="M82" s="17"/>
    </row>
    <row r="83" spans="1:13" s="132" customFormat="1" ht="12.75" customHeight="1" x14ac:dyDescent="0.2">
      <c r="A83" s="32" t="s">
        <v>12</v>
      </c>
      <c r="B83" s="42">
        <f>SUM(B85:B87)</f>
        <v>111567576</v>
      </c>
      <c r="C83" s="43">
        <f>C85+C86+C87</f>
        <v>9840708</v>
      </c>
      <c r="D83" s="43">
        <f>D85+D86+D87</f>
        <v>9840708</v>
      </c>
      <c r="E83" s="43">
        <f>E85+E86+E87</f>
        <v>9840708</v>
      </c>
      <c r="F83" s="43">
        <f>F85+F86+F87</f>
        <v>0</v>
      </c>
      <c r="G83" s="43">
        <f t="shared" ref="G83:L83" si="42">G85+G86+G87</f>
        <v>3701124</v>
      </c>
      <c r="H83" s="43">
        <f t="shared" si="42"/>
        <v>4467334</v>
      </c>
      <c r="I83" s="43">
        <f t="shared" si="42"/>
        <v>4698281</v>
      </c>
      <c r="J83" s="43">
        <f t="shared" si="42"/>
        <v>4735676</v>
      </c>
      <c r="K83" s="43">
        <f t="shared" si="42"/>
        <v>4822225</v>
      </c>
      <c r="L83" s="43">
        <f t="shared" si="42"/>
        <v>5797684</v>
      </c>
      <c r="M83" s="17"/>
    </row>
    <row r="84" spans="1:13" s="132" customFormat="1" ht="12.75" customHeight="1" x14ac:dyDescent="0.2">
      <c r="A84" s="32" t="s">
        <v>58</v>
      </c>
      <c r="B84" s="42"/>
      <c r="C84" s="2"/>
      <c r="D84" s="2"/>
      <c r="E84" s="2"/>
      <c r="F84" s="2"/>
      <c r="G84" s="2"/>
      <c r="H84" s="2"/>
      <c r="I84" s="2"/>
      <c r="J84" s="2"/>
      <c r="K84" s="2"/>
      <c r="L84" s="2"/>
      <c r="M84" s="17"/>
    </row>
    <row r="85" spans="1:13" s="132" customFormat="1" ht="12.75" customHeight="1" x14ac:dyDescent="0.2">
      <c r="A85" s="131" t="s">
        <v>59</v>
      </c>
      <c r="B85" s="42">
        <f>SUM(B87:B89)</f>
        <v>56848788</v>
      </c>
      <c r="C85" s="2">
        <v>0</v>
      </c>
      <c r="D85" s="2">
        <v>0</v>
      </c>
      <c r="E85" s="2">
        <v>0</v>
      </c>
      <c r="F85" s="2">
        <v>0</v>
      </c>
      <c r="G85" s="2">
        <v>169061</v>
      </c>
      <c r="H85" s="2">
        <v>249789</v>
      </c>
      <c r="I85" s="2">
        <v>336517</v>
      </c>
      <c r="J85" s="2">
        <v>373912</v>
      </c>
      <c r="K85" s="2">
        <v>460461</v>
      </c>
      <c r="L85" s="2">
        <v>1435920</v>
      </c>
      <c r="M85" s="17"/>
    </row>
    <row r="86" spans="1:13" s="132" customFormat="1" ht="12.75" customHeight="1" x14ac:dyDescent="0.2">
      <c r="A86" s="131" t="s">
        <v>17</v>
      </c>
      <c r="B86" s="39">
        <f>SUM(C86:L86)</f>
        <v>480000</v>
      </c>
      <c r="C86" s="33">
        <v>0</v>
      </c>
      <c r="D86" s="33">
        <v>0</v>
      </c>
      <c r="E86" s="33">
        <v>0</v>
      </c>
      <c r="F86" s="33">
        <v>0</v>
      </c>
      <c r="G86" s="33">
        <v>0</v>
      </c>
      <c r="H86" s="33">
        <v>400000</v>
      </c>
      <c r="I86" s="33">
        <v>20000</v>
      </c>
      <c r="J86" s="33">
        <v>20000</v>
      </c>
      <c r="K86" s="33">
        <v>20000</v>
      </c>
      <c r="L86" s="33">
        <v>20000</v>
      </c>
      <c r="M86" s="17"/>
    </row>
    <row r="87" spans="1:13" s="132" customFormat="1" ht="12.75" customHeight="1" x14ac:dyDescent="0.2">
      <c r="A87" s="131" t="s">
        <v>18</v>
      </c>
      <c r="B87" s="40">
        <f>SUM(C87:L87)</f>
        <v>54238788</v>
      </c>
      <c r="C87" s="22">
        <v>9840708</v>
      </c>
      <c r="D87" s="22">
        <v>9840708</v>
      </c>
      <c r="E87" s="22">
        <v>9840708</v>
      </c>
      <c r="F87" s="22"/>
      <c r="G87" s="22">
        <v>3532063</v>
      </c>
      <c r="H87" s="22">
        <v>3817545</v>
      </c>
      <c r="I87" s="22">
        <v>4341764</v>
      </c>
      <c r="J87" s="22">
        <v>4341764</v>
      </c>
      <c r="K87" s="22">
        <v>4341764</v>
      </c>
      <c r="L87" s="34">
        <v>4341764</v>
      </c>
      <c r="M87" s="17"/>
    </row>
    <row r="88" spans="1:13" s="132" customFormat="1" ht="41.25" customHeight="1" x14ac:dyDescent="0.2">
      <c r="A88" s="44" t="s">
        <v>13</v>
      </c>
      <c r="B88" s="8">
        <f>SUM(C88:L88)</f>
        <v>2610000</v>
      </c>
      <c r="C88" s="45">
        <f>C90+C91+C92</f>
        <v>0</v>
      </c>
      <c r="D88" s="45">
        <f t="shared" ref="D88:L88" si="43">D90+D91+D92</f>
        <v>0</v>
      </c>
      <c r="E88" s="45">
        <f t="shared" si="43"/>
        <v>0</v>
      </c>
      <c r="F88" s="45">
        <f t="shared" si="43"/>
        <v>0</v>
      </c>
      <c r="G88" s="45">
        <f t="shared" si="43"/>
        <v>0</v>
      </c>
      <c r="H88" s="45">
        <f t="shared" si="43"/>
        <v>0</v>
      </c>
      <c r="I88" s="45">
        <f t="shared" si="43"/>
        <v>208800</v>
      </c>
      <c r="J88" s="45">
        <f t="shared" si="43"/>
        <v>417600</v>
      </c>
      <c r="K88" s="45">
        <f t="shared" si="43"/>
        <v>522000</v>
      </c>
      <c r="L88" s="45">
        <f t="shared" si="43"/>
        <v>1461600</v>
      </c>
      <c r="M88" s="17"/>
    </row>
    <row r="89" spans="1:13" s="132" customFormat="1" ht="12.75" customHeight="1" x14ac:dyDescent="0.2">
      <c r="A89" s="32" t="s">
        <v>58</v>
      </c>
      <c r="B89" s="8"/>
      <c r="C89" s="2"/>
      <c r="D89" s="2"/>
      <c r="E89" s="2"/>
      <c r="F89" s="2"/>
      <c r="G89" s="2"/>
      <c r="H89" s="2"/>
      <c r="I89" s="2"/>
      <c r="J89" s="2"/>
      <c r="K89" s="2"/>
      <c r="L89" s="2"/>
      <c r="M89" s="17"/>
    </row>
    <row r="90" spans="1:13" s="132" customFormat="1" ht="12.75" customHeight="1" x14ac:dyDescent="0.2">
      <c r="A90" s="131" t="s">
        <v>59</v>
      </c>
      <c r="B90" s="8">
        <v>2610000</v>
      </c>
      <c r="C90" s="46">
        <v>0</v>
      </c>
      <c r="D90" s="46">
        <v>0</v>
      </c>
      <c r="E90" s="46">
        <v>0</v>
      </c>
      <c r="F90" s="46">
        <v>0</v>
      </c>
      <c r="G90" s="46">
        <v>0</v>
      </c>
      <c r="H90" s="46">
        <v>0</v>
      </c>
      <c r="I90" s="46">
        <f>B90*0.6*0.1+B90*0.4*0.05</f>
        <v>208800</v>
      </c>
      <c r="J90" s="46">
        <f>B90*0.6*0.2+B90*0.4*0.1</f>
        <v>417600</v>
      </c>
      <c r="K90" s="46">
        <f>B90*0.6*0.2+B90*0.4*0.2</f>
        <v>522000</v>
      </c>
      <c r="L90" s="47">
        <f>B90-F90-G90-H90-I90-J90-K90</f>
        <v>1461600</v>
      </c>
      <c r="M90" s="17"/>
    </row>
    <row r="91" spans="1:13" s="132" customFormat="1" ht="12.75" customHeight="1" x14ac:dyDescent="0.2">
      <c r="A91" s="131" t="s">
        <v>17</v>
      </c>
      <c r="B91" s="11">
        <f t="shared" ref="B91:B92" si="44">SUM(C91:L91)</f>
        <v>0</v>
      </c>
      <c r="C91" s="11">
        <v>0</v>
      </c>
      <c r="D91" s="11">
        <v>0</v>
      </c>
      <c r="E91" s="11">
        <v>0</v>
      </c>
      <c r="F91" s="3">
        <v>0</v>
      </c>
      <c r="G91" s="3">
        <v>0</v>
      </c>
      <c r="H91" s="3">
        <v>0</v>
      </c>
      <c r="I91" s="3">
        <v>0</v>
      </c>
      <c r="J91" s="3">
        <v>0</v>
      </c>
      <c r="K91" s="3">
        <v>0</v>
      </c>
      <c r="L91" s="3">
        <v>0</v>
      </c>
      <c r="M91" s="17"/>
    </row>
    <row r="92" spans="1:13" s="132" customFormat="1" ht="12.75" customHeight="1" thickBot="1" x14ac:dyDescent="0.25">
      <c r="A92" s="8" t="s">
        <v>18</v>
      </c>
      <c r="B92" s="11">
        <f t="shared" si="44"/>
        <v>0</v>
      </c>
      <c r="C92" s="11">
        <v>0</v>
      </c>
      <c r="D92" s="11">
        <v>0</v>
      </c>
      <c r="E92" s="11">
        <v>0</v>
      </c>
      <c r="F92" s="3">
        <v>0</v>
      </c>
      <c r="G92" s="3">
        <v>0</v>
      </c>
      <c r="H92" s="3">
        <v>0</v>
      </c>
      <c r="I92" s="3">
        <v>0</v>
      </c>
      <c r="J92" s="3">
        <v>0</v>
      </c>
      <c r="K92" s="3">
        <v>0</v>
      </c>
      <c r="L92" s="3">
        <v>0</v>
      </c>
      <c r="M92" s="17"/>
    </row>
    <row r="93" spans="1:13" s="132" customFormat="1" ht="12.75" customHeight="1" thickBot="1" x14ac:dyDescent="0.25">
      <c r="A93" s="174" t="s">
        <v>19</v>
      </c>
      <c r="B93" s="175"/>
      <c r="C93" s="175"/>
      <c r="D93" s="175"/>
      <c r="E93" s="175"/>
      <c r="F93" s="175"/>
      <c r="G93" s="175"/>
      <c r="H93" s="175"/>
      <c r="I93" s="175"/>
      <c r="J93" s="175"/>
      <c r="K93" s="175"/>
      <c r="L93" s="176"/>
      <c r="M93" s="48"/>
    </row>
    <row r="94" spans="1:13" s="132" customFormat="1" ht="12.75" customHeight="1" x14ac:dyDescent="0.2">
      <c r="A94" s="110" t="s">
        <v>59</v>
      </c>
      <c r="B94" s="111"/>
      <c r="C94" s="111"/>
      <c r="D94" s="111"/>
      <c r="E94" s="111"/>
      <c r="F94" s="111"/>
      <c r="G94" s="111"/>
      <c r="H94" s="111"/>
      <c r="I94" s="111"/>
      <c r="J94" s="111"/>
      <c r="K94" s="111"/>
      <c r="L94" s="112"/>
      <c r="M94" s="48"/>
    </row>
    <row r="95" spans="1:13" s="132" customFormat="1" ht="12.75" customHeight="1" x14ac:dyDescent="0.2">
      <c r="A95" s="18" t="s">
        <v>6</v>
      </c>
      <c r="B95" s="49">
        <f>B96+B97+B98+B99</f>
        <v>7554391</v>
      </c>
      <c r="C95" s="50">
        <f t="shared" ref="C95:L95" si="45">C96+C97+C98+C99</f>
        <v>0</v>
      </c>
      <c r="D95" s="50">
        <f t="shared" si="45"/>
        <v>0</v>
      </c>
      <c r="E95" s="50">
        <f t="shared" si="45"/>
        <v>0</v>
      </c>
      <c r="F95" s="50">
        <f t="shared" si="45"/>
        <v>0</v>
      </c>
      <c r="G95" s="50">
        <f t="shared" si="45"/>
        <v>283900</v>
      </c>
      <c r="H95" s="50">
        <f t="shared" si="45"/>
        <v>0</v>
      </c>
      <c r="I95" s="50">
        <f t="shared" si="45"/>
        <v>380750</v>
      </c>
      <c r="J95" s="50">
        <f t="shared" si="45"/>
        <v>1353697</v>
      </c>
      <c r="K95" s="50">
        <f t="shared" si="45"/>
        <v>1930197</v>
      </c>
      <c r="L95" s="50">
        <f t="shared" si="45"/>
        <v>3605847</v>
      </c>
      <c r="M95" s="17"/>
    </row>
    <row r="96" spans="1:13" s="132" customFormat="1" ht="12.75" customHeight="1" x14ac:dyDescent="0.2">
      <c r="A96" s="51" t="s">
        <v>7</v>
      </c>
      <c r="B96" s="52">
        <f>SUM(C96:L96)</f>
        <v>0</v>
      </c>
      <c r="C96" s="53">
        <v>0</v>
      </c>
      <c r="D96" s="53">
        <v>0</v>
      </c>
      <c r="E96" s="53">
        <v>0</v>
      </c>
      <c r="F96" s="53">
        <v>0</v>
      </c>
      <c r="G96" s="53">
        <v>0</v>
      </c>
      <c r="H96" s="53">
        <v>0</v>
      </c>
      <c r="I96" s="53">
        <v>0</v>
      </c>
      <c r="J96" s="53">
        <v>0</v>
      </c>
      <c r="K96" s="53">
        <v>0</v>
      </c>
      <c r="L96" s="53">
        <v>0</v>
      </c>
      <c r="M96" s="17"/>
    </row>
    <row r="97" spans="1:13" s="132" customFormat="1" ht="12.75" customHeight="1" x14ac:dyDescent="0.2">
      <c r="A97" s="51" t="s">
        <v>8</v>
      </c>
      <c r="B97" s="52">
        <f>SUM(C97:L97)</f>
        <v>0</v>
      </c>
      <c r="C97" s="53">
        <v>0</v>
      </c>
      <c r="D97" s="53">
        <v>0</v>
      </c>
      <c r="E97" s="53">
        <v>0</v>
      </c>
      <c r="F97" s="53">
        <v>0</v>
      </c>
      <c r="G97" s="53">
        <v>0</v>
      </c>
      <c r="H97" s="53">
        <v>0</v>
      </c>
      <c r="I97" s="53">
        <v>0</v>
      </c>
      <c r="J97" s="53">
        <v>0</v>
      </c>
      <c r="K97" s="53">
        <v>0</v>
      </c>
      <c r="L97" s="53">
        <v>0</v>
      </c>
      <c r="M97" s="17"/>
    </row>
    <row r="98" spans="1:13" s="132" customFormat="1" ht="12.75" customHeight="1" x14ac:dyDescent="0.2">
      <c r="A98" s="51" t="s">
        <v>9</v>
      </c>
      <c r="B98" s="52">
        <f>SUM(C98:L98)</f>
        <v>0</v>
      </c>
      <c r="C98" s="53">
        <v>0</v>
      </c>
      <c r="D98" s="53">
        <v>0</v>
      </c>
      <c r="E98" s="53">
        <v>0</v>
      </c>
      <c r="F98" s="53">
        <v>0</v>
      </c>
      <c r="G98" s="53">
        <v>0</v>
      </c>
      <c r="H98" s="53">
        <v>0</v>
      </c>
      <c r="I98" s="53">
        <v>0</v>
      </c>
      <c r="J98" s="53">
        <v>0</v>
      </c>
      <c r="K98" s="53">
        <v>0</v>
      </c>
      <c r="L98" s="53">
        <v>0</v>
      </c>
      <c r="M98" s="17"/>
    </row>
    <row r="99" spans="1:13" s="132" customFormat="1" ht="12.75" customHeight="1" x14ac:dyDescent="0.2">
      <c r="A99" s="54" t="s">
        <v>10</v>
      </c>
      <c r="B99" s="55">
        <f>B101+B102</f>
        <v>7554391</v>
      </c>
      <c r="C99" s="56">
        <f t="shared" ref="C99:L99" si="46">C101+C102</f>
        <v>0</v>
      </c>
      <c r="D99" s="56">
        <f t="shared" si="46"/>
        <v>0</v>
      </c>
      <c r="E99" s="56">
        <f t="shared" si="46"/>
        <v>0</v>
      </c>
      <c r="F99" s="56">
        <f t="shared" si="46"/>
        <v>0</v>
      </c>
      <c r="G99" s="56">
        <f t="shared" si="46"/>
        <v>283900</v>
      </c>
      <c r="H99" s="56">
        <f t="shared" si="46"/>
        <v>0</v>
      </c>
      <c r="I99" s="56">
        <f t="shared" si="46"/>
        <v>380750</v>
      </c>
      <c r="J99" s="56">
        <f t="shared" si="46"/>
        <v>1353697</v>
      </c>
      <c r="K99" s="56">
        <f t="shared" si="46"/>
        <v>1930197</v>
      </c>
      <c r="L99" s="56">
        <f t="shared" si="46"/>
        <v>3605847</v>
      </c>
      <c r="M99" s="17"/>
    </row>
    <row r="100" spans="1:13" s="132" customFormat="1" ht="12.75" customHeight="1" x14ac:dyDescent="0.2">
      <c r="A100" s="51" t="s">
        <v>11</v>
      </c>
      <c r="B100" s="52"/>
      <c r="C100" s="53"/>
      <c r="D100" s="53"/>
      <c r="E100" s="53"/>
      <c r="F100" s="53"/>
      <c r="G100" s="53"/>
      <c r="H100" s="53"/>
      <c r="I100" s="53"/>
      <c r="J100" s="53"/>
      <c r="K100" s="53"/>
      <c r="L100" s="53"/>
      <c r="M100" s="17"/>
    </row>
    <row r="101" spans="1:13" s="132" customFormat="1" ht="12.75" customHeight="1" x14ac:dyDescent="0.2">
      <c r="A101" s="51" t="s">
        <v>12</v>
      </c>
      <c r="B101" s="52">
        <f>SUM(C101:L101)</f>
        <v>3639391</v>
      </c>
      <c r="C101" s="53">
        <v>0</v>
      </c>
      <c r="D101" s="53">
        <v>0</v>
      </c>
      <c r="E101" s="53">
        <v>0</v>
      </c>
      <c r="F101" s="53">
        <v>0</v>
      </c>
      <c r="G101" s="53">
        <v>283900</v>
      </c>
      <c r="H101" s="53">
        <v>0</v>
      </c>
      <c r="I101" s="53">
        <v>185000</v>
      </c>
      <c r="J101" s="53">
        <v>962197</v>
      </c>
      <c r="K101" s="53">
        <v>1147197</v>
      </c>
      <c r="L101" s="53">
        <v>1061097</v>
      </c>
      <c r="M101" s="17"/>
    </row>
    <row r="102" spans="1:13" s="132" customFormat="1" ht="43.5" customHeight="1" thickBot="1" x14ac:dyDescent="0.25">
      <c r="A102" s="32" t="s">
        <v>13</v>
      </c>
      <c r="B102" s="113">
        <f>SUM(C102:L102)</f>
        <v>3915000</v>
      </c>
      <c r="C102" s="45">
        <v>0</v>
      </c>
      <c r="D102" s="45">
        <v>0</v>
      </c>
      <c r="E102" s="45">
        <v>0</v>
      </c>
      <c r="F102" s="45">
        <v>0</v>
      </c>
      <c r="G102" s="45">
        <v>0</v>
      </c>
      <c r="H102" s="45">
        <v>0</v>
      </c>
      <c r="I102" s="45">
        <v>195750</v>
      </c>
      <c r="J102" s="45">
        <v>391500</v>
      </c>
      <c r="K102" s="45">
        <v>783000</v>
      </c>
      <c r="L102" s="45">
        <v>2544750</v>
      </c>
      <c r="M102" s="17"/>
    </row>
    <row r="103" spans="1:13" s="132" customFormat="1" ht="12.75" customHeight="1" thickBot="1" x14ac:dyDescent="0.25">
      <c r="A103" s="174" t="s">
        <v>20</v>
      </c>
      <c r="B103" s="175"/>
      <c r="C103" s="175"/>
      <c r="D103" s="175"/>
      <c r="E103" s="175"/>
      <c r="F103" s="175"/>
      <c r="G103" s="175"/>
      <c r="H103" s="175"/>
      <c r="I103" s="175"/>
      <c r="J103" s="175"/>
      <c r="K103" s="175"/>
      <c r="L103" s="176"/>
      <c r="M103" s="17"/>
    </row>
    <row r="104" spans="1:13" s="132" customFormat="1" ht="12.75" customHeight="1" x14ac:dyDescent="0.2">
      <c r="A104" s="110" t="s">
        <v>59</v>
      </c>
      <c r="B104" s="111"/>
      <c r="C104" s="111"/>
      <c r="D104" s="111"/>
      <c r="E104" s="111">
        <v>0</v>
      </c>
      <c r="F104" s="111"/>
      <c r="G104" s="111"/>
      <c r="H104" s="111"/>
      <c r="I104" s="111"/>
      <c r="J104" s="111"/>
      <c r="K104" s="111"/>
      <c r="L104" s="112"/>
      <c r="M104" s="17"/>
    </row>
    <row r="105" spans="1:13" s="132" customFormat="1" ht="12.75" customHeight="1" x14ac:dyDescent="0.2">
      <c r="A105" s="58" t="s">
        <v>6</v>
      </c>
      <c r="B105" s="59">
        <f t="shared" ref="B105:L105" si="47">B106+B107+B108+B109</f>
        <v>15742000</v>
      </c>
      <c r="C105" s="60">
        <f t="shared" si="47"/>
        <v>0</v>
      </c>
      <c r="D105" s="60">
        <f t="shared" si="47"/>
        <v>0</v>
      </c>
      <c r="E105" s="60">
        <f t="shared" si="47"/>
        <v>0</v>
      </c>
      <c r="F105" s="60">
        <f t="shared" si="47"/>
        <v>0</v>
      </c>
      <c r="G105" s="60">
        <f t="shared" si="47"/>
        <v>20000</v>
      </c>
      <c r="H105" s="60">
        <f t="shared" si="47"/>
        <v>132000</v>
      </c>
      <c r="I105" s="60">
        <f t="shared" si="47"/>
        <v>2928025</v>
      </c>
      <c r="J105" s="60">
        <f t="shared" si="47"/>
        <v>3326050</v>
      </c>
      <c r="K105" s="60">
        <f t="shared" si="47"/>
        <v>3591400</v>
      </c>
      <c r="L105" s="61">
        <f t="shared" si="47"/>
        <v>5744525</v>
      </c>
      <c r="M105" s="17"/>
    </row>
    <row r="106" spans="1:13" s="132" customFormat="1" ht="12.75" customHeight="1" x14ac:dyDescent="0.2">
      <c r="A106" s="62" t="s">
        <v>7</v>
      </c>
      <c r="B106" s="52">
        <f>SUM(C106:L106)</f>
        <v>0</v>
      </c>
      <c r="C106" s="53">
        <v>0</v>
      </c>
      <c r="D106" s="53">
        <v>0</v>
      </c>
      <c r="E106" s="53">
        <v>0</v>
      </c>
      <c r="F106" s="53">
        <v>0</v>
      </c>
      <c r="G106" s="53">
        <v>0</v>
      </c>
      <c r="H106" s="53">
        <v>0</v>
      </c>
      <c r="I106" s="53">
        <v>0</v>
      </c>
      <c r="J106" s="53">
        <v>0</v>
      </c>
      <c r="K106" s="53">
        <v>0</v>
      </c>
      <c r="L106" s="53">
        <v>0</v>
      </c>
      <c r="M106" s="17"/>
    </row>
    <row r="107" spans="1:13" s="132" customFormat="1" ht="12.75" customHeight="1" x14ac:dyDescent="0.2">
      <c r="A107" s="62" t="s">
        <v>8</v>
      </c>
      <c r="B107" s="52">
        <f>SUM(C107:L107)</f>
        <v>0</v>
      </c>
      <c r="C107" s="53">
        <v>0</v>
      </c>
      <c r="D107" s="53">
        <v>0</v>
      </c>
      <c r="E107" s="53">
        <v>0</v>
      </c>
      <c r="F107" s="53">
        <v>0</v>
      </c>
      <c r="G107" s="53">
        <v>0</v>
      </c>
      <c r="H107" s="53">
        <v>0</v>
      </c>
      <c r="I107" s="53">
        <v>0</v>
      </c>
      <c r="J107" s="53">
        <v>0</v>
      </c>
      <c r="K107" s="53">
        <v>0</v>
      </c>
      <c r="L107" s="53">
        <v>0</v>
      </c>
      <c r="M107" s="17"/>
    </row>
    <row r="108" spans="1:13" s="132" customFormat="1" ht="12.75" customHeight="1" x14ac:dyDescent="0.2">
      <c r="A108" s="62" t="s">
        <v>9</v>
      </c>
      <c r="B108" s="52">
        <f>SUM(C108:L108)</f>
        <v>0</v>
      </c>
      <c r="C108" s="53">
        <v>0</v>
      </c>
      <c r="D108" s="53">
        <v>0</v>
      </c>
      <c r="E108" s="53">
        <v>0</v>
      </c>
      <c r="F108" s="53">
        <v>0</v>
      </c>
      <c r="G108" s="53">
        <v>0</v>
      </c>
      <c r="H108" s="53">
        <v>0</v>
      </c>
      <c r="I108" s="53">
        <v>0</v>
      </c>
      <c r="J108" s="53">
        <v>0</v>
      </c>
      <c r="K108" s="53">
        <v>0</v>
      </c>
      <c r="L108" s="53">
        <v>0</v>
      </c>
      <c r="M108" s="17"/>
    </row>
    <row r="109" spans="1:13" s="132" customFormat="1" ht="12.75" customHeight="1" x14ac:dyDescent="0.2">
      <c r="A109" s="63" t="s">
        <v>10</v>
      </c>
      <c r="B109" s="55">
        <f>B111+B112</f>
        <v>15742000</v>
      </c>
      <c r="C109" s="56">
        <f t="shared" ref="C109:L109" si="48">C111+C112</f>
        <v>0</v>
      </c>
      <c r="D109" s="56">
        <f t="shared" si="48"/>
        <v>0</v>
      </c>
      <c r="E109" s="56">
        <f t="shared" si="48"/>
        <v>0</v>
      </c>
      <c r="F109" s="56">
        <f t="shared" si="48"/>
        <v>0</v>
      </c>
      <c r="G109" s="56">
        <f t="shared" si="48"/>
        <v>20000</v>
      </c>
      <c r="H109" s="56">
        <f t="shared" si="48"/>
        <v>132000</v>
      </c>
      <c r="I109" s="56">
        <f t="shared" si="48"/>
        <v>2928025</v>
      </c>
      <c r="J109" s="56">
        <f t="shared" si="48"/>
        <v>3326050</v>
      </c>
      <c r="K109" s="56">
        <f t="shared" si="48"/>
        <v>3591400</v>
      </c>
      <c r="L109" s="64">
        <f t="shared" si="48"/>
        <v>5744525</v>
      </c>
      <c r="M109" s="17"/>
    </row>
    <row r="110" spans="1:13" s="132" customFormat="1" ht="12.75" customHeight="1" x14ac:dyDescent="0.2">
      <c r="A110" s="62" t="s">
        <v>11</v>
      </c>
      <c r="B110" s="52"/>
      <c r="C110" s="53"/>
      <c r="D110" s="53"/>
      <c r="E110" s="53"/>
      <c r="F110" s="53"/>
      <c r="G110" s="53"/>
      <c r="H110" s="53"/>
      <c r="I110" s="53"/>
      <c r="J110" s="53"/>
      <c r="K110" s="53"/>
      <c r="L110" s="65"/>
      <c r="M110" s="17"/>
    </row>
    <row r="111" spans="1:13" s="132" customFormat="1" ht="12.75" customHeight="1" x14ac:dyDescent="0.2">
      <c r="A111" s="62" t="s">
        <v>12</v>
      </c>
      <c r="B111" s="52">
        <f>SUM(C111:L111)</f>
        <v>10000000</v>
      </c>
      <c r="C111" s="53">
        <v>0</v>
      </c>
      <c r="D111" s="53">
        <v>0</v>
      </c>
      <c r="E111" s="53">
        <v>0</v>
      </c>
      <c r="F111" s="53">
        <v>0</v>
      </c>
      <c r="G111" s="53">
        <v>0</v>
      </c>
      <c r="H111" s="53">
        <v>0</v>
      </c>
      <c r="I111" s="53">
        <v>2500000</v>
      </c>
      <c r="J111" s="53">
        <v>2500000</v>
      </c>
      <c r="K111" s="53">
        <v>2500000</v>
      </c>
      <c r="L111" s="53">
        <v>2500000</v>
      </c>
      <c r="M111" s="17"/>
    </row>
    <row r="112" spans="1:13" s="132" customFormat="1" ht="39" customHeight="1" thickBot="1" x14ac:dyDescent="0.25">
      <c r="A112" s="114" t="s">
        <v>13</v>
      </c>
      <c r="B112" s="113">
        <f>SUM(C112:L112)</f>
        <v>5742000</v>
      </c>
      <c r="C112" s="115">
        <v>0</v>
      </c>
      <c r="D112" s="115">
        <v>0</v>
      </c>
      <c r="E112" s="115">
        <v>0</v>
      </c>
      <c r="F112" s="115">
        <v>0</v>
      </c>
      <c r="G112" s="115">
        <v>20000</v>
      </c>
      <c r="H112" s="115">
        <v>132000</v>
      </c>
      <c r="I112" s="115">
        <v>428025</v>
      </c>
      <c r="J112" s="115">
        <v>826050</v>
      </c>
      <c r="K112" s="115">
        <v>1091400</v>
      </c>
      <c r="L112" s="116">
        <v>3244525</v>
      </c>
      <c r="M112" s="68"/>
    </row>
    <row r="113" spans="1:13" s="132" customFormat="1" ht="12.75" customHeight="1" thickBot="1" x14ac:dyDescent="0.25">
      <c r="A113" s="174" t="s">
        <v>21</v>
      </c>
      <c r="B113" s="175"/>
      <c r="C113" s="175"/>
      <c r="D113" s="175"/>
      <c r="E113" s="175"/>
      <c r="F113" s="175"/>
      <c r="G113" s="175"/>
      <c r="H113" s="175"/>
      <c r="I113" s="175"/>
      <c r="J113" s="175"/>
      <c r="K113" s="175"/>
      <c r="L113" s="176"/>
      <c r="M113" s="48"/>
    </row>
    <row r="114" spans="1:13" s="132" customFormat="1" ht="12.75" customHeight="1" x14ac:dyDescent="0.2">
      <c r="A114" s="110" t="s">
        <v>59</v>
      </c>
      <c r="B114" s="111"/>
      <c r="C114" s="111"/>
      <c r="D114" s="111"/>
      <c r="E114" s="111"/>
      <c r="F114" s="111"/>
      <c r="G114" s="111"/>
      <c r="H114" s="111"/>
      <c r="I114" s="111"/>
      <c r="J114" s="111"/>
      <c r="K114" s="111"/>
      <c r="L114" s="112"/>
      <c r="M114" s="48"/>
    </row>
    <row r="115" spans="1:13" s="132" customFormat="1" ht="12.75" customHeight="1" x14ac:dyDescent="0.2">
      <c r="A115" s="18" t="s">
        <v>6</v>
      </c>
      <c r="B115" s="19">
        <f>B116+B117+B118+B119</f>
        <v>10747482</v>
      </c>
      <c r="C115" s="20">
        <f>C116+C117+C118+C119</f>
        <v>0</v>
      </c>
      <c r="D115" s="20">
        <f t="shared" ref="D115:L115" si="49">D116+D117+D118+D119</f>
        <v>0</v>
      </c>
      <c r="E115" s="20">
        <f t="shared" si="49"/>
        <v>0</v>
      </c>
      <c r="F115" s="20">
        <f t="shared" si="49"/>
        <v>0</v>
      </c>
      <c r="G115" s="20">
        <f t="shared" si="49"/>
        <v>840047</v>
      </c>
      <c r="H115" s="20">
        <f t="shared" si="49"/>
        <v>840047</v>
      </c>
      <c r="I115" s="20">
        <f t="shared" si="49"/>
        <v>1336643</v>
      </c>
      <c r="J115" s="20">
        <f t="shared" si="49"/>
        <v>1833239</v>
      </c>
      <c r="K115" s="20">
        <f t="shared" si="49"/>
        <v>1981487</v>
      </c>
      <c r="L115" s="69">
        <f t="shared" si="49"/>
        <v>3916019</v>
      </c>
      <c r="M115" s="70"/>
    </row>
    <row r="116" spans="1:13" s="132" customFormat="1" ht="12.75" customHeight="1" x14ac:dyDescent="0.2">
      <c r="A116" s="23" t="s">
        <v>7</v>
      </c>
      <c r="B116" s="37">
        <f>SUM(C116:L116)</f>
        <v>0</v>
      </c>
      <c r="C116" s="38">
        <v>0</v>
      </c>
      <c r="D116" s="38">
        <v>0</v>
      </c>
      <c r="E116" s="38">
        <v>0</v>
      </c>
      <c r="F116" s="38">
        <v>0</v>
      </c>
      <c r="G116" s="38">
        <v>0</v>
      </c>
      <c r="H116" s="38">
        <v>0</v>
      </c>
      <c r="I116" s="38">
        <v>0</v>
      </c>
      <c r="J116" s="38">
        <v>0</v>
      </c>
      <c r="K116" s="38">
        <v>0</v>
      </c>
      <c r="L116" s="38">
        <v>0</v>
      </c>
      <c r="M116" s="70"/>
    </row>
    <row r="117" spans="1:13" s="132" customFormat="1" ht="12.75" customHeight="1" x14ac:dyDescent="0.2">
      <c r="A117" s="23" t="s">
        <v>8</v>
      </c>
      <c r="B117" s="37">
        <f>SUM(C117:L117)</f>
        <v>0</v>
      </c>
      <c r="C117" s="38">
        <v>0</v>
      </c>
      <c r="D117" s="38">
        <v>0</v>
      </c>
      <c r="E117" s="38">
        <v>0</v>
      </c>
      <c r="F117" s="38">
        <v>0</v>
      </c>
      <c r="G117" s="38">
        <v>0</v>
      </c>
      <c r="H117" s="38">
        <v>0</v>
      </c>
      <c r="I117" s="38">
        <v>0</v>
      </c>
      <c r="J117" s="38">
        <v>0</v>
      </c>
      <c r="K117" s="38">
        <v>0</v>
      </c>
      <c r="L117" s="38">
        <v>0</v>
      </c>
      <c r="M117" s="70"/>
    </row>
    <row r="118" spans="1:13" s="132" customFormat="1" ht="12.75" customHeight="1" x14ac:dyDescent="0.2">
      <c r="A118" s="23" t="s">
        <v>9</v>
      </c>
      <c r="B118" s="37">
        <f>SUM(C118:L118)</f>
        <v>0</v>
      </c>
      <c r="C118" s="38">
        <v>0</v>
      </c>
      <c r="D118" s="38">
        <v>0</v>
      </c>
      <c r="E118" s="38">
        <v>0</v>
      </c>
      <c r="F118" s="38">
        <v>0</v>
      </c>
      <c r="G118" s="38">
        <v>0</v>
      </c>
      <c r="H118" s="38">
        <v>0</v>
      </c>
      <c r="I118" s="38">
        <v>0</v>
      </c>
      <c r="J118" s="38">
        <v>0</v>
      </c>
      <c r="K118" s="38">
        <v>0</v>
      </c>
      <c r="L118" s="38">
        <v>0</v>
      </c>
      <c r="M118" s="70"/>
    </row>
    <row r="119" spans="1:13" s="132" customFormat="1" ht="12.75" customHeight="1" x14ac:dyDescent="0.2">
      <c r="A119" s="31" t="s">
        <v>10</v>
      </c>
      <c r="B119" s="7">
        <f>B121+B122</f>
        <v>10747482</v>
      </c>
      <c r="C119" s="12">
        <f>C121+C122</f>
        <v>0</v>
      </c>
      <c r="D119" s="12">
        <f t="shared" ref="D119:L119" si="50">D121+D122</f>
        <v>0</v>
      </c>
      <c r="E119" s="12">
        <f t="shared" si="50"/>
        <v>0</v>
      </c>
      <c r="F119" s="12">
        <f t="shared" si="50"/>
        <v>0</v>
      </c>
      <c r="G119" s="12">
        <f t="shared" si="50"/>
        <v>840047</v>
      </c>
      <c r="H119" s="12">
        <f t="shared" si="50"/>
        <v>840047</v>
      </c>
      <c r="I119" s="12">
        <f t="shared" si="50"/>
        <v>1336643</v>
      </c>
      <c r="J119" s="12">
        <f t="shared" si="50"/>
        <v>1833239</v>
      </c>
      <c r="K119" s="12">
        <f t="shared" si="50"/>
        <v>1981487</v>
      </c>
      <c r="L119" s="71">
        <f t="shared" si="50"/>
        <v>3916019</v>
      </c>
      <c r="M119" s="70"/>
    </row>
    <row r="120" spans="1:13" s="132" customFormat="1" ht="12.75" customHeight="1" x14ac:dyDescent="0.2">
      <c r="A120" s="23" t="s">
        <v>11</v>
      </c>
      <c r="B120" s="40"/>
      <c r="C120" s="33"/>
      <c r="D120" s="33"/>
      <c r="E120" s="33"/>
      <c r="F120" s="33"/>
      <c r="G120" s="33"/>
      <c r="H120" s="33"/>
      <c r="I120" s="33"/>
      <c r="J120" s="33"/>
      <c r="K120" s="33"/>
      <c r="L120" s="41"/>
      <c r="M120" s="48"/>
    </row>
    <row r="121" spans="1:13" s="132" customFormat="1" ht="12.75" customHeight="1" x14ac:dyDescent="0.2">
      <c r="A121" s="23" t="s">
        <v>12</v>
      </c>
      <c r="B121" s="37">
        <f>SUM(C121:L121)</f>
        <v>5040282</v>
      </c>
      <c r="C121" s="38">
        <v>0</v>
      </c>
      <c r="D121" s="38">
        <v>0</v>
      </c>
      <c r="E121" s="38">
        <v>0</v>
      </c>
      <c r="F121" s="38">
        <v>0</v>
      </c>
      <c r="G121" s="38">
        <v>840047</v>
      </c>
      <c r="H121" s="38">
        <v>840047</v>
      </c>
      <c r="I121" s="38">
        <v>840047</v>
      </c>
      <c r="J121" s="38">
        <v>840047</v>
      </c>
      <c r="K121" s="38">
        <v>840047</v>
      </c>
      <c r="L121" s="38">
        <v>840047</v>
      </c>
      <c r="M121" s="48"/>
    </row>
    <row r="122" spans="1:13" s="132" customFormat="1" ht="36.75" customHeight="1" thickBot="1" x14ac:dyDescent="0.25">
      <c r="A122" s="57" t="s">
        <v>13</v>
      </c>
      <c r="B122" s="37">
        <f>SUM(C122:L122)</f>
        <v>5707200</v>
      </c>
      <c r="C122" s="72">
        <v>0</v>
      </c>
      <c r="D122" s="72">
        <v>0</v>
      </c>
      <c r="E122" s="72">
        <v>0</v>
      </c>
      <c r="F122" s="72">
        <v>0</v>
      </c>
      <c r="G122" s="72">
        <v>0</v>
      </c>
      <c r="H122" s="72">
        <v>0</v>
      </c>
      <c r="I122" s="72">
        <v>496596</v>
      </c>
      <c r="J122" s="72">
        <v>993192</v>
      </c>
      <c r="K122" s="72">
        <v>1141440</v>
      </c>
      <c r="L122" s="72">
        <v>3075972</v>
      </c>
      <c r="M122" s="17"/>
    </row>
    <row r="123" spans="1:13" s="132" customFormat="1" ht="12.75" customHeight="1" thickBot="1" x14ac:dyDescent="0.25">
      <c r="A123" s="174" t="s">
        <v>22</v>
      </c>
      <c r="B123" s="175"/>
      <c r="C123" s="175"/>
      <c r="D123" s="175"/>
      <c r="E123" s="175"/>
      <c r="F123" s="175"/>
      <c r="G123" s="175"/>
      <c r="H123" s="175"/>
      <c r="I123" s="175"/>
      <c r="J123" s="175"/>
      <c r="K123" s="175"/>
      <c r="L123" s="176"/>
      <c r="M123" s="48"/>
    </row>
    <row r="124" spans="1:13" s="132" customFormat="1" ht="12.75" customHeight="1" x14ac:dyDescent="0.2">
      <c r="A124" s="110" t="s">
        <v>59</v>
      </c>
      <c r="B124" s="111"/>
      <c r="C124" s="111"/>
      <c r="D124" s="111"/>
      <c r="E124" s="111"/>
      <c r="F124" s="111"/>
      <c r="G124" s="111"/>
      <c r="H124" s="111"/>
      <c r="I124" s="111"/>
      <c r="J124" s="111"/>
      <c r="K124" s="111"/>
      <c r="L124" s="112"/>
      <c r="M124" s="48"/>
    </row>
    <row r="125" spans="1:13" s="132" customFormat="1" ht="12.75" customHeight="1" x14ac:dyDescent="0.2">
      <c r="A125" s="73" t="s">
        <v>6</v>
      </c>
      <c r="B125" s="59">
        <f>B126+B127+B128+B129</f>
        <v>6120316</v>
      </c>
      <c r="C125" s="60">
        <f>C126+C127+C128+C129</f>
        <v>0</v>
      </c>
      <c r="D125" s="60">
        <f t="shared" ref="D125:L125" si="51">D126+D127+D128+D129</f>
        <v>0</v>
      </c>
      <c r="E125" s="60">
        <f t="shared" si="51"/>
        <v>0</v>
      </c>
      <c r="F125" s="60">
        <f t="shared" si="51"/>
        <v>0</v>
      </c>
      <c r="G125" s="60">
        <f t="shared" si="51"/>
        <v>667658</v>
      </c>
      <c r="H125" s="60">
        <f t="shared" si="51"/>
        <v>0</v>
      </c>
      <c r="I125" s="60">
        <f t="shared" si="51"/>
        <v>358875</v>
      </c>
      <c r="J125" s="60">
        <f t="shared" si="51"/>
        <v>1385408</v>
      </c>
      <c r="K125" s="60">
        <f t="shared" si="51"/>
        <v>957000</v>
      </c>
      <c r="L125" s="61">
        <f t="shared" si="51"/>
        <v>2751375</v>
      </c>
      <c r="M125" s="70"/>
    </row>
    <row r="126" spans="1:13" s="132" customFormat="1" ht="12.75" customHeight="1" x14ac:dyDescent="0.2">
      <c r="A126" s="74" t="s">
        <v>7</v>
      </c>
      <c r="B126" s="52">
        <f>SUM(C126:L126)</f>
        <v>0</v>
      </c>
      <c r="C126" s="53">
        <v>0</v>
      </c>
      <c r="D126" s="53">
        <v>0</v>
      </c>
      <c r="E126" s="53">
        <v>0</v>
      </c>
      <c r="F126" s="53">
        <v>0</v>
      </c>
      <c r="G126" s="53">
        <v>0</v>
      </c>
      <c r="H126" s="53">
        <v>0</v>
      </c>
      <c r="I126" s="53">
        <v>0</v>
      </c>
      <c r="J126" s="53">
        <v>0</v>
      </c>
      <c r="K126" s="53">
        <v>0</v>
      </c>
      <c r="L126" s="53">
        <v>0</v>
      </c>
      <c r="M126" s="70"/>
    </row>
    <row r="127" spans="1:13" s="132" customFormat="1" ht="12.75" customHeight="1" x14ac:dyDescent="0.2">
      <c r="A127" s="74" t="s">
        <v>8</v>
      </c>
      <c r="B127" s="52">
        <f>SUM(C127:L127)</f>
        <v>0</v>
      </c>
      <c r="C127" s="53">
        <v>0</v>
      </c>
      <c r="D127" s="53">
        <v>0</v>
      </c>
      <c r="E127" s="53">
        <v>0</v>
      </c>
      <c r="F127" s="53">
        <v>0</v>
      </c>
      <c r="G127" s="53">
        <v>0</v>
      </c>
      <c r="H127" s="53">
        <v>0</v>
      </c>
      <c r="I127" s="53">
        <v>0</v>
      </c>
      <c r="J127" s="53">
        <v>0</v>
      </c>
      <c r="K127" s="53">
        <v>0</v>
      </c>
      <c r="L127" s="53">
        <v>0</v>
      </c>
      <c r="M127" s="70"/>
    </row>
    <row r="128" spans="1:13" s="132" customFormat="1" ht="12.75" customHeight="1" x14ac:dyDescent="0.2">
      <c r="A128" s="74" t="s">
        <v>9</v>
      </c>
      <c r="B128" s="52">
        <f>SUM(C128:L128)</f>
        <v>0</v>
      </c>
      <c r="C128" s="53">
        <v>0</v>
      </c>
      <c r="D128" s="53">
        <v>0</v>
      </c>
      <c r="E128" s="53">
        <v>0</v>
      </c>
      <c r="F128" s="53">
        <v>0</v>
      </c>
      <c r="G128" s="53">
        <v>0</v>
      </c>
      <c r="H128" s="53">
        <v>0</v>
      </c>
      <c r="I128" s="53">
        <v>0</v>
      </c>
      <c r="J128" s="53">
        <v>0</v>
      </c>
      <c r="K128" s="53">
        <v>0</v>
      </c>
      <c r="L128" s="53">
        <v>0</v>
      </c>
      <c r="M128" s="70"/>
    </row>
    <row r="129" spans="1:13" s="132" customFormat="1" ht="12.75" customHeight="1" x14ac:dyDescent="0.2">
      <c r="A129" s="75" t="s">
        <v>10</v>
      </c>
      <c r="B129" s="55">
        <f>B131+B132</f>
        <v>6120316</v>
      </c>
      <c r="C129" s="56">
        <f>C131+C132</f>
        <v>0</v>
      </c>
      <c r="D129" s="56">
        <f t="shared" ref="D129:L129" si="52">D131+D132</f>
        <v>0</v>
      </c>
      <c r="E129" s="56">
        <f t="shared" si="52"/>
        <v>0</v>
      </c>
      <c r="F129" s="56">
        <f t="shared" si="52"/>
        <v>0</v>
      </c>
      <c r="G129" s="56">
        <f t="shared" si="52"/>
        <v>667658</v>
      </c>
      <c r="H129" s="56">
        <f t="shared" si="52"/>
        <v>0</v>
      </c>
      <c r="I129" s="56">
        <f t="shared" si="52"/>
        <v>358875</v>
      </c>
      <c r="J129" s="56">
        <f t="shared" si="52"/>
        <v>1385408</v>
      </c>
      <c r="K129" s="56">
        <f t="shared" si="52"/>
        <v>957000</v>
      </c>
      <c r="L129" s="64">
        <f t="shared" si="52"/>
        <v>2751375</v>
      </c>
      <c r="M129" s="70"/>
    </row>
    <row r="130" spans="1:13" s="132" customFormat="1" ht="12.75" customHeight="1" x14ac:dyDescent="0.2">
      <c r="A130" s="74" t="s">
        <v>11</v>
      </c>
      <c r="B130" s="52"/>
      <c r="C130" s="53"/>
      <c r="D130" s="53"/>
      <c r="E130" s="53"/>
      <c r="F130" s="53"/>
      <c r="G130" s="53"/>
      <c r="H130" s="53"/>
      <c r="I130" s="53"/>
      <c r="J130" s="53"/>
      <c r="K130" s="53"/>
      <c r="L130" s="65"/>
      <c r="M130" s="48"/>
    </row>
    <row r="131" spans="1:13" s="132" customFormat="1" ht="12.75" customHeight="1" x14ac:dyDescent="0.2">
      <c r="A131" s="74" t="s">
        <v>12</v>
      </c>
      <c r="B131" s="52">
        <f>SUM(C131:L131)</f>
        <v>1335316</v>
      </c>
      <c r="C131" s="53">
        <v>0</v>
      </c>
      <c r="D131" s="53">
        <v>0</v>
      </c>
      <c r="E131" s="53">
        <v>0</v>
      </c>
      <c r="F131" s="53">
        <v>0</v>
      </c>
      <c r="G131" s="53">
        <v>667658</v>
      </c>
      <c r="H131" s="53">
        <v>0</v>
      </c>
      <c r="I131" s="53">
        <v>0</v>
      </c>
      <c r="J131" s="53">
        <v>667658</v>
      </c>
      <c r="K131" s="53">
        <v>0</v>
      </c>
      <c r="L131" s="65">
        <v>0</v>
      </c>
      <c r="M131" s="48"/>
    </row>
    <row r="132" spans="1:13" s="132" customFormat="1" ht="41.25" customHeight="1" thickBot="1" x14ac:dyDescent="0.25">
      <c r="A132" s="97" t="s">
        <v>13</v>
      </c>
      <c r="B132" s="113">
        <f>SUM(C132:L132)</f>
        <v>4785000</v>
      </c>
      <c r="C132" s="115">
        <v>0</v>
      </c>
      <c r="D132" s="115">
        <v>0</v>
      </c>
      <c r="E132" s="115">
        <v>0</v>
      </c>
      <c r="F132" s="115">
        <v>0</v>
      </c>
      <c r="G132" s="115">
        <v>0</v>
      </c>
      <c r="H132" s="115">
        <v>0</v>
      </c>
      <c r="I132" s="115">
        <v>358875</v>
      </c>
      <c r="J132" s="115">
        <v>717750</v>
      </c>
      <c r="K132" s="115">
        <v>957000</v>
      </c>
      <c r="L132" s="116">
        <v>2751375</v>
      </c>
      <c r="M132" s="17"/>
    </row>
    <row r="133" spans="1:13" s="132" customFormat="1" ht="12.75" customHeight="1" thickBot="1" x14ac:dyDescent="0.25">
      <c r="A133" s="174" t="s">
        <v>23</v>
      </c>
      <c r="B133" s="175"/>
      <c r="C133" s="175"/>
      <c r="D133" s="175"/>
      <c r="E133" s="175"/>
      <c r="F133" s="175"/>
      <c r="G133" s="175"/>
      <c r="H133" s="175"/>
      <c r="I133" s="175"/>
      <c r="J133" s="175"/>
      <c r="K133" s="175"/>
      <c r="L133" s="176"/>
      <c r="M133" s="17"/>
    </row>
    <row r="134" spans="1:13" s="132" customFormat="1" ht="12.75" customHeight="1" x14ac:dyDescent="0.2">
      <c r="A134" s="110" t="s">
        <v>59</v>
      </c>
      <c r="B134" s="111"/>
      <c r="C134" s="111"/>
      <c r="D134" s="111"/>
      <c r="E134" s="111"/>
      <c r="F134" s="111"/>
      <c r="G134" s="111"/>
      <c r="H134" s="111"/>
      <c r="I134" s="111"/>
      <c r="J134" s="111"/>
      <c r="K134" s="111"/>
      <c r="L134" s="112"/>
      <c r="M134" s="17"/>
    </row>
    <row r="135" spans="1:13" s="132" customFormat="1" ht="12.75" customHeight="1" x14ac:dyDescent="0.2">
      <c r="A135" s="73" t="s">
        <v>6</v>
      </c>
      <c r="B135" s="59">
        <f>B136+B137+B138+B139</f>
        <v>4225583</v>
      </c>
      <c r="C135" s="60">
        <f>C136+C137+C138+C139</f>
        <v>0</v>
      </c>
      <c r="D135" s="60">
        <f t="shared" ref="D135:L135" si="53">D136+D137+D138+D139</f>
        <v>0</v>
      </c>
      <c r="E135" s="60">
        <f t="shared" si="53"/>
        <v>0</v>
      </c>
      <c r="F135" s="60">
        <f t="shared" si="53"/>
        <v>0</v>
      </c>
      <c r="G135" s="60">
        <f t="shared" si="53"/>
        <v>0</v>
      </c>
      <c r="H135" s="60">
        <f t="shared" si="53"/>
        <v>157385</v>
      </c>
      <c r="I135" s="60">
        <f t="shared" si="53"/>
        <v>414463</v>
      </c>
      <c r="J135" s="60">
        <f t="shared" si="53"/>
        <v>655328</v>
      </c>
      <c r="K135" s="60">
        <f t="shared" si="53"/>
        <v>816949</v>
      </c>
      <c r="L135" s="61">
        <f t="shared" si="53"/>
        <v>2181458</v>
      </c>
      <c r="M135" s="70"/>
    </row>
    <row r="136" spans="1:13" s="132" customFormat="1" ht="12.75" customHeight="1" x14ac:dyDescent="0.2">
      <c r="A136" s="74" t="s">
        <v>7</v>
      </c>
      <c r="B136" s="52">
        <f>SUM(C136:L136)</f>
        <v>0</v>
      </c>
      <c r="C136" s="53">
        <v>0</v>
      </c>
      <c r="D136" s="53">
        <v>0</v>
      </c>
      <c r="E136" s="53">
        <v>0</v>
      </c>
      <c r="F136" s="53">
        <v>0</v>
      </c>
      <c r="G136" s="53">
        <v>0</v>
      </c>
      <c r="H136" s="53">
        <v>0</v>
      </c>
      <c r="I136" s="53">
        <v>0</v>
      </c>
      <c r="J136" s="53">
        <v>0</v>
      </c>
      <c r="K136" s="53">
        <v>0</v>
      </c>
      <c r="L136" s="53">
        <v>0</v>
      </c>
      <c r="M136" s="70"/>
    </row>
    <row r="137" spans="1:13" s="132" customFormat="1" ht="12.75" customHeight="1" x14ac:dyDescent="0.2">
      <c r="A137" s="74" t="s">
        <v>8</v>
      </c>
      <c r="B137" s="52">
        <f>SUM(C137:L137)</f>
        <v>0</v>
      </c>
      <c r="C137" s="53">
        <v>0</v>
      </c>
      <c r="D137" s="53">
        <v>0</v>
      </c>
      <c r="E137" s="53">
        <v>0</v>
      </c>
      <c r="F137" s="53">
        <v>0</v>
      </c>
      <c r="G137" s="53">
        <v>0</v>
      </c>
      <c r="H137" s="53">
        <v>0</v>
      </c>
      <c r="I137" s="53">
        <v>0</v>
      </c>
      <c r="J137" s="53">
        <v>0</v>
      </c>
      <c r="K137" s="53">
        <v>0</v>
      </c>
      <c r="L137" s="53">
        <v>0</v>
      </c>
      <c r="M137" s="70"/>
    </row>
    <row r="138" spans="1:13" s="132" customFormat="1" ht="12.75" customHeight="1" x14ac:dyDescent="0.2">
      <c r="A138" s="74" t="s">
        <v>9</v>
      </c>
      <c r="B138" s="52">
        <f>SUM(C138:L138)</f>
        <v>0</v>
      </c>
      <c r="C138" s="53">
        <v>0</v>
      </c>
      <c r="D138" s="53">
        <v>0</v>
      </c>
      <c r="E138" s="53">
        <v>0</v>
      </c>
      <c r="F138" s="53">
        <v>0</v>
      </c>
      <c r="G138" s="53">
        <v>0</v>
      </c>
      <c r="H138" s="53">
        <v>0</v>
      </c>
      <c r="I138" s="53">
        <v>0</v>
      </c>
      <c r="J138" s="53">
        <v>0</v>
      </c>
      <c r="K138" s="53">
        <v>0</v>
      </c>
      <c r="L138" s="53">
        <v>0</v>
      </c>
      <c r="M138" s="70"/>
    </row>
    <row r="139" spans="1:13" s="132" customFormat="1" ht="12.75" customHeight="1" x14ac:dyDescent="0.2">
      <c r="A139" s="75" t="s">
        <v>10</v>
      </c>
      <c r="B139" s="55">
        <f>B141+B142</f>
        <v>4225583</v>
      </c>
      <c r="C139" s="56">
        <f>C141+C142</f>
        <v>0</v>
      </c>
      <c r="D139" s="56">
        <f t="shared" ref="D139:L139" si="54">D141+D142</f>
        <v>0</v>
      </c>
      <c r="E139" s="56">
        <v>0</v>
      </c>
      <c r="F139" s="56">
        <f t="shared" si="54"/>
        <v>0</v>
      </c>
      <c r="G139" s="56">
        <f t="shared" si="54"/>
        <v>0</v>
      </c>
      <c r="H139" s="56">
        <f t="shared" si="54"/>
        <v>157385</v>
      </c>
      <c r="I139" s="56">
        <f t="shared" si="54"/>
        <v>414463</v>
      </c>
      <c r="J139" s="56">
        <f t="shared" si="54"/>
        <v>655328</v>
      </c>
      <c r="K139" s="56">
        <f t="shared" si="54"/>
        <v>816949</v>
      </c>
      <c r="L139" s="64">
        <f t="shared" si="54"/>
        <v>2181458</v>
      </c>
      <c r="M139" s="70"/>
    </row>
    <row r="140" spans="1:13" s="132" customFormat="1" ht="12.75" customHeight="1" x14ac:dyDescent="0.2">
      <c r="A140" s="74" t="s">
        <v>11</v>
      </c>
      <c r="B140" s="52"/>
      <c r="C140" s="53"/>
      <c r="D140" s="53"/>
      <c r="E140" s="53"/>
      <c r="F140" s="53"/>
      <c r="G140" s="53"/>
      <c r="H140" s="53"/>
      <c r="I140" s="53"/>
      <c r="J140" s="53"/>
      <c r="K140" s="53"/>
      <c r="L140" s="65"/>
      <c r="M140" s="48"/>
    </row>
    <row r="141" spans="1:13" s="132" customFormat="1" ht="12.75" customHeight="1" x14ac:dyDescent="0.2">
      <c r="A141" s="74" t="s">
        <v>12</v>
      </c>
      <c r="B141" s="52">
        <f>SUM(C141:L141)</f>
        <v>62274</v>
      </c>
      <c r="C141" s="53">
        <v>0</v>
      </c>
      <c r="D141" s="53">
        <v>0</v>
      </c>
      <c r="E141" s="53">
        <v>0</v>
      </c>
      <c r="F141" s="53">
        <v>0</v>
      </c>
      <c r="G141" s="53">
        <v>0</v>
      </c>
      <c r="H141" s="53">
        <v>0</v>
      </c>
      <c r="I141" s="53">
        <v>15653</v>
      </c>
      <c r="J141" s="53">
        <v>15093</v>
      </c>
      <c r="K141" s="53">
        <v>15764</v>
      </c>
      <c r="L141" s="53">
        <v>15764</v>
      </c>
      <c r="M141" s="48"/>
    </row>
    <row r="142" spans="1:13" s="132" customFormat="1" ht="38.25" customHeight="1" thickBot="1" x14ac:dyDescent="0.25">
      <c r="A142" s="97" t="s">
        <v>13</v>
      </c>
      <c r="B142" s="113">
        <f>SUM(C142:L142)</f>
        <v>4163309</v>
      </c>
      <c r="C142" s="115">
        <v>0</v>
      </c>
      <c r="D142" s="115">
        <v>0</v>
      </c>
      <c r="E142" s="115">
        <v>0</v>
      </c>
      <c r="F142" s="115">
        <v>0</v>
      </c>
      <c r="G142" s="115">
        <v>0</v>
      </c>
      <c r="H142" s="115">
        <v>157385</v>
      </c>
      <c r="I142" s="115">
        <v>398810</v>
      </c>
      <c r="J142" s="115">
        <v>640235</v>
      </c>
      <c r="K142" s="115">
        <v>801185</v>
      </c>
      <c r="L142" s="116">
        <v>2165694</v>
      </c>
      <c r="M142" s="48"/>
    </row>
    <row r="143" spans="1:13" s="132" customFormat="1" ht="12.75" customHeight="1" thickBot="1" x14ac:dyDescent="0.25">
      <c r="A143" s="174" t="s">
        <v>25</v>
      </c>
      <c r="B143" s="175"/>
      <c r="C143" s="175"/>
      <c r="D143" s="175"/>
      <c r="E143" s="175"/>
      <c r="F143" s="175"/>
      <c r="G143" s="175"/>
      <c r="H143" s="175"/>
      <c r="I143" s="175"/>
      <c r="J143" s="175"/>
      <c r="K143" s="175"/>
      <c r="L143" s="176"/>
      <c r="M143" s="17"/>
    </row>
    <row r="144" spans="1:13" s="132" customFormat="1" ht="12.75" customHeight="1" x14ac:dyDescent="0.2">
      <c r="A144" s="110" t="s">
        <v>59</v>
      </c>
      <c r="B144" s="111"/>
      <c r="C144" s="111"/>
      <c r="D144" s="111"/>
      <c r="E144" s="111"/>
      <c r="F144" s="111"/>
      <c r="G144" s="111"/>
      <c r="H144" s="111"/>
      <c r="I144" s="111"/>
      <c r="J144" s="111"/>
      <c r="K144" s="111"/>
      <c r="L144" s="112"/>
      <c r="M144" s="17"/>
    </row>
    <row r="145" spans="1:13" s="132" customFormat="1" ht="12.75" customHeight="1" x14ac:dyDescent="0.2">
      <c r="A145" s="18" t="s">
        <v>6</v>
      </c>
      <c r="B145" s="19">
        <f>B146+B147+B148+B149</f>
        <v>126000</v>
      </c>
      <c r="C145" s="20">
        <f>C146+C147+C148+C149</f>
        <v>0</v>
      </c>
      <c r="D145" s="20">
        <f t="shared" ref="D145:L145" si="55">D146+D147+D148+D149</f>
        <v>0</v>
      </c>
      <c r="E145" s="20">
        <f t="shared" si="55"/>
        <v>0</v>
      </c>
      <c r="F145" s="20">
        <f t="shared" si="55"/>
        <v>0</v>
      </c>
      <c r="G145" s="20">
        <f t="shared" si="55"/>
        <v>0</v>
      </c>
      <c r="H145" s="20">
        <f t="shared" si="55"/>
        <v>0</v>
      </c>
      <c r="I145" s="20">
        <f t="shared" si="55"/>
        <v>30000</v>
      </c>
      <c r="J145" s="20">
        <f t="shared" si="55"/>
        <v>30000</v>
      </c>
      <c r="K145" s="20">
        <f t="shared" si="55"/>
        <v>32000</v>
      </c>
      <c r="L145" s="69">
        <f t="shared" si="55"/>
        <v>34000</v>
      </c>
      <c r="M145" s="70"/>
    </row>
    <row r="146" spans="1:13" s="132" customFormat="1" ht="12.75" customHeight="1" x14ac:dyDescent="0.2">
      <c r="A146" s="23" t="s">
        <v>7</v>
      </c>
      <c r="B146" s="39">
        <f>SUM(C146:L146)</f>
        <v>0</v>
      </c>
      <c r="C146" s="26">
        <f>C156</f>
        <v>0</v>
      </c>
      <c r="D146" s="26">
        <f t="shared" ref="D146:L148" si="56">D156</f>
        <v>0</v>
      </c>
      <c r="E146" s="26">
        <f t="shared" si="56"/>
        <v>0</v>
      </c>
      <c r="F146" s="26">
        <f t="shared" si="56"/>
        <v>0</v>
      </c>
      <c r="G146" s="26">
        <f t="shared" si="56"/>
        <v>0</v>
      </c>
      <c r="H146" s="26">
        <f t="shared" si="56"/>
        <v>0</v>
      </c>
      <c r="I146" s="26">
        <f t="shared" si="56"/>
        <v>0</v>
      </c>
      <c r="J146" s="26">
        <f t="shared" si="56"/>
        <v>0</v>
      </c>
      <c r="K146" s="26">
        <f t="shared" si="56"/>
        <v>0</v>
      </c>
      <c r="L146" s="26">
        <f t="shared" si="56"/>
        <v>0</v>
      </c>
      <c r="M146" s="70"/>
    </row>
    <row r="147" spans="1:13" s="132" customFormat="1" ht="12.75" customHeight="1" x14ac:dyDescent="0.2">
      <c r="A147" s="23" t="s">
        <v>8</v>
      </c>
      <c r="B147" s="39">
        <f>SUM(C147:L147)</f>
        <v>0</v>
      </c>
      <c r="C147" s="26">
        <f>C157</f>
        <v>0</v>
      </c>
      <c r="D147" s="26">
        <f t="shared" si="56"/>
        <v>0</v>
      </c>
      <c r="E147" s="26">
        <f t="shared" si="56"/>
        <v>0</v>
      </c>
      <c r="F147" s="26">
        <f t="shared" si="56"/>
        <v>0</v>
      </c>
      <c r="G147" s="26">
        <f t="shared" si="56"/>
        <v>0</v>
      </c>
      <c r="H147" s="26">
        <f t="shared" si="56"/>
        <v>0</v>
      </c>
      <c r="I147" s="26">
        <f t="shared" si="56"/>
        <v>0</v>
      </c>
      <c r="J147" s="26">
        <f t="shared" si="56"/>
        <v>0</v>
      </c>
      <c r="K147" s="26">
        <f t="shared" si="56"/>
        <v>0</v>
      </c>
      <c r="L147" s="26">
        <f t="shared" si="56"/>
        <v>0</v>
      </c>
      <c r="M147" s="70"/>
    </row>
    <row r="148" spans="1:13" s="132" customFormat="1" ht="12.75" customHeight="1" x14ac:dyDescent="0.2">
      <c r="A148" s="23" t="s">
        <v>9</v>
      </c>
      <c r="B148" s="39">
        <f>SUM(C148:L148)</f>
        <v>0</v>
      </c>
      <c r="C148" s="26">
        <f>C158</f>
        <v>0</v>
      </c>
      <c r="D148" s="26">
        <f t="shared" si="56"/>
        <v>0</v>
      </c>
      <c r="E148" s="26">
        <f t="shared" si="56"/>
        <v>0</v>
      </c>
      <c r="F148" s="26">
        <f t="shared" si="56"/>
        <v>0</v>
      </c>
      <c r="G148" s="26">
        <f t="shared" si="56"/>
        <v>0</v>
      </c>
      <c r="H148" s="26">
        <f t="shared" si="56"/>
        <v>0</v>
      </c>
      <c r="I148" s="26">
        <f t="shared" si="56"/>
        <v>0</v>
      </c>
      <c r="J148" s="26">
        <f t="shared" si="56"/>
        <v>0</v>
      </c>
      <c r="K148" s="26">
        <f t="shared" si="56"/>
        <v>0</v>
      </c>
      <c r="L148" s="26">
        <f t="shared" si="56"/>
        <v>0</v>
      </c>
      <c r="M148" s="70"/>
    </row>
    <row r="149" spans="1:13" s="132" customFormat="1" ht="12.75" customHeight="1" x14ac:dyDescent="0.2">
      <c r="A149" s="31" t="s">
        <v>10</v>
      </c>
      <c r="B149" s="7">
        <f>B151+B152</f>
        <v>126000</v>
      </c>
      <c r="C149" s="12">
        <f>C151+C152</f>
        <v>0</v>
      </c>
      <c r="D149" s="12">
        <f t="shared" ref="D149:L149" si="57">D151+D152</f>
        <v>0</v>
      </c>
      <c r="E149" s="12">
        <f t="shared" si="57"/>
        <v>0</v>
      </c>
      <c r="F149" s="12">
        <f t="shared" si="57"/>
        <v>0</v>
      </c>
      <c r="G149" s="12">
        <f t="shared" si="57"/>
        <v>0</v>
      </c>
      <c r="H149" s="12">
        <f t="shared" si="57"/>
        <v>0</v>
      </c>
      <c r="I149" s="12">
        <f t="shared" si="57"/>
        <v>30000</v>
      </c>
      <c r="J149" s="12">
        <f t="shared" si="57"/>
        <v>30000</v>
      </c>
      <c r="K149" s="12">
        <f t="shared" si="57"/>
        <v>32000</v>
      </c>
      <c r="L149" s="71">
        <f t="shared" si="57"/>
        <v>34000</v>
      </c>
      <c r="M149" s="70"/>
    </row>
    <row r="150" spans="1:13" s="132" customFormat="1" ht="12.75" customHeight="1" x14ac:dyDescent="0.2">
      <c r="A150" s="23" t="s">
        <v>11</v>
      </c>
      <c r="B150" s="39"/>
      <c r="C150" s="33"/>
      <c r="D150" s="33"/>
      <c r="E150" s="33"/>
      <c r="F150" s="33"/>
      <c r="G150" s="33"/>
      <c r="H150" s="33"/>
      <c r="I150" s="33"/>
      <c r="J150" s="33"/>
      <c r="K150" s="33"/>
      <c r="L150" s="41"/>
      <c r="M150" s="48"/>
    </row>
    <row r="151" spans="1:13" s="132" customFormat="1" ht="12.75" customHeight="1" x14ac:dyDescent="0.2">
      <c r="A151" s="23" t="s">
        <v>12</v>
      </c>
      <c r="B151" s="39">
        <f>SUM(C151:L151)</f>
        <v>126000</v>
      </c>
      <c r="C151" s="22">
        <f>C161</f>
        <v>0</v>
      </c>
      <c r="D151" s="22">
        <f t="shared" ref="D151:L151" si="58">D161</f>
        <v>0</v>
      </c>
      <c r="E151" s="22">
        <f t="shared" si="58"/>
        <v>0</v>
      </c>
      <c r="F151" s="22">
        <f t="shared" si="58"/>
        <v>0</v>
      </c>
      <c r="G151" s="22">
        <f t="shared" si="58"/>
        <v>0</v>
      </c>
      <c r="H151" s="22">
        <f t="shared" si="58"/>
        <v>0</v>
      </c>
      <c r="I151" s="22">
        <f t="shared" si="58"/>
        <v>30000</v>
      </c>
      <c r="J151" s="22">
        <f t="shared" si="58"/>
        <v>30000</v>
      </c>
      <c r="K151" s="22">
        <f t="shared" si="58"/>
        <v>32000</v>
      </c>
      <c r="L151" s="22">
        <f t="shared" si="58"/>
        <v>34000</v>
      </c>
      <c r="M151" s="48"/>
    </row>
    <row r="152" spans="1:13" s="132" customFormat="1" ht="37.5" customHeight="1" thickBot="1" x14ac:dyDescent="0.25">
      <c r="A152" s="57" t="s">
        <v>13</v>
      </c>
      <c r="B152" s="39">
        <f>SUM(C152:L152)</f>
        <v>0</v>
      </c>
      <c r="C152" s="22">
        <f>C162</f>
        <v>0</v>
      </c>
      <c r="D152" s="22">
        <f t="shared" ref="D152:L152" si="59">D162</f>
        <v>0</v>
      </c>
      <c r="E152" s="22">
        <f t="shared" si="59"/>
        <v>0</v>
      </c>
      <c r="F152" s="22">
        <f t="shared" si="59"/>
        <v>0</v>
      </c>
      <c r="G152" s="22">
        <f t="shared" si="59"/>
        <v>0</v>
      </c>
      <c r="H152" s="22">
        <f t="shared" si="59"/>
        <v>0</v>
      </c>
      <c r="I152" s="22">
        <f t="shared" si="59"/>
        <v>0</v>
      </c>
      <c r="J152" s="22">
        <f t="shared" si="59"/>
        <v>0</v>
      </c>
      <c r="K152" s="22">
        <f t="shared" si="59"/>
        <v>0</v>
      </c>
      <c r="L152" s="22">
        <f t="shared" si="59"/>
        <v>0</v>
      </c>
      <c r="M152" s="48"/>
    </row>
    <row r="153" spans="1:13" s="132" customFormat="1" ht="12.75" customHeight="1" thickBot="1" x14ac:dyDescent="0.25">
      <c r="A153" s="174" t="s">
        <v>26</v>
      </c>
      <c r="B153" s="175"/>
      <c r="C153" s="175"/>
      <c r="D153" s="175"/>
      <c r="E153" s="175"/>
      <c r="F153" s="175"/>
      <c r="G153" s="175"/>
      <c r="H153" s="175"/>
      <c r="I153" s="175"/>
      <c r="J153" s="175"/>
      <c r="K153" s="175"/>
      <c r="L153" s="176"/>
      <c r="M153" s="17"/>
    </row>
    <row r="154" spans="1:13" s="132" customFormat="1" ht="12.75" customHeight="1" x14ac:dyDescent="0.2">
      <c r="A154" s="79" t="s">
        <v>24</v>
      </c>
      <c r="B154" s="80"/>
      <c r="C154" s="80"/>
      <c r="D154" s="80"/>
      <c r="E154" s="80"/>
      <c r="F154" s="80"/>
      <c r="G154" s="80"/>
      <c r="H154" s="80"/>
      <c r="I154" s="80"/>
      <c r="J154" s="80"/>
      <c r="K154" s="80"/>
      <c r="L154" s="81"/>
      <c r="M154" s="17"/>
    </row>
    <row r="155" spans="1:13" s="133" customFormat="1" ht="12.75" customHeight="1" x14ac:dyDescent="0.2">
      <c r="A155" s="18" t="s">
        <v>3</v>
      </c>
      <c r="B155" s="20">
        <f>B156+B157+B158+B159</f>
        <v>126000</v>
      </c>
      <c r="C155" s="20">
        <f>C156+C157+C158+C159</f>
        <v>0</v>
      </c>
      <c r="D155" s="20">
        <f t="shared" ref="D155:L155" si="60">D156+D157+D158+D159</f>
        <v>0</v>
      </c>
      <c r="E155" s="20">
        <f t="shared" si="60"/>
        <v>0</v>
      </c>
      <c r="F155" s="20">
        <f t="shared" si="60"/>
        <v>0</v>
      </c>
      <c r="G155" s="20">
        <f t="shared" si="60"/>
        <v>0</v>
      </c>
      <c r="H155" s="20">
        <f t="shared" si="60"/>
        <v>0</v>
      </c>
      <c r="I155" s="20">
        <f t="shared" si="60"/>
        <v>30000</v>
      </c>
      <c r="J155" s="20">
        <f t="shared" si="60"/>
        <v>30000</v>
      </c>
      <c r="K155" s="20">
        <f t="shared" si="60"/>
        <v>32000</v>
      </c>
      <c r="L155" s="69">
        <f t="shared" si="60"/>
        <v>34000</v>
      </c>
      <c r="M155" s="70"/>
    </row>
    <row r="156" spans="1:13" s="132" customFormat="1" ht="12.75" customHeight="1" x14ac:dyDescent="0.2">
      <c r="A156" s="23" t="s">
        <v>7</v>
      </c>
      <c r="B156" s="39">
        <f>SUM(C156:L156)</f>
        <v>0</v>
      </c>
      <c r="C156" s="26">
        <v>0</v>
      </c>
      <c r="D156" s="26">
        <v>0</v>
      </c>
      <c r="E156" s="26">
        <v>0</v>
      </c>
      <c r="F156" s="26">
        <v>0</v>
      </c>
      <c r="G156" s="26">
        <v>0</v>
      </c>
      <c r="H156" s="26">
        <v>0</v>
      </c>
      <c r="I156" s="26">
        <v>0</v>
      </c>
      <c r="J156" s="26">
        <v>0</v>
      </c>
      <c r="K156" s="26">
        <v>0</v>
      </c>
      <c r="L156" s="27">
        <v>0</v>
      </c>
      <c r="M156" s="70"/>
    </row>
    <row r="157" spans="1:13" s="132" customFormat="1" ht="12.75" customHeight="1" x14ac:dyDescent="0.2">
      <c r="A157" s="23" t="s">
        <v>8</v>
      </c>
      <c r="B157" s="39">
        <f>SUM(C157:L157)</f>
        <v>0</v>
      </c>
      <c r="C157" s="26">
        <v>0</v>
      </c>
      <c r="D157" s="26">
        <v>0</v>
      </c>
      <c r="E157" s="26">
        <v>0</v>
      </c>
      <c r="F157" s="26">
        <v>0</v>
      </c>
      <c r="G157" s="26">
        <v>0</v>
      </c>
      <c r="H157" s="26">
        <v>0</v>
      </c>
      <c r="I157" s="26">
        <v>0</v>
      </c>
      <c r="J157" s="26">
        <v>0</v>
      </c>
      <c r="K157" s="26">
        <v>0</v>
      </c>
      <c r="L157" s="27">
        <v>0</v>
      </c>
      <c r="M157" s="70"/>
    </row>
    <row r="158" spans="1:13" s="132" customFormat="1" ht="12.75" customHeight="1" x14ac:dyDescent="0.2">
      <c r="A158" s="23" t="s">
        <v>9</v>
      </c>
      <c r="B158" s="39">
        <f>SUM(C158:L158)</f>
        <v>0</v>
      </c>
      <c r="C158" s="26">
        <v>0</v>
      </c>
      <c r="D158" s="26">
        <v>0</v>
      </c>
      <c r="E158" s="26">
        <v>0</v>
      </c>
      <c r="F158" s="26">
        <v>0</v>
      </c>
      <c r="G158" s="26">
        <v>0</v>
      </c>
      <c r="H158" s="26">
        <v>0</v>
      </c>
      <c r="I158" s="26">
        <v>0</v>
      </c>
      <c r="J158" s="26">
        <v>0</v>
      </c>
      <c r="K158" s="26">
        <v>0</v>
      </c>
      <c r="L158" s="27">
        <v>0</v>
      </c>
      <c r="M158" s="70"/>
    </row>
    <row r="159" spans="1:13" s="133" customFormat="1" ht="12.75" customHeight="1" x14ac:dyDescent="0.2">
      <c r="A159" s="31" t="s">
        <v>10</v>
      </c>
      <c r="B159" s="12">
        <f t="shared" ref="B159:H159" si="61">B161+B162</f>
        <v>126000</v>
      </c>
      <c r="C159" s="12">
        <f t="shared" si="61"/>
        <v>0</v>
      </c>
      <c r="D159" s="12">
        <f t="shared" si="61"/>
        <v>0</v>
      </c>
      <c r="E159" s="12">
        <f t="shared" si="61"/>
        <v>0</v>
      </c>
      <c r="F159" s="12">
        <f t="shared" si="61"/>
        <v>0</v>
      </c>
      <c r="G159" s="12">
        <f t="shared" si="61"/>
        <v>0</v>
      </c>
      <c r="H159" s="12">
        <f t="shared" si="61"/>
        <v>0</v>
      </c>
      <c r="I159" s="7" t="s">
        <v>27</v>
      </c>
      <c r="J159" s="7" t="s">
        <v>28</v>
      </c>
      <c r="K159" s="7" t="s">
        <v>29</v>
      </c>
      <c r="L159" s="147" t="s">
        <v>30</v>
      </c>
      <c r="M159" s="70"/>
    </row>
    <row r="160" spans="1:13" s="132" customFormat="1" ht="12.75" customHeight="1" x14ac:dyDescent="0.2">
      <c r="A160" s="23" t="s">
        <v>11</v>
      </c>
      <c r="B160" s="40"/>
      <c r="C160" s="33"/>
      <c r="D160" s="33"/>
      <c r="E160" s="33"/>
      <c r="F160" s="33"/>
      <c r="G160" s="33"/>
      <c r="H160" s="33"/>
      <c r="I160" s="40"/>
      <c r="J160" s="40"/>
      <c r="K160" s="40"/>
      <c r="L160" s="148"/>
      <c r="M160" s="48"/>
    </row>
    <row r="161" spans="1:13" s="132" customFormat="1" ht="12.75" customHeight="1" x14ac:dyDescent="0.2">
      <c r="A161" s="23" t="s">
        <v>12</v>
      </c>
      <c r="B161" s="39">
        <f>SUM(C161:L161)</f>
        <v>126000</v>
      </c>
      <c r="C161" s="22">
        <v>0</v>
      </c>
      <c r="D161" s="22">
        <v>0</v>
      </c>
      <c r="E161" s="22">
        <v>0</v>
      </c>
      <c r="F161" s="22">
        <v>0</v>
      </c>
      <c r="G161" s="46">
        <v>0</v>
      </c>
      <c r="H161" s="46">
        <v>0</v>
      </c>
      <c r="I161" s="149">
        <v>30000</v>
      </c>
      <c r="J161" s="149">
        <v>30000</v>
      </c>
      <c r="K161" s="149">
        <v>32000</v>
      </c>
      <c r="L161" s="149">
        <v>34000</v>
      </c>
      <c r="M161" s="48"/>
    </row>
    <row r="162" spans="1:13" s="132" customFormat="1" ht="45" customHeight="1" thickBot="1" x14ac:dyDescent="0.25">
      <c r="A162" s="32" t="s">
        <v>13</v>
      </c>
      <c r="B162" s="39">
        <f>SUM(C162:L162)</f>
        <v>0</v>
      </c>
      <c r="C162" s="46">
        <v>0</v>
      </c>
      <c r="D162" s="46">
        <v>0</v>
      </c>
      <c r="E162" s="46">
        <v>0</v>
      </c>
      <c r="F162" s="46">
        <v>0</v>
      </c>
      <c r="G162" s="46">
        <v>0</v>
      </c>
      <c r="H162" s="46">
        <v>0</v>
      </c>
      <c r="I162" s="46">
        <v>0</v>
      </c>
      <c r="J162" s="46">
        <v>0</v>
      </c>
      <c r="K162" s="46">
        <v>0</v>
      </c>
      <c r="L162" s="47">
        <v>0</v>
      </c>
      <c r="M162" s="48"/>
    </row>
    <row r="163" spans="1:13" s="132" customFormat="1" ht="27.75" customHeight="1" thickBot="1" x14ac:dyDescent="0.25">
      <c r="A163" s="174" t="s">
        <v>61</v>
      </c>
      <c r="B163" s="175"/>
      <c r="C163" s="175"/>
      <c r="D163" s="175"/>
      <c r="E163" s="175"/>
      <c r="F163" s="175"/>
      <c r="G163" s="175"/>
      <c r="H163" s="175"/>
      <c r="I163" s="175"/>
      <c r="J163" s="175"/>
      <c r="K163" s="175"/>
      <c r="L163" s="176"/>
      <c r="M163" s="17"/>
    </row>
    <row r="164" spans="1:13" s="132" customFormat="1" ht="12.75" customHeight="1" x14ac:dyDescent="0.2">
      <c r="A164" s="110" t="s">
        <v>59</v>
      </c>
      <c r="B164" s="111"/>
      <c r="C164" s="111"/>
      <c r="D164" s="111"/>
      <c r="E164" s="111"/>
      <c r="F164" s="111"/>
      <c r="G164" s="111"/>
      <c r="H164" s="111"/>
      <c r="I164" s="111"/>
      <c r="J164" s="111"/>
      <c r="K164" s="111"/>
      <c r="L164" s="112"/>
      <c r="M164" s="17"/>
    </row>
    <row r="165" spans="1:13" s="132" customFormat="1" ht="12.75" customHeight="1" x14ac:dyDescent="0.2">
      <c r="A165" s="18" t="s">
        <v>6</v>
      </c>
      <c r="B165" s="19">
        <f>B166+B167+B168+B169</f>
        <v>845200</v>
      </c>
      <c r="C165" s="20">
        <f>C166+C167+C168+C169</f>
        <v>0</v>
      </c>
      <c r="D165" s="20">
        <f t="shared" ref="D165:L165" si="62">D166+D167+D168+D169</f>
        <v>0</v>
      </c>
      <c r="E165" s="20">
        <f t="shared" si="62"/>
        <v>0</v>
      </c>
      <c r="F165" s="20">
        <f t="shared" si="62"/>
        <v>0</v>
      </c>
      <c r="G165" s="20">
        <f t="shared" si="62"/>
        <v>172600</v>
      </c>
      <c r="H165" s="20">
        <f t="shared" si="62"/>
        <v>0</v>
      </c>
      <c r="I165" s="20">
        <f t="shared" si="62"/>
        <v>272600</v>
      </c>
      <c r="J165" s="20">
        <f t="shared" si="62"/>
        <v>300000</v>
      </c>
      <c r="K165" s="20">
        <f t="shared" si="62"/>
        <v>100000</v>
      </c>
      <c r="L165" s="69">
        <f t="shared" si="62"/>
        <v>0</v>
      </c>
      <c r="M165" s="17"/>
    </row>
    <row r="166" spans="1:13" s="132" customFormat="1" ht="12.75" customHeight="1" x14ac:dyDescent="0.2">
      <c r="A166" s="23" t="s">
        <v>7</v>
      </c>
      <c r="B166" s="39">
        <f>SUM(C166:L166)</f>
        <v>0</v>
      </c>
      <c r="C166" s="26">
        <v>0</v>
      </c>
      <c r="D166" s="26">
        <v>0</v>
      </c>
      <c r="E166" s="26">
        <v>0</v>
      </c>
      <c r="F166" s="26">
        <v>0</v>
      </c>
      <c r="G166" s="26">
        <v>0</v>
      </c>
      <c r="H166" s="26">
        <v>0</v>
      </c>
      <c r="I166" s="26">
        <v>0</v>
      </c>
      <c r="J166" s="26">
        <v>0</v>
      </c>
      <c r="K166" s="26">
        <v>0</v>
      </c>
      <c r="L166" s="27">
        <v>0</v>
      </c>
      <c r="M166" s="17"/>
    </row>
    <row r="167" spans="1:13" s="132" customFormat="1" ht="12.75" customHeight="1" x14ac:dyDescent="0.2">
      <c r="A167" s="23" t="s">
        <v>8</v>
      </c>
      <c r="B167" s="39">
        <f>SUM(C167:L167)</f>
        <v>0</v>
      </c>
      <c r="C167" s="26">
        <v>0</v>
      </c>
      <c r="D167" s="26">
        <v>0</v>
      </c>
      <c r="E167" s="26">
        <v>0</v>
      </c>
      <c r="F167" s="26">
        <v>0</v>
      </c>
      <c r="G167" s="26">
        <v>0</v>
      </c>
      <c r="H167" s="26">
        <v>0</v>
      </c>
      <c r="I167" s="26">
        <v>0</v>
      </c>
      <c r="J167" s="26">
        <v>0</v>
      </c>
      <c r="K167" s="26">
        <v>0</v>
      </c>
      <c r="L167" s="27">
        <v>0</v>
      </c>
      <c r="M167" s="17"/>
    </row>
    <row r="168" spans="1:13" s="132" customFormat="1" ht="12.75" customHeight="1" x14ac:dyDescent="0.2">
      <c r="A168" s="23" t="s">
        <v>9</v>
      </c>
      <c r="B168" s="39">
        <f>SUM(C168:L168)</f>
        <v>0</v>
      </c>
      <c r="C168" s="26">
        <v>0</v>
      </c>
      <c r="D168" s="26">
        <v>0</v>
      </c>
      <c r="E168" s="26">
        <v>0</v>
      </c>
      <c r="F168" s="26">
        <v>0</v>
      </c>
      <c r="G168" s="26">
        <v>0</v>
      </c>
      <c r="H168" s="26">
        <v>0</v>
      </c>
      <c r="I168" s="26">
        <v>0</v>
      </c>
      <c r="J168" s="26">
        <v>0</v>
      </c>
      <c r="K168" s="26">
        <v>0</v>
      </c>
      <c r="L168" s="27">
        <v>0</v>
      </c>
      <c r="M168" s="17"/>
    </row>
    <row r="169" spans="1:13" s="132" customFormat="1" ht="12.75" customHeight="1" x14ac:dyDescent="0.2">
      <c r="A169" s="31" t="s">
        <v>10</v>
      </c>
      <c r="B169" s="7">
        <f>B171+B172</f>
        <v>845200</v>
      </c>
      <c r="C169" s="12">
        <f>C171+C172</f>
        <v>0</v>
      </c>
      <c r="D169" s="12">
        <f t="shared" ref="D169:L169" si="63">D171+D172</f>
        <v>0</v>
      </c>
      <c r="E169" s="12">
        <f t="shared" si="63"/>
        <v>0</v>
      </c>
      <c r="F169" s="12">
        <f t="shared" si="63"/>
        <v>0</v>
      </c>
      <c r="G169" s="12">
        <f t="shared" si="63"/>
        <v>172600</v>
      </c>
      <c r="H169" s="12">
        <f t="shared" si="63"/>
        <v>0</v>
      </c>
      <c r="I169" s="12">
        <f t="shared" si="63"/>
        <v>272600</v>
      </c>
      <c r="J169" s="12">
        <f t="shared" si="63"/>
        <v>300000</v>
      </c>
      <c r="K169" s="12">
        <f t="shared" si="63"/>
        <v>100000</v>
      </c>
      <c r="L169" s="71">
        <f t="shared" si="63"/>
        <v>0</v>
      </c>
      <c r="M169" s="17"/>
    </row>
    <row r="170" spans="1:13" s="132" customFormat="1" ht="12.75" customHeight="1" x14ac:dyDescent="0.2">
      <c r="A170" s="23" t="s">
        <v>11</v>
      </c>
      <c r="B170" s="39"/>
      <c r="C170" s="33"/>
      <c r="D170" s="33"/>
      <c r="E170" s="33"/>
      <c r="F170" s="33"/>
      <c r="G170" s="33"/>
      <c r="H170" s="33"/>
      <c r="I170" s="33"/>
      <c r="J170" s="33"/>
      <c r="K170" s="33"/>
      <c r="L170" s="41"/>
      <c r="M170" s="17"/>
    </row>
    <row r="171" spans="1:13" s="132" customFormat="1" ht="12.75" customHeight="1" x14ac:dyDescent="0.2">
      <c r="A171" s="23" t="s">
        <v>12</v>
      </c>
      <c r="B171" s="39">
        <f>SUM(C171:L171)</f>
        <v>845200</v>
      </c>
      <c r="C171" s="22">
        <v>0</v>
      </c>
      <c r="D171" s="22">
        <v>0</v>
      </c>
      <c r="E171" s="22">
        <v>0</v>
      </c>
      <c r="F171" s="22">
        <v>0</v>
      </c>
      <c r="G171" s="22">
        <f>72600+100000</f>
        <v>172600</v>
      </c>
      <c r="H171" s="22">
        <v>0</v>
      </c>
      <c r="I171" s="22">
        <f>100000+72600+100000</f>
        <v>272600</v>
      </c>
      <c r="J171" s="22">
        <v>300000</v>
      </c>
      <c r="K171" s="22">
        <v>100000</v>
      </c>
      <c r="L171" s="34">
        <v>0</v>
      </c>
      <c r="M171" s="17"/>
    </row>
    <row r="172" spans="1:13" s="132" customFormat="1" ht="47.25" customHeight="1" thickBot="1" x14ac:dyDescent="0.25">
      <c r="A172" s="57" t="s">
        <v>13</v>
      </c>
      <c r="B172" s="39">
        <f>SUM(C172:L172)</f>
        <v>0</v>
      </c>
      <c r="C172" s="77">
        <v>0</v>
      </c>
      <c r="D172" s="77">
        <v>0</v>
      </c>
      <c r="E172" s="77">
        <v>0</v>
      </c>
      <c r="F172" s="77">
        <v>0</v>
      </c>
      <c r="G172" s="77">
        <v>0</v>
      </c>
      <c r="H172" s="77">
        <v>0</v>
      </c>
      <c r="I172" s="77">
        <v>0</v>
      </c>
      <c r="J172" s="77">
        <v>0</v>
      </c>
      <c r="K172" s="77">
        <v>0</v>
      </c>
      <c r="L172" s="78">
        <v>0</v>
      </c>
      <c r="M172" s="17"/>
    </row>
    <row r="173" spans="1:13" s="132" customFormat="1" ht="12.75" customHeight="1" thickBot="1" x14ac:dyDescent="0.25">
      <c r="A173" s="189" t="s">
        <v>31</v>
      </c>
      <c r="B173" s="190"/>
      <c r="C173" s="190"/>
      <c r="D173" s="190"/>
      <c r="E173" s="190"/>
      <c r="F173" s="190"/>
      <c r="G173" s="190"/>
      <c r="H173" s="190"/>
      <c r="I173" s="190"/>
      <c r="J173" s="190"/>
      <c r="K173" s="190"/>
      <c r="L173" s="191"/>
      <c r="M173" s="127"/>
    </row>
    <row r="174" spans="1:13" s="132" customFormat="1" ht="12.75" customHeight="1" thickBot="1" x14ac:dyDescent="0.25">
      <c r="A174" s="195" t="s">
        <v>32</v>
      </c>
      <c r="B174" s="196"/>
      <c r="C174" s="196"/>
      <c r="D174" s="196"/>
      <c r="E174" s="196"/>
      <c r="F174" s="196"/>
      <c r="G174" s="196"/>
      <c r="H174" s="196"/>
      <c r="I174" s="196"/>
      <c r="J174" s="196"/>
      <c r="K174" s="196"/>
      <c r="L174" s="197"/>
      <c r="M174" s="82"/>
    </row>
    <row r="175" spans="1:13" s="132" customFormat="1" ht="12.75" customHeight="1" x14ac:dyDescent="0.2">
      <c r="A175" s="123" t="s">
        <v>59</v>
      </c>
      <c r="B175" s="124"/>
      <c r="C175" s="124"/>
      <c r="D175" s="124"/>
      <c r="E175" s="124"/>
      <c r="F175" s="124"/>
      <c r="G175" s="124"/>
      <c r="H175" s="124"/>
      <c r="I175" s="124"/>
      <c r="J175" s="124"/>
      <c r="K175" s="124"/>
      <c r="L175" s="125"/>
      <c r="M175" s="82"/>
    </row>
    <row r="176" spans="1:13" s="133" customFormat="1" ht="12.75" customHeight="1" x14ac:dyDescent="0.2">
      <c r="A176" s="83" t="s">
        <v>6</v>
      </c>
      <c r="B176" s="19">
        <f t="shared" ref="B176:L176" si="64">B177+B178+B179+B180</f>
        <v>46656482</v>
      </c>
      <c r="C176" s="20">
        <f t="shared" si="64"/>
        <v>9273955</v>
      </c>
      <c r="D176" s="20">
        <f t="shared" si="64"/>
        <v>9273955</v>
      </c>
      <c r="E176" s="20">
        <f t="shared" si="64"/>
        <v>9273955</v>
      </c>
      <c r="F176" s="20">
        <f t="shared" si="64"/>
        <v>0</v>
      </c>
      <c r="G176" s="20">
        <f t="shared" si="64"/>
        <v>2870839</v>
      </c>
      <c r="H176" s="20">
        <f t="shared" si="64"/>
        <v>2674039</v>
      </c>
      <c r="I176" s="20">
        <f t="shared" si="64"/>
        <v>3040869</v>
      </c>
      <c r="J176" s="20">
        <f t="shared" si="64"/>
        <v>2927840</v>
      </c>
      <c r="K176" s="20">
        <f t="shared" si="64"/>
        <v>3194520</v>
      </c>
      <c r="L176" s="84">
        <f t="shared" si="64"/>
        <v>4126510</v>
      </c>
      <c r="M176" s="70"/>
    </row>
    <row r="177" spans="1:13" s="132" customFormat="1" ht="12.75" customHeight="1" x14ac:dyDescent="0.2">
      <c r="A177" s="85" t="s">
        <v>7</v>
      </c>
      <c r="B177" s="24">
        <f>SUM(C177:L177)</f>
        <v>0</v>
      </c>
      <c r="C177" s="25">
        <f t="shared" ref="C177:L177" si="65">C187+C197+C207+C217</f>
        <v>0</v>
      </c>
      <c r="D177" s="25">
        <f t="shared" si="65"/>
        <v>0</v>
      </c>
      <c r="E177" s="25">
        <f t="shared" si="65"/>
        <v>0</v>
      </c>
      <c r="F177" s="25">
        <f t="shared" si="65"/>
        <v>0</v>
      </c>
      <c r="G177" s="25">
        <f t="shared" si="65"/>
        <v>0</v>
      </c>
      <c r="H177" s="25">
        <f t="shared" si="65"/>
        <v>0</v>
      </c>
      <c r="I177" s="25">
        <f t="shared" si="65"/>
        <v>0</v>
      </c>
      <c r="J177" s="25">
        <f t="shared" si="65"/>
        <v>0</v>
      </c>
      <c r="K177" s="25">
        <f t="shared" si="65"/>
        <v>0</v>
      </c>
      <c r="L177" s="86">
        <f t="shared" si="65"/>
        <v>0</v>
      </c>
      <c r="M177" s="70"/>
    </row>
    <row r="178" spans="1:13" s="132" customFormat="1" ht="12.75" customHeight="1" x14ac:dyDescent="0.2">
      <c r="A178" s="85" t="s">
        <v>8</v>
      </c>
      <c r="B178" s="24">
        <f>SUM(C178:L178)</f>
        <v>0</v>
      </c>
      <c r="C178" s="25">
        <f t="shared" ref="C178:L178" si="66">C188+C198+C208+C218</f>
        <v>0</v>
      </c>
      <c r="D178" s="25">
        <f t="shared" si="66"/>
        <v>0</v>
      </c>
      <c r="E178" s="25">
        <f t="shared" si="66"/>
        <v>0</v>
      </c>
      <c r="F178" s="25">
        <f t="shared" si="66"/>
        <v>0</v>
      </c>
      <c r="G178" s="25">
        <f t="shared" si="66"/>
        <v>0</v>
      </c>
      <c r="H178" s="25">
        <f t="shared" si="66"/>
        <v>0</v>
      </c>
      <c r="I178" s="25">
        <f t="shared" si="66"/>
        <v>0</v>
      </c>
      <c r="J178" s="25">
        <f t="shared" si="66"/>
        <v>0</v>
      </c>
      <c r="K178" s="25">
        <f t="shared" si="66"/>
        <v>0</v>
      </c>
      <c r="L178" s="86">
        <f t="shared" si="66"/>
        <v>0</v>
      </c>
      <c r="M178" s="70"/>
    </row>
    <row r="179" spans="1:13" s="132" customFormat="1" ht="12.75" customHeight="1" x14ac:dyDescent="0.2">
      <c r="A179" s="85" t="s">
        <v>9</v>
      </c>
      <c r="B179" s="24">
        <f>SUM(C179:L179)</f>
        <v>0</v>
      </c>
      <c r="C179" s="25">
        <f t="shared" ref="C179:L179" si="67">C189+C199+C209+C219</f>
        <v>0</v>
      </c>
      <c r="D179" s="25">
        <f t="shared" si="67"/>
        <v>0</v>
      </c>
      <c r="E179" s="25">
        <f t="shared" si="67"/>
        <v>0</v>
      </c>
      <c r="F179" s="25">
        <f t="shared" si="67"/>
        <v>0</v>
      </c>
      <c r="G179" s="25">
        <f t="shared" si="67"/>
        <v>0</v>
      </c>
      <c r="H179" s="25">
        <f t="shared" si="67"/>
        <v>0</v>
      </c>
      <c r="I179" s="25">
        <f t="shared" si="67"/>
        <v>0</v>
      </c>
      <c r="J179" s="25">
        <f t="shared" si="67"/>
        <v>0</v>
      </c>
      <c r="K179" s="25">
        <f t="shared" si="67"/>
        <v>0</v>
      </c>
      <c r="L179" s="86">
        <f t="shared" si="67"/>
        <v>0</v>
      </c>
      <c r="M179" s="70"/>
    </row>
    <row r="180" spans="1:13" s="133" customFormat="1" ht="12.75" customHeight="1" x14ac:dyDescent="0.2">
      <c r="A180" s="87" t="s">
        <v>10</v>
      </c>
      <c r="B180" s="19">
        <f>B182+B183</f>
        <v>46656482</v>
      </c>
      <c r="C180" s="20">
        <f t="shared" ref="C180:L180" si="68">C182+C183</f>
        <v>9273955</v>
      </c>
      <c r="D180" s="20">
        <f t="shared" si="68"/>
        <v>9273955</v>
      </c>
      <c r="E180" s="20">
        <f t="shared" si="68"/>
        <v>9273955</v>
      </c>
      <c r="F180" s="20">
        <f t="shared" si="68"/>
        <v>0</v>
      </c>
      <c r="G180" s="20">
        <f t="shared" si="68"/>
        <v>2870839</v>
      </c>
      <c r="H180" s="20">
        <f t="shared" si="68"/>
        <v>2674039</v>
      </c>
      <c r="I180" s="20">
        <f t="shared" si="68"/>
        <v>3040869</v>
      </c>
      <c r="J180" s="20">
        <f t="shared" si="68"/>
        <v>2927840</v>
      </c>
      <c r="K180" s="20">
        <f t="shared" si="68"/>
        <v>3194520</v>
      </c>
      <c r="L180" s="84">
        <f t="shared" si="68"/>
        <v>4126510</v>
      </c>
      <c r="M180" s="70"/>
    </row>
    <row r="181" spans="1:13" s="132" customFormat="1" ht="12.75" customHeight="1" x14ac:dyDescent="0.2">
      <c r="A181" s="85" t="s">
        <v>11</v>
      </c>
      <c r="B181" s="24"/>
      <c r="C181" s="25"/>
      <c r="D181" s="25"/>
      <c r="E181" s="25"/>
      <c r="F181" s="25"/>
      <c r="G181" s="25"/>
      <c r="H181" s="25"/>
      <c r="I181" s="25"/>
      <c r="J181" s="25"/>
      <c r="K181" s="25"/>
      <c r="L181" s="86"/>
      <c r="M181" s="70"/>
    </row>
    <row r="182" spans="1:13" s="132" customFormat="1" ht="12.75" customHeight="1" x14ac:dyDescent="0.2">
      <c r="A182" s="85" t="s">
        <v>12</v>
      </c>
      <c r="B182" s="24">
        <f>SUM(C182:L182)</f>
        <v>44481482</v>
      </c>
      <c r="C182" s="25">
        <f t="shared" ref="C182:L182" si="69">C192+C202+C212+C222</f>
        <v>9273955</v>
      </c>
      <c r="D182" s="25">
        <f t="shared" si="69"/>
        <v>9273955</v>
      </c>
      <c r="E182" s="25">
        <f t="shared" si="69"/>
        <v>9273955</v>
      </c>
      <c r="F182" s="25">
        <f t="shared" si="69"/>
        <v>0</v>
      </c>
      <c r="G182" s="25">
        <f t="shared" si="69"/>
        <v>2870839</v>
      </c>
      <c r="H182" s="25">
        <f t="shared" si="69"/>
        <v>2674039</v>
      </c>
      <c r="I182" s="25">
        <f t="shared" si="69"/>
        <v>2932119</v>
      </c>
      <c r="J182" s="25">
        <f t="shared" si="69"/>
        <v>2710340</v>
      </c>
      <c r="K182" s="25">
        <f t="shared" si="69"/>
        <v>2759520</v>
      </c>
      <c r="L182" s="86">
        <f t="shared" si="69"/>
        <v>2712760</v>
      </c>
      <c r="M182" s="70"/>
    </row>
    <row r="183" spans="1:13" s="132" customFormat="1" ht="39.75" customHeight="1" thickBot="1" x14ac:dyDescent="0.25">
      <c r="A183" s="117" t="s">
        <v>13</v>
      </c>
      <c r="B183" s="108">
        <f>SUM(C183:L183)</f>
        <v>2175000</v>
      </c>
      <c r="C183" s="36">
        <f t="shared" ref="C183:L183" si="70">C193+C203+C213+C223</f>
        <v>0</v>
      </c>
      <c r="D183" s="36">
        <f t="shared" si="70"/>
        <v>0</v>
      </c>
      <c r="E183" s="36">
        <f t="shared" si="70"/>
        <v>0</v>
      </c>
      <c r="F183" s="36">
        <f t="shared" si="70"/>
        <v>0</v>
      </c>
      <c r="G183" s="36">
        <f t="shared" si="70"/>
        <v>0</v>
      </c>
      <c r="H183" s="36">
        <f t="shared" si="70"/>
        <v>0</v>
      </c>
      <c r="I183" s="36">
        <f t="shared" si="70"/>
        <v>108750</v>
      </c>
      <c r="J183" s="36">
        <f t="shared" si="70"/>
        <v>217500</v>
      </c>
      <c r="K183" s="36">
        <f t="shared" si="70"/>
        <v>435000</v>
      </c>
      <c r="L183" s="118">
        <f t="shared" si="70"/>
        <v>1413750</v>
      </c>
      <c r="M183" s="70"/>
    </row>
    <row r="184" spans="1:13" s="132" customFormat="1" ht="12.75" customHeight="1" thickBot="1" x14ac:dyDescent="0.25">
      <c r="A184" s="192" t="s">
        <v>33</v>
      </c>
      <c r="B184" s="193"/>
      <c r="C184" s="193"/>
      <c r="D184" s="193"/>
      <c r="E184" s="193"/>
      <c r="F184" s="193"/>
      <c r="G184" s="193"/>
      <c r="H184" s="193"/>
      <c r="I184" s="193"/>
      <c r="J184" s="193"/>
      <c r="K184" s="193"/>
      <c r="L184" s="194"/>
      <c r="M184" s="17"/>
    </row>
    <row r="185" spans="1:13" s="132" customFormat="1" ht="12.75" customHeight="1" x14ac:dyDescent="0.2">
      <c r="A185" s="119" t="s">
        <v>59</v>
      </c>
      <c r="B185" s="120"/>
      <c r="C185" s="120"/>
      <c r="D185" s="120"/>
      <c r="E185" s="120"/>
      <c r="F185" s="120"/>
      <c r="G185" s="120"/>
      <c r="H185" s="120"/>
      <c r="I185" s="120"/>
      <c r="J185" s="120"/>
      <c r="K185" s="120"/>
      <c r="L185" s="121"/>
      <c r="M185" s="17"/>
    </row>
    <row r="186" spans="1:13" s="132" customFormat="1" ht="12.75" customHeight="1" x14ac:dyDescent="0.2">
      <c r="A186" s="73" t="s">
        <v>6</v>
      </c>
      <c r="B186" s="59">
        <f t="shared" ref="B186:L186" si="71">B187+B188+B189+B190</f>
        <v>39986913</v>
      </c>
      <c r="C186" s="60">
        <f t="shared" si="71"/>
        <v>9273955</v>
      </c>
      <c r="D186" s="60">
        <f t="shared" si="71"/>
        <v>9273955</v>
      </c>
      <c r="E186" s="60">
        <f t="shared" si="71"/>
        <v>9273955</v>
      </c>
      <c r="F186" s="60">
        <f t="shared" si="71"/>
        <v>0</v>
      </c>
      <c r="G186" s="60">
        <f t="shared" si="71"/>
        <v>1775508</v>
      </c>
      <c r="H186" s="60">
        <f t="shared" si="71"/>
        <v>1602908</v>
      </c>
      <c r="I186" s="60">
        <f t="shared" si="71"/>
        <v>1811658</v>
      </c>
      <c r="J186" s="60">
        <f t="shared" si="71"/>
        <v>1820408</v>
      </c>
      <c r="K186" s="60">
        <f t="shared" si="71"/>
        <v>2137908</v>
      </c>
      <c r="L186" s="61">
        <f t="shared" si="71"/>
        <v>3016658</v>
      </c>
      <c r="M186" s="17"/>
    </row>
    <row r="187" spans="1:13" s="132" customFormat="1" ht="12.75" customHeight="1" x14ac:dyDescent="0.2">
      <c r="A187" s="74" t="s">
        <v>7</v>
      </c>
      <c r="B187" s="52">
        <f>SUM(C187:L187)</f>
        <v>0</v>
      </c>
      <c r="C187" s="53">
        <v>0</v>
      </c>
      <c r="D187" s="53">
        <v>0</v>
      </c>
      <c r="E187" s="53">
        <v>0</v>
      </c>
      <c r="F187" s="53">
        <v>0</v>
      </c>
      <c r="G187" s="53">
        <v>0</v>
      </c>
      <c r="H187" s="53">
        <v>0</v>
      </c>
      <c r="I187" s="53">
        <v>0</v>
      </c>
      <c r="J187" s="53">
        <v>0</v>
      </c>
      <c r="K187" s="53">
        <v>0</v>
      </c>
      <c r="L187" s="53">
        <v>0</v>
      </c>
      <c r="M187" s="17"/>
    </row>
    <row r="188" spans="1:13" s="132" customFormat="1" ht="12.75" customHeight="1" x14ac:dyDescent="0.2">
      <c r="A188" s="74" t="s">
        <v>8</v>
      </c>
      <c r="B188" s="52">
        <f>SUM(C188:L188)</f>
        <v>0</v>
      </c>
      <c r="C188" s="53">
        <v>0</v>
      </c>
      <c r="D188" s="53">
        <v>0</v>
      </c>
      <c r="E188" s="53">
        <v>0</v>
      </c>
      <c r="F188" s="53">
        <v>0</v>
      </c>
      <c r="G188" s="53">
        <v>0</v>
      </c>
      <c r="H188" s="53">
        <v>0</v>
      </c>
      <c r="I188" s="53">
        <v>0</v>
      </c>
      <c r="J188" s="53">
        <v>0</v>
      </c>
      <c r="K188" s="53">
        <v>0</v>
      </c>
      <c r="L188" s="53">
        <v>0</v>
      </c>
      <c r="M188" s="17"/>
    </row>
    <row r="189" spans="1:13" s="132" customFormat="1" ht="12.75" customHeight="1" x14ac:dyDescent="0.2">
      <c r="A189" s="74" t="s">
        <v>9</v>
      </c>
      <c r="B189" s="52">
        <f>SUM(C189:L189)</f>
        <v>0</v>
      </c>
      <c r="C189" s="53">
        <v>0</v>
      </c>
      <c r="D189" s="53">
        <v>0</v>
      </c>
      <c r="E189" s="53">
        <v>0</v>
      </c>
      <c r="F189" s="53">
        <v>0</v>
      </c>
      <c r="G189" s="53">
        <v>0</v>
      </c>
      <c r="H189" s="53">
        <v>0</v>
      </c>
      <c r="I189" s="53">
        <v>0</v>
      </c>
      <c r="J189" s="53">
        <v>0</v>
      </c>
      <c r="K189" s="53">
        <v>0</v>
      </c>
      <c r="L189" s="53">
        <v>0</v>
      </c>
      <c r="M189" s="17"/>
    </row>
    <row r="190" spans="1:13" s="132" customFormat="1" ht="12.75" customHeight="1" x14ac:dyDescent="0.2">
      <c r="A190" s="75" t="s">
        <v>10</v>
      </c>
      <c r="B190" s="55">
        <f>B192+B193</f>
        <v>39986913</v>
      </c>
      <c r="C190" s="56">
        <f t="shared" ref="C190:L190" si="72">C192+C193</f>
        <v>9273955</v>
      </c>
      <c r="D190" s="56">
        <f t="shared" si="72"/>
        <v>9273955</v>
      </c>
      <c r="E190" s="56">
        <f t="shared" si="72"/>
        <v>9273955</v>
      </c>
      <c r="F190" s="56">
        <f t="shared" si="72"/>
        <v>0</v>
      </c>
      <c r="G190" s="56">
        <f t="shared" si="72"/>
        <v>1775508</v>
      </c>
      <c r="H190" s="56">
        <f t="shared" si="72"/>
        <v>1602908</v>
      </c>
      <c r="I190" s="56">
        <f t="shared" si="72"/>
        <v>1811658</v>
      </c>
      <c r="J190" s="56">
        <f t="shared" si="72"/>
        <v>1820408</v>
      </c>
      <c r="K190" s="56">
        <f t="shared" si="72"/>
        <v>2137908</v>
      </c>
      <c r="L190" s="64">
        <f t="shared" si="72"/>
        <v>3016658</v>
      </c>
      <c r="M190" s="17"/>
    </row>
    <row r="191" spans="1:13" s="132" customFormat="1" ht="12.75" customHeight="1" x14ac:dyDescent="0.2">
      <c r="A191" s="74" t="s">
        <v>11</v>
      </c>
      <c r="B191" s="52"/>
      <c r="C191" s="53"/>
      <c r="D191" s="53"/>
      <c r="E191" s="53"/>
      <c r="F191" s="53"/>
      <c r="G191" s="53"/>
      <c r="H191" s="53"/>
      <c r="I191" s="53"/>
      <c r="J191" s="53"/>
      <c r="K191" s="53"/>
      <c r="L191" s="65"/>
      <c r="M191" s="17"/>
    </row>
    <row r="192" spans="1:13" s="132" customFormat="1" ht="12.75" customHeight="1" x14ac:dyDescent="0.2">
      <c r="A192" s="74" t="s">
        <v>12</v>
      </c>
      <c r="B192" s="52">
        <f>SUM(C192:L192)</f>
        <v>37811913</v>
      </c>
      <c r="C192" s="53">
        <v>9273955</v>
      </c>
      <c r="D192" s="53">
        <v>9273955</v>
      </c>
      <c r="E192" s="53">
        <v>9273955</v>
      </c>
      <c r="F192" s="53">
        <v>0</v>
      </c>
      <c r="G192" s="53">
        <v>1775508</v>
      </c>
      <c r="H192" s="53">
        <v>1602908</v>
      </c>
      <c r="I192" s="53">
        <v>1702908</v>
      </c>
      <c r="J192" s="53">
        <v>1602908</v>
      </c>
      <c r="K192" s="53">
        <v>1702908</v>
      </c>
      <c r="L192" s="53">
        <v>1602908</v>
      </c>
      <c r="M192" s="17"/>
    </row>
    <row r="193" spans="1:13" s="132" customFormat="1" ht="37.5" customHeight="1" thickBot="1" x14ac:dyDescent="0.25">
      <c r="A193" s="97" t="s">
        <v>13</v>
      </c>
      <c r="B193" s="113">
        <f>SUM(C193:L193)</f>
        <v>2175000</v>
      </c>
      <c r="C193" s="115">
        <v>0</v>
      </c>
      <c r="D193" s="115">
        <v>0</v>
      </c>
      <c r="E193" s="115">
        <v>0</v>
      </c>
      <c r="F193" s="115">
        <v>0</v>
      </c>
      <c r="G193" s="115">
        <v>0</v>
      </c>
      <c r="H193" s="115">
        <v>0</v>
      </c>
      <c r="I193" s="115">
        <v>108750</v>
      </c>
      <c r="J193" s="115">
        <v>217500</v>
      </c>
      <c r="K193" s="115">
        <v>435000</v>
      </c>
      <c r="L193" s="116">
        <v>1413750</v>
      </c>
      <c r="M193" s="17"/>
    </row>
    <row r="194" spans="1:13" s="132" customFormat="1" ht="12.75" customHeight="1" thickBot="1" x14ac:dyDescent="0.25">
      <c r="A194" s="192" t="s">
        <v>34</v>
      </c>
      <c r="B194" s="193"/>
      <c r="C194" s="193"/>
      <c r="D194" s="193"/>
      <c r="E194" s="193"/>
      <c r="F194" s="193"/>
      <c r="G194" s="193"/>
      <c r="H194" s="193"/>
      <c r="I194" s="193"/>
      <c r="J194" s="193"/>
      <c r="K194" s="193"/>
      <c r="L194" s="194"/>
      <c r="M194" s="17"/>
    </row>
    <row r="195" spans="1:13" s="132" customFormat="1" ht="12.75" customHeight="1" x14ac:dyDescent="0.2">
      <c r="A195" s="119" t="s">
        <v>59</v>
      </c>
      <c r="B195" s="120"/>
      <c r="C195" s="120"/>
      <c r="D195" s="120"/>
      <c r="E195" s="120"/>
      <c r="F195" s="120"/>
      <c r="G195" s="120"/>
      <c r="H195" s="120"/>
      <c r="I195" s="120"/>
      <c r="J195" s="120"/>
      <c r="K195" s="120"/>
      <c r="L195" s="121"/>
      <c r="M195" s="17"/>
    </row>
    <row r="196" spans="1:13" s="132" customFormat="1" ht="12.75" customHeight="1" x14ac:dyDescent="0.2">
      <c r="A196" s="73" t="s">
        <v>6</v>
      </c>
      <c r="B196" s="59">
        <f t="shared" ref="B196:L196" si="73">B197+B198+B199+B200</f>
        <v>338800</v>
      </c>
      <c r="C196" s="60">
        <f t="shared" si="73"/>
        <v>0</v>
      </c>
      <c r="D196" s="60">
        <f t="shared" si="73"/>
        <v>0</v>
      </c>
      <c r="E196" s="60">
        <f t="shared" si="73"/>
        <v>0</v>
      </c>
      <c r="F196" s="60">
        <f t="shared" si="73"/>
        <v>0</v>
      </c>
      <c r="G196" s="60">
        <f t="shared" si="73"/>
        <v>33880</v>
      </c>
      <c r="H196" s="60">
        <f t="shared" si="73"/>
        <v>33880</v>
      </c>
      <c r="I196" s="60">
        <f t="shared" si="73"/>
        <v>67760</v>
      </c>
      <c r="J196" s="60">
        <f t="shared" si="73"/>
        <v>67760</v>
      </c>
      <c r="K196" s="60">
        <f t="shared" si="73"/>
        <v>67760</v>
      </c>
      <c r="L196" s="61">
        <f t="shared" si="73"/>
        <v>67760</v>
      </c>
      <c r="M196" s="17"/>
    </row>
    <row r="197" spans="1:13" s="132" customFormat="1" ht="12.75" customHeight="1" x14ac:dyDescent="0.2">
      <c r="A197" s="74" t="s">
        <v>7</v>
      </c>
      <c r="B197" s="52">
        <f>SUM(C197:L197)</f>
        <v>0</v>
      </c>
      <c r="C197" s="53">
        <v>0</v>
      </c>
      <c r="D197" s="53">
        <v>0</v>
      </c>
      <c r="E197" s="53">
        <v>0</v>
      </c>
      <c r="F197" s="53">
        <v>0</v>
      </c>
      <c r="G197" s="53">
        <v>0</v>
      </c>
      <c r="H197" s="53">
        <v>0</v>
      </c>
      <c r="I197" s="53">
        <v>0</v>
      </c>
      <c r="J197" s="53">
        <v>0</v>
      </c>
      <c r="K197" s="53">
        <v>0</v>
      </c>
      <c r="L197" s="53">
        <v>0</v>
      </c>
      <c r="M197" s="17"/>
    </row>
    <row r="198" spans="1:13" s="132" customFormat="1" ht="12.75" customHeight="1" x14ac:dyDescent="0.2">
      <c r="A198" s="74" t="s">
        <v>8</v>
      </c>
      <c r="B198" s="52">
        <f>SUM(C198:L198)</f>
        <v>0</v>
      </c>
      <c r="C198" s="53">
        <v>0</v>
      </c>
      <c r="D198" s="53">
        <v>0</v>
      </c>
      <c r="E198" s="53">
        <v>0</v>
      </c>
      <c r="F198" s="53">
        <v>0</v>
      </c>
      <c r="G198" s="53">
        <v>0</v>
      </c>
      <c r="H198" s="53">
        <v>0</v>
      </c>
      <c r="I198" s="53">
        <v>0</v>
      </c>
      <c r="J198" s="53">
        <v>0</v>
      </c>
      <c r="K198" s="53">
        <v>0</v>
      </c>
      <c r="L198" s="53">
        <v>0</v>
      </c>
      <c r="M198" s="17"/>
    </row>
    <row r="199" spans="1:13" s="132" customFormat="1" ht="12.75" customHeight="1" x14ac:dyDescent="0.2">
      <c r="A199" s="74" t="s">
        <v>9</v>
      </c>
      <c r="B199" s="52">
        <f>SUM(C199:L199)</f>
        <v>0</v>
      </c>
      <c r="C199" s="53">
        <v>0</v>
      </c>
      <c r="D199" s="53">
        <v>0</v>
      </c>
      <c r="E199" s="53">
        <v>0</v>
      </c>
      <c r="F199" s="53">
        <v>0</v>
      </c>
      <c r="G199" s="53">
        <v>0</v>
      </c>
      <c r="H199" s="53">
        <v>0</v>
      </c>
      <c r="I199" s="53">
        <v>0</v>
      </c>
      <c r="J199" s="53">
        <v>0</v>
      </c>
      <c r="K199" s="53">
        <v>0</v>
      </c>
      <c r="L199" s="53">
        <v>0</v>
      </c>
      <c r="M199" s="17"/>
    </row>
    <row r="200" spans="1:13" s="138" customFormat="1" ht="12.75" customHeight="1" x14ac:dyDescent="0.2">
      <c r="A200" s="75" t="s">
        <v>10</v>
      </c>
      <c r="B200" s="88">
        <f>B202+B203</f>
        <v>338800</v>
      </c>
      <c r="C200" s="89">
        <f t="shared" ref="C200:L200" si="74">C202+C203</f>
        <v>0</v>
      </c>
      <c r="D200" s="89">
        <f t="shared" si="74"/>
        <v>0</v>
      </c>
      <c r="E200" s="89">
        <f t="shared" si="74"/>
        <v>0</v>
      </c>
      <c r="F200" s="89">
        <f t="shared" si="74"/>
        <v>0</v>
      </c>
      <c r="G200" s="89">
        <f t="shared" si="74"/>
        <v>33880</v>
      </c>
      <c r="H200" s="89">
        <f t="shared" si="74"/>
        <v>33880</v>
      </c>
      <c r="I200" s="89">
        <f t="shared" si="74"/>
        <v>67760</v>
      </c>
      <c r="J200" s="89">
        <f t="shared" si="74"/>
        <v>67760</v>
      </c>
      <c r="K200" s="89">
        <f t="shared" si="74"/>
        <v>67760</v>
      </c>
      <c r="L200" s="90">
        <f t="shared" si="74"/>
        <v>67760</v>
      </c>
      <c r="M200" s="17"/>
    </row>
    <row r="201" spans="1:13" s="132" customFormat="1" ht="12.75" customHeight="1" x14ac:dyDescent="0.2">
      <c r="A201" s="74" t="s">
        <v>11</v>
      </c>
      <c r="B201" s="52"/>
      <c r="C201" s="53"/>
      <c r="D201" s="53"/>
      <c r="E201" s="53"/>
      <c r="F201" s="53"/>
      <c r="G201" s="53"/>
      <c r="H201" s="53"/>
      <c r="I201" s="53"/>
      <c r="J201" s="53"/>
      <c r="K201" s="53"/>
      <c r="L201" s="65"/>
      <c r="M201" s="17"/>
    </row>
    <row r="202" spans="1:13" s="132" customFormat="1" ht="12.75" customHeight="1" x14ac:dyDescent="0.2">
      <c r="A202" s="74" t="s">
        <v>12</v>
      </c>
      <c r="B202" s="52">
        <f>SUM(C202:L202)</f>
        <v>338800</v>
      </c>
      <c r="C202" s="53">
        <v>0</v>
      </c>
      <c r="D202" s="53">
        <v>0</v>
      </c>
      <c r="E202" s="53">
        <v>0</v>
      </c>
      <c r="F202" s="53">
        <v>0</v>
      </c>
      <c r="G202" s="53">
        <v>33880</v>
      </c>
      <c r="H202" s="53">
        <v>33880</v>
      </c>
      <c r="I202" s="53">
        <v>67760</v>
      </c>
      <c r="J202" s="53">
        <v>67760</v>
      </c>
      <c r="K202" s="53">
        <v>67760</v>
      </c>
      <c r="L202" s="53">
        <v>67760</v>
      </c>
      <c r="M202" s="17"/>
    </row>
    <row r="203" spans="1:13" s="132" customFormat="1" ht="41.25" customHeight="1" thickBot="1" x14ac:dyDescent="0.25">
      <c r="A203" s="97" t="s">
        <v>13</v>
      </c>
      <c r="B203" s="113">
        <f>SUM(C203:L203)</f>
        <v>0</v>
      </c>
      <c r="C203" s="115">
        <v>0</v>
      </c>
      <c r="D203" s="115">
        <v>0</v>
      </c>
      <c r="E203" s="115">
        <v>0</v>
      </c>
      <c r="F203" s="115">
        <v>0</v>
      </c>
      <c r="G203" s="115">
        <v>0</v>
      </c>
      <c r="H203" s="115">
        <v>0</v>
      </c>
      <c r="I203" s="115">
        <v>0</v>
      </c>
      <c r="J203" s="115">
        <v>0</v>
      </c>
      <c r="K203" s="115">
        <v>0</v>
      </c>
      <c r="L203" s="115">
        <v>0</v>
      </c>
      <c r="M203" s="17"/>
    </row>
    <row r="204" spans="1:13" s="132" customFormat="1" ht="12.75" customHeight="1" thickBot="1" x14ac:dyDescent="0.25">
      <c r="A204" s="192" t="s">
        <v>35</v>
      </c>
      <c r="B204" s="193"/>
      <c r="C204" s="193"/>
      <c r="D204" s="193"/>
      <c r="E204" s="193"/>
      <c r="F204" s="193"/>
      <c r="G204" s="193"/>
      <c r="H204" s="193"/>
      <c r="I204" s="193"/>
      <c r="J204" s="193"/>
      <c r="K204" s="193"/>
      <c r="L204" s="194"/>
      <c r="M204" s="17"/>
    </row>
    <row r="205" spans="1:13" s="132" customFormat="1" ht="12.75" customHeight="1" x14ac:dyDescent="0.2">
      <c r="A205" s="119" t="s">
        <v>59</v>
      </c>
      <c r="B205" s="120"/>
      <c r="C205" s="120"/>
      <c r="D205" s="120"/>
      <c r="E205" s="120"/>
      <c r="F205" s="120"/>
      <c r="G205" s="120"/>
      <c r="H205" s="120"/>
      <c r="I205" s="120"/>
      <c r="J205" s="120"/>
      <c r="K205" s="120"/>
      <c r="L205" s="121"/>
      <c r="M205" s="17"/>
    </row>
    <row r="206" spans="1:13" s="132" customFormat="1" ht="12.75" customHeight="1" x14ac:dyDescent="0.2">
      <c r="A206" s="73" t="s">
        <v>6</v>
      </c>
      <c r="B206" s="59">
        <f t="shared" ref="B206:L206" si="75">B207+B208+B209+B210</f>
        <v>245200</v>
      </c>
      <c r="C206" s="60">
        <f t="shared" si="75"/>
        <v>0</v>
      </c>
      <c r="D206" s="60">
        <f t="shared" si="75"/>
        <v>0</v>
      </c>
      <c r="E206" s="60">
        <f t="shared" si="75"/>
        <v>0</v>
      </c>
      <c r="F206" s="60">
        <f t="shared" si="75"/>
        <v>0</v>
      </c>
      <c r="G206" s="60">
        <f t="shared" si="75"/>
        <v>72600</v>
      </c>
      <c r="H206" s="60">
        <f t="shared" si="75"/>
        <v>0</v>
      </c>
      <c r="I206" s="60">
        <f t="shared" si="75"/>
        <v>172600</v>
      </c>
      <c r="J206" s="60">
        <f t="shared" si="75"/>
        <v>0</v>
      </c>
      <c r="K206" s="60">
        <f t="shared" si="75"/>
        <v>0</v>
      </c>
      <c r="L206" s="60">
        <f t="shared" si="75"/>
        <v>0</v>
      </c>
      <c r="M206" s="17"/>
    </row>
    <row r="207" spans="1:13" s="132" customFormat="1" ht="12.75" customHeight="1" x14ac:dyDescent="0.2">
      <c r="A207" s="74" t="s">
        <v>7</v>
      </c>
      <c r="B207" s="52">
        <f>SUM(C207:L207)</f>
        <v>0</v>
      </c>
      <c r="C207" s="53">
        <v>0</v>
      </c>
      <c r="D207" s="53">
        <v>0</v>
      </c>
      <c r="E207" s="53">
        <v>0</v>
      </c>
      <c r="F207" s="53">
        <v>0</v>
      </c>
      <c r="G207" s="53">
        <v>0</v>
      </c>
      <c r="H207" s="53">
        <v>0</v>
      </c>
      <c r="I207" s="53">
        <v>0</v>
      </c>
      <c r="J207" s="53">
        <v>0</v>
      </c>
      <c r="K207" s="53">
        <v>0</v>
      </c>
      <c r="L207" s="53">
        <v>0</v>
      </c>
      <c r="M207" s="17"/>
    </row>
    <row r="208" spans="1:13" s="132" customFormat="1" ht="12.75" customHeight="1" x14ac:dyDescent="0.2">
      <c r="A208" s="74" t="s">
        <v>8</v>
      </c>
      <c r="B208" s="52">
        <f>SUM(C208:L208)</f>
        <v>0</v>
      </c>
      <c r="C208" s="53">
        <v>0</v>
      </c>
      <c r="D208" s="53">
        <v>0</v>
      </c>
      <c r="E208" s="53">
        <v>0</v>
      </c>
      <c r="F208" s="53">
        <v>0</v>
      </c>
      <c r="G208" s="53">
        <v>0</v>
      </c>
      <c r="H208" s="53">
        <v>0</v>
      </c>
      <c r="I208" s="53">
        <v>0</v>
      </c>
      <c r="J208" s="53">
        <v>0</v>
      </c>
      <c r="K208" s="53">
        <v>0</v>
      </c>
      <c r="L208" s="53">
        <v>0</v>
      </c>
      <c r="M208" s="17"/>
    </row>
    <row r="209" spans="1:13" s="132" customFormat="1" ht="12.75" customHeight="1" x14ac:dyDescent="0.2">
      <c r="A209" s="74" t="s">
        <v>9</v>
      </c>
      <c r="B209" s="52">
        <f>SUM(C209:L209)</f>
        <v>0</v>
      </c>
      <c r="C209" s="53">
        <v>0</v>
      </c>
      <c r="D209" s="53">
        <v>0</v>
      </c>
      <c r="E209" s="53">
        <v>0</v>
      </c>
      <c r="F209" s="53">
        <v>0</v>
      </c>
      <c r="G209" s="53">
        <v>0</v>
      </c>
      <c r="H209" s="53">
        <v>0</v>
      </c>
      <c r="I209" s="53">
        <v>0</v>
      </c>
      <c r="J209" s="53">
        <v>0</v>
      </c>
      <c r="K209" s="53">
        <v>0</v>
      </c>
      <c r="L209" s="53">
        <v>0</v>
      </c>
      <c r="M209" s="17"/>
    </row>
    <row r="210" spans="1:13" s="132" customFormat="1" ht="12.75" customHeight="1" x14ac:dyDescent="0.2">
      <c r="A210" s="75" t="s">
        <v>10</v>
      </c>
      <c r="B210" s="55">
        <f>B212+B213</f>
        <v>245200</v>
      </c>
      <c r="C210" s="53">
        <v>0</v>
      </c>
      <c r="D210" s="53">
        <v>0</v>
      </c>
      <c r="E210" s="53">
        <v>0</v>
      </c>
      <c r="F210" s="53">
        <v>0</v>
      </c>
      <c r="G210" s="53">
        <f t="shared" ref="G210:L210" si="76">G212+G213</f>
        <v>72600</v>
      </c>
      <c r="H210" s="56">
        <f t="shared" si="76"/>
        <v>0</v>
      </c>
      <c r="I210" s="56">
        <f t="shared" si="76"/>
        <v>172600</v>
      </c>
      <c r="J210" s="56">
        <f t="shared" si="76"/>
        <v>0</v>
      </c>
      <c r="K210" s="56">
        <f t="shared" si="76"/>
        <v>0</v>
      </c>
      <c r="L210" s="56">
        <f t="shared" si="76"/>
        <v>0</v>
      </c>
      <c r="M210" s="17"/>
    </row>
    <row r="211" spans="1:13" s="132" customFormat="1" ht="12.75" customHeight="1" x14ac:dyDescent="0.2">
      <c r="A211" s="74" t="s">
        <v>11</v>
      </c>
      <c r="B211" s="52"/>
      <c r="C211" s="53"/>
      <c r="D211" s="53"/>
      <c r="E211" s="53"/>
      <c r="F211" s="53"/>
      <c r="G211" s="53"/>
      <c r="H211" s="53"/>
      <c r="I211" s="53"/>
      <c r="J211" s="53"/>
      <c r="K211" s="53"/>
      <c r="L211" s="53"/>
      <c r="M211" s="17"/>
    </row>
    <row r="212" spans="1:13" s="132" customFormat="1" ht="12.75" customHeight="1" x14ac:dyDescent="0.2">
      <c r="A212" s="74" t="s">
        <v>12</v>
      </c>
      <c r="B212" s="52">
        <f>SUM(C212:L212)</f>
        <v>245200</v>
      </c>
      <c r="C212" s="53">
        <v>0</v>
      </c>
      <c r="D212" s="53">
        <v>0</v>
      </c>
      <c r="E212" s="53">
        <v>0</v>
      </c>
      <c r="F212" s="53">
        <v>0</v>
      </c>
      <c r="G212" s="53">
        <v>72600</v>
      </c>
      <c r="H212" s="53">
        <v>0</v>
      </c>
      <c r="I212" s="53">
        <v>172600</v>
      </c>
      <c r="J212" s="53">
        <v>0</v>
      </c>
      <c r="K212" s="53">
        <v>0</v>
      </c>
      <c r="L212" s="53">
        <v>0</v>
      </c>
      <c r="M212" s="17"/>
    </row>
    <row r="213" spans="1:13" s="132" customFormat="1" ht="39" customHeight="1" thickBot="1" x14ac:dyDescent="0.25">
      <c r="A213" s="97" t="s">
        <v>13</v>
      </c>
      <c r="B213" s="113">
        <f>SUM(C213:L213)</f>
        <v>0</v>
      </c>
      <c r="C213" s="115">
        <v>0</v>
      </c>
      <c r="D213" s="115">
        <v>0</v>
      </c>
      <c r="E213" s="115">
        <v>0</v>
      </c>
      <c r="F213" s="115">
        <v>0</v>
      </c>
      <c r="G213" s="115">
        <v>0</v>
      </c>
      <c r="H213" s="115">
        <v>0</v>
      </c>
      <c r="I213" s="115">
        <v>0</v>
      </c>
      <c r="J213" s="115">
        <v>0</v>
      </c>
      <c r="K213" s="115">
        <v>0</v>
      </c>
      <c r="L213" s="115">
        <v>0</v>
      </c>
      <c r="M213" s="17"/>
    </row>
    <row r="214" spans="1:13" s="132" customFormat="1" ht="12.75" customHeight="1" thickBot="1" x14ac:dyDescent="0.25">
      <c r="A214" s="192" t="s">
        <v>36</v>
      </c>
      <c r="B214" s="193"/>
      <c r="C214" s="193"/>
      <c r="D214" s="193"/>
      <c r="E214" s="193"/>
      <c r="F214" s="193"/>
      <c r="G214" s="193"/>
      <c r="H214" s="193"/>
      <c r="I214" s="193"/>
      <c r="J214" s="193"/>
      <c r="K214" s="193"/>
      <c r="L214" s="194"/>
      <c r="M214" s="17"/>
    </row>
    <row r="215" spans="1:13" s="132" customFormat="1" ht="12.75" customHeight="1" x14ac:dyDescent="0.2">
      <c r="A215" s="119" t="s">
        <v>59</v>
      </c>
      <c r="B215" s="120"/>
      <c r="C215" s="120"/>
      <c r="D215" s="120"/>
      <c r="E215" s="120"/>
      <c r="F215" s="120"/>
      <c r="G215" s="120"/>
      <c r="H215" s="120"/>
      <c r="I215" s="120"/>
      <c r="J215" s="120"/>
      <c r="K215" s="120"/>
      <c r="L215" s="121"/>
      <c r="M215" s="17"/>
    </row>
    <row r="216" spans="1:13" s="132" customFormat="1" ht="12.75" customHeight="1" x14ac:dyDescent="0.2">
      <c r="A216" s="18" t="s">
        <v>6</v>
      </c>
      <c r="B216" s="19">
        <f>B217+B218+B219+B220</f>
        <v>6085569</v>
      </c>
      <c r="C216" s="20">
        <f>C217+C218+C219+C220</f>
        <v>0</v>
      </c>
      <c r="D216" s="20">
        <f t="shared" ref="D216:L216" si="77">D217+D218+D219+D220</f>
        <v>0</v>
      </c>
      <c r="E216" s="20">
        <f t="shared" si="77"/>
        <v>0</v>
      </c>
      <c r="F216" s="20">
        <f t="shared" si="77"/>
        <v>0</v>
      </c>
      <c r="G216" s="20">
        <f t="shared" si="77"/>
        <v>988851</v>
      </c>
      <c r="H216" s="20">
        <f t="shared" si="77"/>
        <v>1037251</v>
      </c>
      <c r="I216" s="20">
        <f t="shared" si="77"/>
        <v>988851</v>
      </c>
      <c r="J216" s="20">
        <f t="shared" si="77"/>
        <v>1039672</v>
      </c>
      <c r="K216" s="20">
        <f t="shared" si="77"/>
        <v>988852</v>
      </c>
      <c r="L216" s="69">
        <f t="shared" si="77"/>
        <v>1042092</v>
      </c>
      <c r="M216" s="17"/>
    </row>
    <row r="217" spans="1:13" s="132" customFormat="1" ht="12.75" customHeight="1" x14ac:dyDescent="0.2">
      <c r="A217" s="23" t="s">
        <v>7</v>
      </c>
      <c r="B217" s="39">
        <f>SUM(C217:L217)</f>
        <v>0</v>
      </c>
      <c r="C217" s="26"/>
      <c r="D217" s="26"/>
      <c r="E217" s="26"/>
      <c r="F217" s="26"/>
      <c r="G217" s="26"/>
      <c r="H217" s="26"/>
      <c r="I217" s="26"/>
      <c r="J217" s="26"/>
      <c r="K217" s="26"/>
      <c r="L217" s="27"/>
      <c r="M217" s="17"/>
    </row>
    <row r="218" spans="1:13" s="132" customFormat="1" ht="12.75" customHeight="1" x14ac:dyDescent="0.2">
      <c r="A218" s="23" t="s">
        <v>8</v>
      </c>
      <c r="B218" s="39">
        <f>SUM(C218:L218)</f>
        <v>0</v>
      </c>
      <c r="C218" s="26"/>
      <c r="D218" s="26"/>
      <c r="E218" s="26"/>
      <c r="F218" s="26"/>
      <c r="G218" s="26"/>
      <c r="H218" s="26"/>
      <c r="I218" s="26"/>
      <c r="J218" s="26"/>
      <c r="K218" s="26"/>
      <c r="L218" s="27"/>
      <c r="M218" s="17"/>
    </row>
    <row r="219" spans="1:13" s="132" customFormat="1" ht="12.75" customHeight="1" x14ac:dyDescent="0.2">
      <c r="A219" s="23" t="s">
        <v>9</v>
      </c>
      <c r="B219" s="39">
        <f>SUM(C219:L219)</f>
        <v>0</v>
      </c>
      <c r="C219" s="26"/>
      <c r="D219" s="26"/>
      <c r="E219" s="26"/>
      <c r="F219" s="26"/>
      <c r="G219" s="26"/>
      <c r="H219" s="26"/>
      <c r="I219" s="26"/>
      <c r="J219" s="26"/>
      <c r="K219" s="26"/>
      <c r="L219" s="27"/>
      <c r="M219" s="17"/>
    </row>
    <row r="220" spans="1:13" s="132" customFormat="1" ht="12.75" customHeight="1" x14ac:dyDescent="0.2">
      <c r="A220" s="31" t="s">
        <v>10</v>
      </c>
      <c r="B220" s="7">
        <f>B222+B223</f>
        <v>6085569</v>
      </c>
      <c r="C220" s="12">
        <f>C222+C223</f>
        <v>0</v>
      </c>
      <c r="D220" s="12">
        <f t="shared" ref="D220:L220" si="78">D222+D223</f>
        <v>0</v>
      </c>
      <c r="E220" s="12">
        <f t="shared" si="78"/>
        <v>0</v>
      </c>
      <c r="F220" s="12">
        <f t="shared" si="78"/>
        <v>0</v>
      </c>
      <c r="G220" s="12">
        <f t="shared" si="78"/>
        <v>988851</v>
      </c>
      <c r="H220" s="12">
        <f t="shared" si="78"/>
        <v>1037251</v>
      </c>
      <c r="I220" s="12">
        <f t="shared" si="78"/>
        <v>988851</v>
      </c>
      <c r="J220" s="12">
        <f t="shared" si="78"/>
        <v>1039672</v>
      </c>
      <c r="K220" s="12">
        <f t="shared" si="78"/>
        <v>988852</v>
      </c>
      <c r="L220" s="71">
        <f t="shared" si="78"/>
        <v>1042092</v>
      </c>
      <c r="M220" s="17"/>
    </row>
    <row r="221" spans="1:13" s="132" customFormat="1" ht="12.75" customHeight="1" x14ac:dyDescent="0.2">
      <c r="A221" s="23" t="s">
        <v>11</v>
      </c>
      <c r="B221" s="40"/>
      <c r="C221" s="33"/>
      <c r="D221" s="33"/>
      <c r="E221" s="33"/>
      <c r="F221" s="33"/>
      <c r="G221" s="33"/>
      <c r="H221" s="33"/>
      <c r="I221" s="33"/>
      <c r="J221" s="33"/>
      <c r="K221" s="33"/>
      <c r="L221" s="41"/>
      <c r="M221" s="17"/>
    </row>
    <row r="222" spans="1:13" s="132" customFormat="1" ht="12.75" customHeight="1" x14ac:dyDescent="0.2">
      <c r="A222" s="23" t="s">
        <v>12</v>
      </c>
      <c r="B222" s="39">
        <f>SUM(C222:L222)</f>
        <v>6085569</v>
      </c>
      <c r="C222" s="22"/>
      <c r="D222" s="22"/>
      <c r="E222" s="22"/>
      <c r="F222" s="22"/>
      <c r="G222" s="22">
        <f>988851</f>
        <v>988851</v>
      </c>
      <c r="H222" s="22">
        <v>1037251</v>
      </c>
      <c r="I222" s="22">
        <f>988851</f>
        <v>988851</v>
      </c>
      <c r="J222" s="22">
        <v>1039672</v>
      </c>
      <c r="K222" s="22">
        <f>988852</f>
        <v>988852</v>
      </c>
      <c r="L222" s="22">
        <v>1042092</v>
      </c>
      <c r="M222" s="17"/>
    </row>
    <row r="223" spans="1:13" s="132" customFormat="1" ht="42" customHeight="1" thickBot="1" x14ac:dyDescent="0.25">
      <c r="A223" s="57" t="s">
        <v>13</v>
      </c>
      <c r="B223" s="39">
        <f>SUM(C223:L223)</f>
        <v>0</v>
      </c>
      <c r="C223" s="77"/>
      <c r="D223" s="77"/>
      <c r="E223" s="77"/>
      <c r="F223" s="77"/>
      <c r="G223" s="77"/>
      <c r="H223" s="77"/>
      <c r="I223" s="77"/>
      <c r="J223" s="77"/>
      <c r="K223" s="77"/>
      <c r="L223" s="78"/>
      <c r="M223" s="17"/>
    </row>
    <row r="224" spans="1:13" s="132" customFormat="1" ht="12.75" customHeight="1" thickBot="1" x14ac:dyDescent="0.25">
      <c r="A224" s="198" t="s">
        <v>64</v>
      </c>
      <c r="B224" s="199"/>
      <c r="C224" s="199"/>
      <c r="D224" s="199"/>
      <c r="E224" s="199"/>
      <c r="F224" s="199"/>
      <c r="G224" s="199"/>
      <c r="H224" s="199"/>
      <c r="I224" s="199"/>
      <c r="J224" s="199"/>
      <c r="K224" s="199"/>
      <c r="L224" s="200"/>
      <c r="M224" s="17"/>
    </row>
    <row r="225" spans="1:13" s="132" customFormat="1" ht="12.75" customHeight="1" thickBot="1" x14ac:dyDescent="0.25">
      <c r="A225" s="183" t="s">
        <v>37</v>
      </c>
      <c r="B225" s="184"/>
      <c r="C225" s="184"/>
      <c r="D225" s="184"/>
      <c r="E225" s="184"/>
      <c r="F225" s="184"/>
      <c r="G225" s="184"/>
      <c r="H225" s="184"/>
      <c r="I225" s="184"/>
      <c r="J225" s="184"/>
      <c r="K225" s="184"/>
      <c r="L225" s="185"/>
      <c r="M225" s="17"/>
    </row>
    <row r="226" spans="1:13" s="132" customFormat="1" ht="12.75" customHeight="1" x14ac:dyDescent="0.2">
      <c r="A226" s="123" t="s">
        <v>59</v>
      </c>
      <c r="B226" s="124"/>
      <c r="C226" s="124"/>
      <c r="D226" s="124"/>
      <c r="E226" s="124"/>
      <c r="F226" s="124"/>
      <c r="G226" s="124"/>
      <c r="H226" s="124"/>
      <c r="I226" s="124"/>
      <c r="J226" s="124"/>
      <c r="K226" s="124"/>
      <c r="L226" s="125"/>
      <c r="M226" s="17"/>
    </row>
    <row r="227" spans="1:13" s="133" customFormat="1" ht="12.75" customHeight="1" x14ac:dyDescent="0.2">
      <c r="A227" s="73" t="s">
        <v>6</v>
      </c>
      <c r="B227" s="59">
        <f t="shared" ref="B227:L227" si="79">B228+B229+B230+B231</f>
        <v>10480929211.741863</v>
      </c>
      <c r="C227" s="60">
        <f t="shared" si="79"/>
        <v>1209686778.904942</v>
      </c>
      <c r="D227" s="60">
        <f t="shared" si="79"/>
        <v>1209686778.904942</v>
      </c>
      <c r="E227" s="60">
        <f t="shared" si="79"/>
        <v>1209686778.904942</v>
      </c>
      <c r="F227" s="60">
        <f t="shared" si="79"/>
        <v>0</v>
      </c>
      <c r="G227" s="60">
        <f t="shared" si="79"/>
        <v>667156530.26040006</v>
      </c>
      <c r="H227" s="60">
        <f t="shared" si="79"/>
        <v>810689457.07081032</v>
      </c>
      <c r="I227" s="60">
        <f t="shared" si="79"/>
        <v>973890089.41461122</v>
      </c>
      <c r="J227" s="60">
        <f t="shared" si="79"/>
        <v>1175050964.0182641</v>
      </c>
      <c r="K227" s="60">
        <f t="shared" si="79"/>
        <v>1443576163.2255695</v>
      </c>
      <c r="L227" s="61">
        <f t="shared" si="79"/>
        <v>1781505671.0373824</v>
      </c>
      <c r="M227" s="70"/>
    </row>
    <row r="228" spans="1:13" s="132" customFormat="1" ht="12.75" customHeight="1" x14ac:dyDescent="0.2">
      <c r="A228" s="74" t="s">
        <v>7</v>
      </c>
      <c r="B228" s="92">
        <f>SUM(C228:L228)</f>
        <v>0</v>
      </c>
      <c r="C228" s="93">
        <v>0</v>
      </c>
      <c r="D228" s="93">
        <v>0</v>
      </c>
      <c r="E228" s="93">
        <v>0</v>
      </c>
      <c r="F228" s="93">
        <v>0</v>
      </c>
      <c r="G228" s="93">
        <v>0</v>
      </c>
      <c r="H228" s="93">
        <v>0</v>
      </c>
      <c r="I228" s="93">
        <v>0</v>
      </c>
      <c r="J228" s="93">
        <v>0</v>
      </c>
      <c r="K228" s="93">
        <v>0</v>
      </c>
      <c r="L228" s="93">
        <v>0</v>
      </c>
      <c r="M228" s="70"/>
    </row>
    <row r="229" spans="1:13" s="132" customFormat="1" ht="12.75" customHeight="1" x14ac:dyDescent="0.2">
      <c r="A229" s="74" t="s">
        <v>8</v>
      </c>
      <c r="B229" s="92">
        <f>SUM(C229:L229)</f>
        <v>0</v>
      </c>
      <c r="C229" s="93">
        <v>0</v>
      </c>
      <c r="D229" s="93">
        <v>0</v>
      </c>
      <c r="E229" s="93">
        <v>0</v>
      </c>
      <c r="F229" s="93">
        <v>0</v>
      </c>
      <c r="G229" s="93">
        <v>0</v>
      </c>
      <c r="H229" s="93">
        <v>0</v>
      </c>
      <c r="I229" s="93">
        <v>0</v>
      </c>
      <c r="J229" s="93">
        <v>0</v>
      </c>
      <c r="K229" s="93">
        <v>0</v>
      </c>
      <c r="L229" s="93">
        <v>0</v>
      </c>
      <c r="M229" s="70"/>
    </row>
    <row r="230" spans="1:13" s="132" customFormat="1" ht="12.75" customHeight="1" x14ac:dyDescent="0.2">
      <c r="A230" s="74" t="s">
        <v>9</v>
      </c>
      <c r="B230" s="92">
        <f>SUM(C230:L230)</f>
        <v>0</v>
      </c>
      <c r="C230" s="93">
        <v>0</v>
      </c>
      <c r="D230" s="93">
        <v>0</v>
      </c>
      <c r="E230" s="93">
        <v>0</v>
      </c>
      <c r="F230" s="93">
        <v>0</v>
      </c>
      <c r="G230" s="93">
        <v>0</v>
      </c>
      <c r="H230" s="93">
        <v>0</v>
      </c>
      <c r="I230" s="93">
        <v>0</v>
      </c>
      <c r="J230" s="93">
        <v>0</v>
      </c>
      <c r="K230" s="93">
        <v>0</v>
      </c>
      <c r="L230" s="93">
        <v>0</v>
      </c>
      <c r="M230" s="70"/>
    </row>
    <row r="231" spans="1:13" s="133" customFormat="1" ht="12.75" customHeight="1" x14ac:dyDescent="0.2">
      <c r="A231" s="75" t="s">
        <v>10</v>
      </c>
      <c r="B231" s="55">
        <f>B233+B234</f>
        <v>10480929211.741863</v>
      </c>
      <c r="C231" s="56">
        <f t="shared" ref="C231:L231" si="80">C233+C234</f>
        <v>1209686778.904942</v>
      </c>
      <c r="D231" s="56">
        <f t="shared" si="80"/>
        <v>1209686778.904942</v>
      </c>
      <c r="E231" s="56">
        <f t="shared" si="80"/>
        <v>1209686778.904942</v>
      </c>
      <c r="F231" s="56">
        <f t="shared" si="80"/>
        <v>0</v>
      </c>
      <c r="G231" s="56">
        <f t="shared" si="80"/>
        <v>667156530.26040006</v>
      </c>
      <c r="H231" s="56">
        <f t="shared" si="80"/>
        <v>810689457.07081032</v>
      </c>
      <c r="I231" s="56">
        <f t="shared" si="80"/>
        <v>973890089.41461122</v>
      </c>
      <c r="J231" s="56">
        <f t="shared" si="80"/>
        <v>1175050964.0182641</v>
      </c>
      <c r="K231" s="56">
        <f t="shared" si="80"/>
        <v>1443576163.2255695</v>
      </c>
      <c r="L231" s="64">
        <f t="shared" si="80"/>
        <v>1781505671.0373824</v>
      </c>
      <c r="M231" s="70"/>
    </row>
    <row r="232" spans="1:13" s="132" customFormat="1" ht="12.75" customHeight="1" x14ac:dyDescent="0.2">
      <c r="A232" s="74" t="s">
        <v>11</v>
      </c>
      <c r="B232" s="92"/>
      <c r="C232" s="93"/>
      <c r="D232" s="93"/>
      <c r="E232" s="93"/>
      <c r="F232" s="93"/>
      <c r="G232" s="93"/>
      <c r="H232" s="93"/>
      <c r="I232" s="93"/>
      <c r="J232" s="93"/>
      <c r="K232" s="93"/>
      <c r="L232" s="94"/>
      <c r="M232" s="70"/>
    </row>
    <row r="233" spans="1:13" s="132" customFormat="1" ht="12.75" customHeight="1" x14ac:dyDescent="0.2">
      <c r="A233" s="74" t="s">
        <v>12</v>
      </c>
      <c r="B233" s="92">
        <f>SUM(C233:L233)</f>
        <v>10475934167.741863</v>
      </c>
      <c r="C233" s="93">
        <f>C243+C253+C263+C273+C283+C293</f>
        <v>1209686778.904942</v>
      </c>
      <c r="D233" s="93">
        <f t="shared" ref="D233:L233" si="81">D243+D253+D263+D273+D283+D293</f>
        <v>1209686778.904942</v>
      </c>
      <c r="E233" s="93">
        <f t="shared" si="81"/>
        <v>1209686778.904942</v>
      </c>
      <c r="F233" s="93">
        <f t="shared" si="81"/>
        <v>0</v>
      </c>
      <c r="G233" s="93">
        <f t="shared" si="81"/>
        <v>666847530.26040006</v>
      </c>
      <c r="H233" s="93">
        <f t="shared" si="81"/>
        <v>810350007.07081032</v>
      </c>
      <c r="I233" s="93">
        <f t="shared" si="81"/>
        <v>973307928.41461122</v>
      </c>
      <c r="J233" s="93">
        <f t="shared" si="81"/>
        <v>1174553778.0182641</v>
      </c>
      <c r="K233" s="93">
        <f t="shared" si="81"/>
        <v>1442722277.2255695</v>
      </c>
      <c r="L233" s="93">
        <f t="shared" si="81"/>
        <v>1779092310.0373824</v>
      </c>
      <c r="M233" s="70"/>
    </row>
    <row r="234" spans="1:13" s="132" customFormat="1" ht="39.75" customHeight="1" thickBot="1" x14ac:dyDescent="0.25">
      <c r="A234" s="97" t="s">
        <v>13</v>
      </c>
      <c r="B234" s="122">
        <f>SUM(C234:L234)</f>
        <v>4995044</v>
      </c>
      <c r="C234" s="95">
        <f>C244+C254+C264+C274+C284+C294</f>
        <v>0</v>
      </c>
      <c r="D234" s="95">
        <f>D244+D254+D264+D274+D284+D294</f>
        <v>0</v>
      </c>
      <c r="E234" s="95">
        <f>E244+E254+E264+E274+E284+E294</f>
        <v>0</v>
      </c>
      <c r="F234" s="95">
        <f>F244+F254+F264+F274+F284+F294</f>
        <v>0</v>
      </c>
      <c r="G234" s="95">
        <f>G244+G254+G264+G274+G284+G294</f>
        <v>309000</v>
      </c>
      <c r="H234" s="95">
        <f>H244+H254+H264+H274+H284+H294</f>
        <v>339450</v>
      </c>
      <c r="I234" s="95">
        <f>I244+I254+I264+I274+I284+I294+49136</f>
        <v>582161</v>
      </c>
      <c r="J234" s="95">
        <f>J244+J254+J264+J274+J284+J294+49136</f>
        <v>497186</v>
      </c>
      <c r="K234" s="95">
        <f>K244+K254+K264+K274+K284+K294+49136</f>
        <v>853886</v>
      </c>
      <c r="L234" s="95">
        <f>L244+L254+L264+L274+L284+L294+ 49136</f>
        <v>2413361</v>
      </c>
      <c r="M234" s="70"/>
    </row>
    <row r="235" spans="1:13" s="132" customFormat="1" ht="12.75" customHeight="1" thickBot="1" x14ac:dyDescent="0.25">
      <c r="A235" s="186" t="s">
        <v>38</v>
      </c>
      <c r="B235" s="187"/>
      <c r="C235" s="187"/>
      <c r="D235" s="187"/>
      <c r="E235" s="187"/>
      <c r="F235" s="187"/>
      <c r="G235" s="187"/>
      <c r="H235" s="187"/>
      <c r="I235" s="187"/>
      <c r="J235" s="187"/>
      <c r="K235" s="187"/>
      <c r="L235" s="188"/>
      <c r="M235" s="82"/>
    </row>
    <row r="236" spans="1:13" s="132" customFormat="1" ht="12.75" customHeight="1" x14ac:dyDescent="0.2">
      <c r="A236" s="123" t="s">
        <v>59</v>
      </c>
      <c r="B236" s="124"/>
      <c r="C236" s="124"/>
      <c r="D236" s="124"/>
      <c r="E236" s="124"/>
      <c r="F236" s="124"/>
      <c r="G236" s="124"/>
      <c r="H236" s="124"/>
      <c r="I236" s="124"/>
      <c r="J236" s="124"/>
      <c r="K236" s="124"/>
      <c r="L236" s="125"/>
      <c r="M236" s="82"/>
    </row>
    <row r="237" spans="1:13" s="132" customFormat="1" ht="12.75" customHeight="1" x14ac:dyDescent="0.2">
      <c r="A237" s="73" t="s">
        <v>6</v>
      </c>
      <c r="B237" s="59">
        <f>B238+B239+B240+B241</f>
        <v>4062775214.1122084</v>
      </c>
      <c r="C237" s="60">
        <f>C238+C239+C240+C241</f>
        <v>452050986.90494204</v>
      </c>
      <c r="D237" s="60">
        <f t="shared" ref="D237:L237" si="82">D238+D239+D240+D241</f>
        <v>452050986.90494204</v>
      </c>
      <c r="E237" s="60">
        <f t="shared" si="82"/>
        <v>452050986.90494204</v>
      </c>
      <c r="F237" s="60">
        <f t="shared" si="82"/>
        <v>0</v>
      </c>
      <c r="G237" s="60">
        <f t="shared" si="82"/>
        <v>265705744</v>
      </c>
      <c r="H237" s="60">
        <f t="shared" si="82"/>
        <v>322305744</v>
      </c>
      <c r="I237" s="60">
        <f t="shared" si="82"/>
        <v>390225744</v>
      </c>
      <c r="J237" s="60">
        <f t="shared" si="82"/>
        <v>471729744</v>
      </c>
      <c r="K237" s="60">
        <f t="shared" si="82"/>
        <v>569534544</v>
      </c>
      <c r="L237" s="61">
        <f t="shared" si="82"/>
        <v>687120733.3973825</v>
      </c>
      <c r="M237" s="70"/>
    </row>
    <row r="238" spans="1:13" s="132" customFormat="1" ht="12.75" customHeight="1" x14ac:dyDescent="0.2">
      <c r="A238" s="74" t="s">
        <v>7</v>
      </c>
      <c r="B238" s="52">
        <f>SUM(C238:L238)</f>
        <v>0</v>
      </c>
      <c r="C238" s="53">
        <v>0</v>
      </c>
      <c r="D238" s="53">
        <v>0</v>
      </c>
      <c r="E238" s="53">
        <v>0</v>
      </c>
      <c r="F238" s="53">
        <v>0</v>
      </c>
      <c r="G238" s="53">
        <v>0</v>
      </c>
      <c r="H238" s="53">
        <v>0</v>
      </c>
      <c r="I238" s="53">
        <v>0</v>
      </c>
      <c r="J238" s="53">
        <v>0</v>
      </c>
      <c r="K238" s="53">
        <v>0</v>
      </c>
      <c r="L238" s="53">
        <v>0</v>
      </c>
      <c r="M238" s="70"/>
    </row>
    <row r="239" spans="1:13" s="132" customFormat="1" ht="12.75" customHeight="1" x14ac:dyDescent="0.2">
      <c r="A239" s="74" t="s">
        <v>8</v>
      </c>
      <c r="B239" s="52">
        <f>SUM(C239:L239)</f>
        <v>0</v>
      </c>
      <c r="C239" s="53">
        <v>0</v>
      </c>
      <c r="D239" s="53">
        <v>0</v>
      </c>
      <c r="E239" s="53">
        <v>0</v>
      </c>
      <c r="F239" s="53">
        <v>0</v>
      </c>
      <c r="G239" s="53">
        <v>0</v>
      </c>
      <c r="H239" s="53">
        <v>0</v>
      </c>
      <c r="I239" s="53">
        <v>0</v>
      </c>
      <c r="J239" s="53">
        <v>0</v>
      </c>
      <c r="K239" s="53">
        <v>0</v>
      </c>
      <c r="L239" s="53">
        <v>0</v>
      </c>
      <c r="M239" s="70"/>
    </row>
    <row r="240" spans="1:13" s="132" customFormat="1" ht="12.75" customHeight="1" x14ac:dyDescent="0.2">
      <c r="A240" s="74" t="s">
        <v>9</v>
      </c>
      <c r="B240" s="52">
        <f>SUM(C240:L240)</f>
        <v>0</v>
      </c>
      <c r="C240" s="53">
        <v>0</v>
      </c>
      <c r="D240" s="53">
        <v>0</v>
      </c>
      <c r="E240" s="53">
        <v>0</v>
      </c>
      <c r="F240" s="53">
        <v>0</v>
      </c>
      <c r="G240" s="53">
        <v>0</v>
      </c>
      <c r="H240" s="53">
        <v>0</v>
      </c>
      <c r="I240" s="53">
        <v>0</v>
      </c>
      <c r="J240" s="53">
        <v>0</v>
      </c>
      <c r="K240" s="53">
        <v>0</v>
      </c>
      <c r="L240" s="53">
        <v>0</v>
      </c>
      <c r="M240" s="70"/>
    </row>
    <row r="241" spans="1:81" s="132" customFormat="1" ht="12.75" customHeight="1" x14ac:dyDescent="0.2">
      <c r="A241" s="75" t="s">
        <v>10</v>
      </c>
      <c r="B241" s="55">
        <f>B243+B244</f>
        <v>4062775214.1122084</v>
      </c>
      <c r="C241" s="56">
        <f>C243+C244</f>
        <v>452050986.90494204</v>
      </c>
      <c r="D241" s="56">
        <f t="shared" ref="D241:L241" si="83">D243+D244</f>
        <v>452050986.90494204</v>
      </c>
      <c r="E241" s="56">
        <f t="shared" si="83"/>
        <v>452050986.90494204</v>
      </c>
      <c r="F241" s="56">
        <f t="shared" si="83"/>
        <v>0</v>
      </c>
      <c r="G241" s="56">
        <f t="shared" si="83"/>
        <v>265705744</v>
      </c>
      <c r="H241" s="56">
        <f t="shared" si="83"/>
        <v>322305744</v>
      </c>
      <c r="I241" s="56">
        <f t="shared" si="83"/>
        <v>390225744</v>
      </c>
      <c r="J241" s="56">
        <f t="shared" si="83"/>
        <v>471729744</v>
      </c>
      <c r="K241" s="56">
        <f t="shared" si="83"/>
        <v>569534544</v>
      </c>
      <c r="L241" s="64">
        <f t="shared" si="83"/>
        <v>687120733.3973825</v>
      </c>
      <c r="M241" s="70"/>
    </row>
    <row r="242" spans="1:81" s="132" customFormat="1" ht="12.75" customHeight="1" x14ac:dyDescent="0.2">
      <c r="A242" s="74" t="s">
        <v>11</v>
      </c>
      <c r="B242" s="52"/>
      <c r="C242" s="53"/>
      <c r="D242" s="53"/>
      <c r="E242" s="53"/>
      <c r="F242" s="53"/>
      <c r="G242" s="53"/>
      <c r="H242" s="53"/>
      <c r="I242" s="53"/>
      <c r="J242" s="53"/>
      <c r="K242" s="53"/>
      <c r="L242" s="65"/>
      <c r="M242" s="48"/>
    </row>
    <row r="243" spans="1:81" s="132" customFormat="1" ht="12.75" customHeight="1" x14ac:dyDescent="0.2">
      <c r="A243" s="74" t="s">
        <v>12</v>
      </c>
      <c r="B243" s="52">
        <f>SUM(C243:L243)</f>
        <v>4062775214.1122084</v>
      </c>
      <c r="C243" s="53">
        <v>452050986.90494204</v>
      </c>
      <c r="D243" s="53">
        <v>452050986.90494204</v>
      </c>
      <c r="E243" s="53">
        <v>452050986.90494204</v>
      </c>
      <c r="F243" s="53">
        <v>0</v>
      </c>
      <c r="G243" s="53">
        <v>265705744</v>
      </c>
      <c r="H243" s="53">
        <v>322305744</v>
      </c>
      <c r="I243" s="53">
        <v>390225744</v>
      </c>
      <c r="J243" s="53">
        <v>471729744</v>
      </c>
      <c r="K243" s="53">
        <v>569534544</v>
      </c>
      <c r="L243" s="53">
        <v>687120733.3973825</v>
      </c>
      <c r="M243" s="48"/>
    </row>
    <row r="244" spans="1:81" s="132" customFormat="1" ht="39" customHeight="1" thickBot="1" x14ac:dyDescent="0.25">
      <c r="A244" s="97" t="s">
        <v>13</v>
      </c>
      <c r="B244" s="113">
        <f>SUM(C244:L244)</f>
        <v>0</v>
      </c>
      <c r="C244" s="115">
        <v>0</v>
      </c>
      <c r="D244" s="115">
        <v>0</v>
      </c>
      <c r="E244" s="115">
        <v>0</v>
      </c>
      <c r="F244" s="115">
        <v>0</v>
      </c>
      <c r="G244" s="115">
        <v>0</v>
      </c>
      <c r="H244" s="115">
        <v>0</v>
      </c>
      <c r="I244" s="115">
        <v>0</v>
      </c>
      <c r="J244" s="115">
        <v>0</v>
      </c>
      <c r="K244" s="115">
        <v>0</v>
      </c>
      <c r="L244" s="115">
        <v>0</v>
      </c>
      <c r="M244" s="48"/>
    </row>
    <row r="245" spans="1:81" s="133" customFormat="1" ht="12.75" customHeight="1" thickBot="1" x14ac:dyDescent="0.25">
      <c r="A245" s="174" t="s">
        <v>39</v>
      </c>
      <c r="B245" s="175"/>
      <c r="C245" s="175"/>
      <c r="D245" s="175"/>
      <c r="E245" s="175"/>
      <c r="F245" s="175"/>
      <c r="G245" s="175"/>
      <c r="H245" s="175"/>
      <c r="I245" s="175"/>
      <c r="J245" s="175"/>
      <c r="K245" s="175"/>
      <c r="L245" s="176"/>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row>
    <row r="246" spans="1:81" s="133" customFormat="1" ht="12.75" customHeight="1" x14ac:dyDescent="0.2">
      <c r="A246" s="110" t="s">
        <v>59</v>
      </c>
      <c r="B246" s="111"/>
      <c r="C246" s="111"/>
      <c r="D246" s="111"/>
      <c r="E246" s="111"/>
      <c r="F246" s="111"/>
      <c r="G246" s="111"/>
      <c r="H246" s="111"/>
      <c r="I246" s="111"/>
      <c r="J246" s="111"/>
      <c r="K246" s="111"/>
      <c r="L246" s="11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row>
    <row r="247" spans="1:81" s="132" customFormat="1" ht="12.75" customHeight="1" x14ac:dyDescent="0.2">
      <c r="A247" s="73" t="s">
        <v>6</v>
      </c>
      <c r="B247" s="59">
        <f>B248+B249+B250+B251</f>
        <v>169189752</v>
      </c>
      <c r="C247" s="60">
        <f>C248+C249+C250+C251</f>
        <v>21499072</v>
      </c>
      <c r="D247" s="60">
        <f t="shared" ref="D247:L247" si="84">D248+D249+D250+D251</f>
        <v>21499072</v>
      </c>
      <c r="E247" s="60">
        <f t="shared" si="84"/>
        <v>21499072</v>
      </c>
      <c r="F247" s="60">
        <f t="shared" si="84"/>
        <v>0</v>
      </c>
      <c r="G247" s="60">
        <f t="shared" si="84"/>
        <v>17603256</v>
      </c>
      <c r="H247" s="60">
        <f t="shared" si="84"/>
        <v>17603256</v>
      </c>
      <c r="I247" s="60">
        <f t="shared" si="84"/>
        <v>17603256</v>
      </c>
      <c r="J247" s="60">
        <f t="shared" si="84"/>
        <v>17294256</v>
      </c>
      <c r="K247" s="60">
        <f t="shared" si="84"/>
        <v>17294256</v>
      </c>
      <c r="L247" s="61">
        <f t="shared" si="84"/>
        <v>17294256</v>
      </c>
      <c r="M247" s="70"/>
    </row>
    <row r="248" spans="1:81" s="132" customFormat="1" ht="12.75" customHeight="1" x14ac:dyDescent="0.2">
      <c r="A248" s="74" t="s">
        <v>7</v>
      </c>
      <c r="B248" s="52">
        <f>SUM(C248:L248)</f>
        <v>0</v>
      </c>
      <c r="C248" s="53">
        <v>0</v>
      </c>
      <c r="D248" s="53">
        <v>0</v>
      </c>
      <c r="E248" s="53">
        <v>0</v>
      </c>
      <c r="F248" s="53">
        <v>0</v>
      </c>
      <c r="G248" s="53">
        <v>0</v>
      </c>
      <c r="H248" s="53">
        <v>0</v>
      </c>
      <c r="I248" s="53">
        <v>0</v>
      </c>
      <c r="J248" s="53">
        <v>0</v>
      </c>
      <c r="K248" s="53">
        <v>0</v>
      </c>
      <c r="L248" s="53">
        <v>0</v>
      </c>
      <c r="M248" s="70"/>
    </row>
    <row r="249" spans="1:81" s="132" customFormat="1" ht="12.75" customHeight="1" x14ac:dyDescent="0.2">
      <c r="A249" s="74" t="s">
        <v>8</v>
      </c>
      <c r="B249" s="52">
        <f>SUM(C249:L249)</f>
        <v>0</v>
      </c>
      <c r="C249" s="53">
        <v>0</v>
      </c>
      <c r="D249" s="53">
        <v>0</v>
      </c>
      <c r="E249" s="53">
        <v>0</v>
      </c>
      <c r="F249" s="53">
        <v>0</v>
      </c>
      <c r="G249" s="53">
        <v>0</v>
      </c>
      <c r="H249" s="53">
        <v>0</v>
      </c>
      <c r="I249" s="53">
        <v>0</v>
      </c>
      <c r="J249" s="53">
        <v>0</v>
      </c>
      <c r="K249" s="53">
        <v>0</v>
      </c>
      <c r="L249" s="53">
        <v>0</v>
      </c>
      <c r="M249" s="70"/>
    </row>
    <row r="250" spans="1:81" s="132" customFormat="1" ht="12.75" customHeight="1" x14ac:dyDescent="0.2">
      <c r="A250" s="74" t="s">
        <v>9</v>
      </c>
      <c r="B250" s="52">
        <f>SUM(C250:L250)</f>
        <v>0</v>
      </c>
      <c r="C250" s="53">
        <v>0</v>
      </c>
      <c r="D250" s="53">
        <v>0</v>
      </c>
      <c r="E250" s="53">
        <v>0</v>
      </c>
      <c r="F250" s="53">
        <v>0</v>
      </c>
      <c r="G250" s="53">
        <v>0</v>
      </c>
      <c r="H250" s="53">
        <v>0</v>
      </c>
      <c r="I250" s="53">
        <v>0</v>
      </c>
      <c r="J250" s="53">
        <v>0</v>
      </c>
      <c r="K250" s="53">
        <v>0</v>
      </c>
      <c r="L250" s="53">
        <v>0</v>
      </c>
      <c r="M250" s="70"/>
    </row>
    <row r="251" spans="1:81" s="132" customFormat="1" ht="12.75" customHeight="1" x14ac:dyDescent="0.2">
      <c r="A251" s="75" t="s">
        <v>10</v>
      </c>
      <c r="B251" s="55">
        <f>B253+B254</f>
        <v>169189752</v>
      </c>
      <c r="C251" s="56">
        <f>C253+C254</f>
        <v>21499072</v>
      </c>
      <c r="D251" s="56">
        <f t="shared" ref="D251:L251" si="85">D253+D254</f>
        <v>21499072</v>
      </c>
      <c r="E251" s="56">
        <f t="shared" si="85"/>
        <v>21499072</v>
      </c>
      <c r="F251" s="56">
        <f t="shared" si="85"/>
        <v>0</v>
      </c>
      <c r="G251" s="56">
        <f t="shared" si="85"/>
        <v>17603256</v>
      </c>
      <c r="H251" s="56">
        <f t="shared" si="85"/>
        <v>17603256</v>
      </c>
      <c r="I251" s="56">
        <f t="shared" si="85"/>
        <v>17603256</v>
      </c>
      <c r="J251" s="56">
        <f t="shared" si="85"/>
        <v>17294256</v>
      </c>
      <c r="K251" s="56">
        <f t="shared" si="85"/>
        <v>17294256</v>
      </c>
      <c r="L251" s="64">
        <f t="shared" si="85"/>
        <v>17294256</v>
      </c>
      <c r="M251" s="70"/>
    </row>
    <row r="252" spans="1:81" s="132" customFormat="1" ht="12.75" customHeight="1" x14ac:dyDescent="0.2">
      <c r="A252" s="74" t="s">
        <v>11</v>
      </c>
      <c r="B252" s="52"/>
      <c r="C252" s="53"/>
      <c r="D252" s="53"/>
      <c r="E252" s="53"/>
      <c r="F252" s="53"/>
      <c r="G252" s="53"/>
      <c r="H252" s="53"/>
      <c r="I252" s="53"/>
      <c r="J252" s="53"/>
      <c r="K252" s="53"/>
      <c r="L252" s="65"/>
      <c r="M252" s="48"/>
    </row>
    <row r="253" spans="1:81" s="132" customFormat="1" ht="12.75" customHeight="1" x14ac:dyDescent="0.2">
      <c r="A253" s="74" t="s">
        <v>12</v>
      </c>
      <c r="B253" s="52">
        <f>SUM(C253:L253)</f>
        <v>168262752</v>
      </c>
      <c r="C253" s="53">
        <v>21499072</v>
      </c>
      <c r="D253" s="53">
        <v>21499072</v>
      </c>
      <c r="E253" s="53">
        <v>21499072</v>
      </c>
      <c r="F253" s="53">
        <v>0</v>
      </c>
      <c r="G253" s="53">
        <v>17294256</v>
      </c>
      <c r="H253" s="53">
        <v>17294256</v>
      </c>
      <c r="I253" s="53">
        <v>17294256</v>
      </c>
      <c r="J253" s="53">
        <v>17294256</v>
      </c>
      <c r="K253" s="53">
        <v>17294256</v>
      </c>
      <c r="L253" s="53">
        <v>17294256</v>
      </c>
      <c r="M253" s="48"/>
    </row>
    <row r="254" spans="1:81" s="132" customFormat="1" ht="40.5" customHeight="1" thickBot="1" x14ac:dyDescent="0.25">
      <c r="A254" s="97" t="s">
        <v>13</v>
      </c>
      <c r="B254" s="113">
        <f>SUM(C254:L254)</f>
        <v>927000</v>
      </c>
      <c r="C254" s="115">
        <v>0</v>
      </c>
      <c r="D254" s="115">
        <v>0</v>
      </c>
      <c r="E254" s="115">
        <v>0</v>
      </c>
      <c r="F254" s="115">
        <v>0</v>
      </c>
      <c r="G254" s="115">
        <v>309000</v>
      </c>
      <c r="H254" s="115">
        <v>309000</v>
      </c>
      <c r="I254" s="115">
        <v>309000</v>
      </c>
      <c r="J254" s="115">
        <v>0</v>
      </c>
      <c r="K254" s="115">
        <v>0</v>
      </c>
      <c r="L254" s="116">
        <v>0</v>
      </c>
      <c r="M254" s="48"/>
    </row>
    <row r="255" spans="1:81" s="132" customFormat="1" ht="12.75" customHeight="1" thickBot="1" x14ac:dyDescent="0.25">
      <c r="A255" s="174" t="s">
        <v>40</v>
      </c>
      <c r="B255" s="175"/>
      <c r="C255" s="175"/>
      <c r="D255" s="175"/>
      <c r="E255" s="175"/>
      <c r="F255" s="175"/>
      <c r="G255" s="175"/>
      <c r="H255" s="175"/>
      <c r="I255" s="175"/>
      <c r="J255" s="175"/>
      <c r="K255" s="175"/>
      <c r="L255" s="176"/>
      <c r="M255" s="48"/>
    </row>
    <row r="256" spans="1:81" s="132" customFormat="1" ht="12.75" customHeight="1" x14ac:dyDescent="0.2">
      <c r="A256" s="110" t="s">
        <v>59</v>
      </c>
      <c r="B256" s="111"/>
      <c r="C256" s="111"/>
      <c r="D256" s="111"/>
      <c r="E256" s="111"/>
      <c r="F256" s="111"/>
      <c r="G256" s="111"/>
      <c r="H256" s="111"/>
      <c r="I256" s="111"/>
      <c r="J256" s="111"/>
      <c r="K256" s="111"/>
      <c r="L256" s="112"/>
      <c r="M256" s="48"/>
    </row>
    <row r="257" spans="1:13" s="132" customFormat="1" ht="12.75" customHeight="1" x14ac:dyDescent="0.2">
      <c r="A257" s="73" t="s">
        <v>6</v>
      </c>
      <c r="B257" s="59">
        <f>B258+B259+B260+B261</f>
        <v>4610273397.6000004</v>
      </c>
      <c r="C257" s="60">
        <f>C258+C259+C260+C261</f>
        <v>542862114</v>
      </c>
      <c r="D257" s="60">
        <f t="shared" ref="D257:L257" si="86">D258+D259+D260+D261</f>
        <v>542862114</v>
      </c>
      <c r="E257" s="60">
        <f t="shared" si="86"/>
        <v>542862114</v>
      </c>
      <c r="F257" s="60">
        <f t="shared" si="86"/>
        <v>0</v>
      </c>
      <c r="G257" s="60">
        <f t="shared" si="86"/>
        <v>300000000</v>
      </c>
      <c r="H257" s="60">
        <f t="shared" si="86"/>
        <v>360000000</v>
      </c>
      <c r="I257" s="60">
        <f t="shared" si="86"/>
        <v>432000000</v>
      </c>
      <c r="J257" s="60">
        <f t="shared" si="86"/>
        <v>518400000</v>
      </c>
      <c r="K257" s="60">
        <f t="shared" si="86"/>
        <v>622080000</v>
      </c>
      <c r="L257" s="61">
        <f t="shared" si="86"/>
        <v>749207055.5999999</v>
      </c>
      <c r="M257" s="48"/>
    </row>
    <row r="258" spans="1:13" s="132" customFormat="1" ht="12.75" customHeight="1" x14ac:dyDescent="0.2">
      <c r="A258" s="74" t="s">
        <v>7</v>
      </c>
      <c r="B258" s="52">
        <f>SUM(C258:L258)</f>
        <v>0</v>
      </c>
      <c r="C258" s="53">
        <v>0</v>
      </c>
      <c r="D258" s="53">
        <v>0</v>
      </c>
      <c r="E258" s="53">
        <v>0</v>
      </c>
      <c r="F258" s="53">
        <v>0</v>
      </c>
      <c r="G258" s="53">
        <v>0</v>
      </c>
      <c r="H258" s="53">
        <v>0</v>
      </c>
      <c r="I258" s="53">
        <v>0</v>
      </c>
      <c r="J258" s="53">
        <v>0</v>
      </c>
      <c r="K258" s="53">
        <v>0</v>
      </c>
      <c r="L258" s="53">
        <v>0</v>
      </c>
      <c r="M258" s="70"/>
    </row>
    <row r="259" spans="1:13" s="132" customFormat="1" ht="12.75" customHeight="1" x14ac:dyDescent="0.2">
      <c r="A259" s="74" t="s">
        <v>8</v>
      </c>
      <c r="B259" s="52">
        <f>SUM(C259:L259)</f>
        <v>0</v>
      </c>
      <c r="C259" s="53">
        <v>0</v>
      </c>
      <c r="D259" s="53">
        <v>0</v>
      </c>
      <c r="E259" s="53">
        <v>0</v>
      </c>
      <c r="F259" s="53">
        <v>0</v>
      </c>
      <c r="G259" s="53">
        <v>0</v>
      </c>
      <c r="H259" s="53">
        <v>0</v>
      </c>
      <c r="I259" s="53">
        <v>0</v>
      </c>
      <c r="J259" s="53">
        <v>0</v>
      </c>
      <c r="K259" s="53">
        <v>0</v>
      </c>
      <c r="L259" s="53">
        <v>0</v>
      </c>
      <c r="M259" s="70"/>
    </row>
    <row r="260" spans="1:13" s="132" customFormat="1" ht="12.75" customHeight="1" x14ac:dyDescent="0.2">
      <c r="A260" s="74" t="s">
        <v>9</v>
      </c>
      <c r="B260" s="52">
        <f>SUM(C260:L260)</f>
        <v>0</v>
      </c>
      <c r="C260" s="53">
        <v>0</v>
      </c>
      <c r="D260" s="53">
        <v>0</v>
      </c>
      <c r="E260" s="53">
        <v>0</v>
      </c>
      <c r="F260" s="53">
        <v>0</v>
      </c>
      <c r="G260" s="53">
        <v>0</v>
      </c>
      <c r="H260" s="53">
        <v>0</v>
      </c>
      <c r="I260" s="53">
        <v>0</v>
      </c>
      <c r="J260" s="53">
        <v>0</v>
      </c>
      <c r="K260" s="53">
        <v>0</v>
      </c>
      <c r="L260" s="53">
        <v>0</v>
      </c>
      <c r="M260" s="70"/>
    </row>
    <row r="261" spans="1:13" s="132" customFormat="1" ht="12.75" customHeight="1" x14ac:dyDescent="0.2">
      <c r="A261" s="75" t="s">
        <v>10</v>
      </c>
      <c r="B261" s="55">
        <f>B263+B264</f>
        <v>4610273397.6000004</v>
      </c>
      <c r="C261" s="56">
        <f>C263+C264</f>
        <v>542862114</v>
      </c>
      <c r="D261" s="56">
        <f t="shared" ref="D261:L261" si="87">D263+D264</f>
        <v>542862114</v>
      </c>
      <c r="E261" s="56">
        <f t="shared" si="87"/>
        <v>542862114</v>
      </c>
      <c r="F261" s="56">
        <f t="shared" si="87"/>
        <v>0</v>
      </c>
      <c r="G261" s="56">
        <f t="shared" si="87"/>
        <v>300000000</v>
      </c>
      <c r="H261" s="56">
        <f t="shared" si="87"/>
        <v>360000000</v>
      </c>
      <c r="I261" s="56">
        <f t="shared" si="87"/>
        <v>432000000</v>
      </c>
      <c r="J261" s="56">
        <f t="shared" si="87"/>
        <v>518400000</v>
      </c>
      <c r="K261" s="56">
        <f t="shared" si="87"/>
        <v>622080000</v>
      </c>
      <c r="L261" s="64">
        <f t="shared" si="87"/>
        <v>749207055.5999999</v>
      </c>
      <c r="M261" s="70"/>
    </row>
    <row r="262" spans="1:13" s="132" customFormat="1" ht="12.75" customHeight="1" x14ac:dyDescent="0.2">
      <c r="A262" s="74" t="s">
        <v>11</v>
      </c>
      <c r="B262" s="52"/>
      <c r="C262" s="53"/>
      <c r="D262" s="53"/>
      <c r="E262" s="53"/>
      <c r="F262" s="53"/>
      <c r="G262" s="53"/>
      <c r="H262" s="53"/>
      <c r="I262" s="53"/>
      <c r="J262" s="53"/>
      <c r="K262" s="53"/>
      <c r="L262" s="65"/>
      <c r="M262" s="48"/>
    </row>
    <row r="263" spans="1:13" s="132" customFormat="1" ht="12.75" customHeight="1" x14ac:dyDescent="0.2">
      <c r="A263" s="74" t="s">
        <v>12</v>
      </c>
      <c r="B263" s="52">
        <f>SUM(C263:L263)</f>
        <v>4610273397.6000004</v>
      </c>
      <c r="C263" s="53">
        <v>542862114</v>
      </c>
      <c r="D263" s="53">
        <v>542862114</v>
      </c>
      <c r="E263" s="53">
        <v>542862114</v>
      </c>
      <c r="F263" s="53">
        <v>0</v>
      </c>
      <c r="G263" s="53">
        <v>300000000</v>
      </c>
      <c r="H263" s="53">
        <v>360000000</v>
      </c>
      <c r="I263" s="53">
        <v>432000000</v>
      </c>
      <c r="J263" s="53">
        <v>518400000</v>
      </c>
      <c r="K263" s="53">
        <v>622080000</v>
      </c>
      <c r="L263" s="53">
        <v>749207055.5999999</v>
      </c>
      <c r="M263" s="48"/>
    </row>
    <row r="264" spans="1:13" s="132" customFormat="1" ht="38.25" customHeight="1" thickBot="1" x14ac:dyDescent="0.25">
      <c r="A264" s="97" t="s">
        <v>13</v>
      </c>
      <c r="B264" s="113">
        <f>SUM(C264:L264)</f>
        <v>0</v>
      </c>
      <c r="C264" s="115">
        <v>0</v>
      </c>
      <c r="D264" s="115">
        <v>0</v>
      </c>
      <c r="E264" s="115">
        <v>0</v>
      </c>
      <c r="F264" s="115">
        <v>0</v>
      </c>
      <c r="G264" s="115">
        <v>0</v>
      </c>
      <c r="H264" s="115">
        <v>0</v>
      </c>
      <c r="I264" s="115">
        <v>0</v>
      </c>
      <c r="J264" s="115">
        <v>0</v>
      </c>
      <c r="K264" s="115">
        <v>0</v>
      </c>
      <c r="L264" s="115">
        <v>0</v>
      </c>
      <c r="M264" s="48"/>
    </row>
    <row r="265" spans="1:13" s="132" customFormat="1" ht="12.75" customHeight="1" thickBot="1" x14ac:dyDescent="0.25">
      <c r="A265" s="174" t="s">
        <v>41</v>
      </c>
      <c r="B265" s="175"/>
      <c r="C265" s="175"/>
      <c r="D265" s="175"/>
      <c r="E265" s="175"/>
      <c r="F265" s="175"/>
      <c r="G265" s="175"/>
      <c r="H265" s="175"/>
      <c r="I265" s="175"/>
      <c r="J265" s="175"/>
      <c r="K265" s="175"/>
      <c r="L265" s="176"/>
      <c r="M265" s="48"/>
    </row>
    <row r="266" spans="1:13" s="132" customFormat="1" ht="12.75" customHeight="1" x14ac:dyDescent="0.2">
      <c r="A266" s="110" t="s">
        <v>59</v>
      </c>
      <c r="B266" s="111"/>
      <c r="C266" s="111"/>
      <c r="D266" s="111"/>
      <c r="E266" s="111"/>
      <c r="F266" s="111"/>
      <c r="G266" s="111"/>
      <c r="H266" s="111"/>
      <c r="I266" s="111"/>
      <c r="J266" s="111"/>
      <c r="K266" s="111"/>
      <c r="L266" s="112"/>
      <c r="M266" s="48"/>
    </row>
    <row r="267" spans="1:13" s="133" customFormat="1" ht="12.75" customHeight="1" x14ac:dyDescent="0.2">
      <c r="A267" s="73" t="s">
        <v>6</v>
      </c>
      <c r="B267" s="59">
        <f>B268+B269+B270+B271</f>
        <v>1630949685.029655</v>
      </c>
      <c r="C267" s="60">
        <f>C268+C269+C270+C271</f>
        <v>193274606</v>
      </c>
      <c r="D267" s="60">
        <f t="shared" ref="D267:L267" si="88">D268+D269+D270+D271</f>
        <v>193274606</v>
      </c>
      <c r="E267" s="60">
        <f t="shared" si="88"/>
        <v>193274606</v>
      </c>
      <c r="F267" s="60">
        <f t="shared" si="88"/>
        <v>0</v>
      </c>
      <c r="G267" s="60">
        <f t="shared" si="88"/>
        <v>82277061.260399997</v>
      </c>
      <c r="H267" s="60">
        <f t="shared" si="88"/>
        <v>110329477.07081036</v>
      </c>
      <c r="I267" s="60">
        <f t="shared" si="88"/>
        <v>133367398.41461121</v>
      </c>
      <c r="J267" s="60">
        <f t="shared" si="88"/>
        <v>166709248.018264</v>
      </c>
      <c r="K267" s="60">
        <f t="shared" si="88"/>
        <v>233392947.22556958</v>
      </c>
      <c r="L267" s="61">
        <f t="shared" si="88"/>
        <v>325049735.04000002</v>
      </c>
      <c r="M267" s="70"/>
    </row>
    <row r="268" spans="1:13" s="132" customFormat="1" ht="12.75" customHeight="1" x14ac:dyDescent="0.2">
      <c r="A268" s="74" t="s">
        <v>7</v>
      </c>
      <c r="B268" s="52">
        <f>SUM(C268:L268)</f>
        <v>0</v>
      </c>
      <c r="C268" s="53"/>
      <c r="D268" s="53"/>
      <c r="E268" s="53"/>
      <c r="F268" s="53"/>
      <c r="G268" s="53"/>
      <c r="H268" s="53"/>
      <c r="I268" s="53"/>
      <c r="J268" s="53"/>
      <c r="K268" s="53"/>
      <c r="L268" s="65"/>
      <c r="M268" s="70"/>
    </row>
    <row r="269" spans="1:13" s="132" customFormat="1" ht="12.75" customHeight="1" x14ac:dyDescent="0.2">
      <c r="A269" s="74" t="s">
        <v>8</v>
      </c>
      <c r="B269" s="52">
        <f>SUM(C269:L269)</f>
        <v>0</v>
      </c>
      <c r="C269" s="53"/>
      <c r="D269" s="53"/>
      <c r="E269" s="53"/>
      <c r="F269" s="53"/>
      <c r="G269" s="53"/>
      <c r="H269" s="53"/>
      <c r="I269" s="53"/>
      <c r="J269" s="53"/>
      <c r="K269" s="53"/>
      <c r="L269" s="65"/>
      <c r="M269" s="70"/>
    </row>
    <row r="270" spans="1:13" s="132" customFormat="1" ht="12.75" customHeight="1" x14ac:dyDescent="0.2">
      <c r="A270" s="74" t="s">
        <v>9</v>
      </c>
      <c r="B270" s="52">
        <f>SUM(C270:L270)</f>
        <v>0</v>
      </c>
      <c r="C270" s="53"/>
      <c r="D270" s="53"/>
      <c r="E270" s="53"/>
      <c r="F270" s="53"/>
      <c r="G270" s="53"/>
      <c r="H270" s="53"/>
      <c r="I270" s="53"/>
      <c r="J270" s="53"/>
      <c r="K270" s="53"/>
      <c r="L270" s="65"/>
      <c r="M270" s="70"/>
    </row>
    <row r="271" spans="1:13" s="133" customFormat="1" ht="12.75" customHeight="1" x14ac:dyDescent="0.2">
      <c r="A271" s="75" t="s">
        <v>10</v>
      </c>
      <c r="B271" s="55">
        <f>B273+B274</f>
        <v>1630949685.029655</v>
      </c>
      <c r="C271" s="56">
        <f>C273+C274</f>
        <v>193274606</v>
      </c>
      <c r="D271" s="56">
        <f t="shared" ref="D271:L271" si="89">D273+D274</f>
        <v>193274606</v>
      </c>
      <c r="E271" s="56">
        <f t="shared" si="89"/>
        <v>193274606</v>
      </c>
      <c r="F271" s="56">
        <f t="shared" si="89"/>
        <v>0</v>
      </c>
      <c r="G271" s="56">
        <f t="shared" si="89"/>
        <v>82277061.260399997</v>
      </c>
      <c r="H271" s="56">
        <f t="shared" si="89"/>
        <v>110329477.07081036</v>
      </c>
      <c r="I271" s="56">
        <f t="shared" si="89"/>
        <v>133367398.41461121</v>
      </c>
      <c r="J271" s="56">
        <f t="shared" si="89"/>
        <v>166709248.018264</v>
      </c>
      <c r="K271" s="56">
        <f t="shared" si="89"/>
        <v>233392947.22556958</v>
      </c>
      <c r="L271" s="64">
        <f t="shared" si="89"/>
        <v>325049735.04000002</v>
      </c>
      <c r="M271" s="70"/>
    </row>
    <row r="272" spans="1:13" s="132" customFormat="1" ht="12.75" customHeight="1" x14ac:dyDescent="0.2">
      <c r="A272" s="74" t="s">
        <v>11</v>
      </c>
      <c r="B272" s="52"/>
      <c r="C272" s="53"/>
      <c r="D272" s="53"/>
      <c r="E272" s="53"/>
      <c r="F272" s="53"/>
      <c r="G272" s="53"/>
      <c r="H272" s="53"/>
      <c r="I272" s="53"/>
      <c r="J272" s="53"/>
      <c r="K272" s="53"/>
      <c r="L272" s="65"/>
      <c r="M272" s="48"/>
    </row>
    <row r="273" spans="1:13" s="132" customFormat="1" ht="12.75" customHeight="1" x14ac:dyDescent="0.2">
      <c r="A273" s="74" t="s">
        <v>12</v>
      </c>
      <c r="B273" s="52">
        <f>SUM(C273:L273)</f>
        <v>1630949685.029655</v>
      </c>
      <c r="C273" s="53">
        <v>193274606</v>
      </c>
      <c r="D273" s="53">
        <v>193274606</v>
      </c>
      <c r="E273" s="53">
        <v>193274606</v>
      </c>
      <c r="F273" s="53">
        <v>0</v>
      </c>
      <c r="G273" s="53">
        <v>82277061.260399997</v>
      </c>
      <c r="H273" s="53">
        <v>110329477.07081036</v>
      </c>
      <c r="I273" s="53">
        <v>133367398.41461121</v>
      </c>
      <c r="J273" s="53">
        <v>166709248.018264</v>
      </c>
      <c r="K273" s="53">
        <v>233392947.22556958</v>
      </c>
      <c r="L273" s="65">
        <v>325049735.04000002</v>
      </c>
      <c r="M273" s="48"/>
    </row>
    <row r="274" spans="1:13" s="132" customFormat="1" ht="36" customHeight="1" thickBot="1" x14ac:dyDescent="0.25">
      <c r="A274" s="97" t="s">
        <v>13</v>
      </c>
      <c r="B274" s="113">
        <f>SUM(C274:L274)</f>
        <v>0</v>
      </c>
      <c r="C274" s="115"/>
      <c r="D274" s="115"/>
      <c r="E274" s="115"/>
      <c r="F274" s="115"/>
      <c r="G274" s="115"/>
      <c r="H274" s="115"/>
      <c r="I274" s="115"/>
      <c r="J274" s="115"/>
      <c r="K274" s="115"/>
      <c r="L274" s="116"/>
      <c r="M274" s="48"/>
    </row>
    <row r="275" spans="1:13" s="133" customFormat="1" ht="12.75" customHeight="1" thickBot="1" x14ac:dyDescent="0.25">
      <c r="A275" s="186" t="s">
        <v>42</v>
      </c>
      <c r="B275" s="187"/>
      <c r="C275" s="187"/>
      <c r="D275" s="187"/>
      <c r="E275" s="187"/>
      <c r="F275" s="187"/>
      <c r="G275" s="187"/>
      <c r="H275" s="187"/>
      <c r="I275" s="187"/>
      <c r="J275" s="187"/>
      <c r="K275" s="187"/>
      <c r="L275" s="188"/>
      <c r="M275" s="17"/>
    </row>
    <row r="276" spans="1:13" s="133" customFormat="1" ht="12.75" customHeight="1" x14ac:dyDescent="0.2">
      <c r="A276" s="123" t="s">
        <v>59</v>
      </c>
      <c r="B276" s="124"/>
      <c r="C276" s="124"/>
      <c r="D276" s="124"/>
      <c r="E276" s="124"/>
      <c r="F276" s="124"/>
      <c r="G276" s="124"/>
      <c r="H276" s="124"/>
      <c r="I276" s="124"/>
      <c r="J276" s="124"/>
      <c r="K276" s="124"/>
      <c r="L276" s="125"/>
      <c r="M276" s="17"/>
    </row>
    <row r="277" spans="1:13" s="132" customFormat="1" ht="12.75" customHeight="1" x14ac:dyDescent="0.2">
      <c r="A277" s="73" t="s">
        <v>6</v>
      </c>
      <c r="B277" s="59">
        <f>B278+B279+B280+B281</f>
        <v>3673119</v>
      </c>
      <c r="C277" s="60">
        <f>C278+C279+C280+C281</f>
        <v>0</v>
      </c>
      <c r="D277" s="60">
        <f t="shared" ref="D277:L277" si="90">D278+D279+D280+D281</f>
        <v>0</v>
      </c>
      <c r="E277" s="60">
        <f t="shared" si="90"/>
        <v>0</v>
      </c>
      <c r="F277" s="60">
        <f t="shared" si="90"/>
        <v>0</v>
      </c>
      <c r="G277" s="60">
        <f t="shared" si="90"/>
        <v>1570469</v>
      </c>
      <c r="H277" s="60">
        <f t="shared" si="90"/>
        <v>420530</v>
      </c>
      <c r="I277" s="60">
        <f t="shared" si="90"/>
        <v>420530</v>
      </c>
      <c r="J277" s="60">
        <f t="shared" si="90"/>
        <v>420530</v>
      </c>
      <c r="K277" s="60">
        <f t="shared" si="90"/>
        <v>420530</v>
      </c>
      <c r="L277" s="61">
        <f t="shared" si="90"/>
        <v>420530</v>
      </c>
      <c r="M277" s="17"/>
    </row>
    <row r="278" spans="1:13" s="132" customFormat="1" ht="12.75" customHeight="1" x14ac:dyDescent="0.2">
      <c r="A278" s="74" t="s">
        <v>7</v>
      </c>
      <c r="B278" s="52">
        <f>SUM(C278:L278)</f>
        <v>0</v>
      </c>
      <c r="C278" s="53">
        <v>0</v>
      </c>
      <c r="D278" s="53">
        <v>0</v>
      </c>
      <c r="E278" s="53">
        <v>0</v>
      </c>
      <c r="F278" s="53">
        <v>0</v>
      </c>
      <c r="G278" s="53">
        <v>0</v>
      </c>
      <c r="H278" s="53">
        <v>0</v>
      </c>
      <c r="I278" s="53">
        <v>0</v>
      </c>
      <c r="J278" s="53">
        <v>0</v>
      </c>
      <c r="K278" s="53">
        <v>0</v>
      </c>
      <c r="L278" s="53">
        <v>0</v>
      </c>
      <c r="M278" s="17"/>
    </row>
    <row r="279" spans="1:13" s="132" customFormat="1" ht="12.75" customHeight="1" x14ac:dyDescent="0.2">
      <c r="A279" s="74" t="s">
        <v>8</v>
      </c>
      <c r="B279" s="52">
        <f>SUM(C279:L279)</f>
        <v>0</v>
      </c>
      <c r="C279" s="53">
        <v>0</v>
      </c>
      <c r="D279" s="53">
        <v>0</v>
      </c>
      <c r="E279" s="53">
        <v>0</v>
      </c>
      <c r="F279" s="53">
        <v>0</v>
      </c>
      <c r="G279" s="53">
        <v>0</v>
      </c>
      <c r="H279" s="53">
        <v>0</v>
      </c>
      <c r="I279" s="53">
        <v>0</v>
      </c>
      <c r="J279" s="53">
        <v>0</v>
      </c>
      <c r="K279" s="53">
        <v>0</v>
      </c>
      <c r="L279" s="53">
        <v>0</v>
      </c>
      <c r="M279" s="17"/>
    </row>
    <row r="280" spans="1:13" s="133" customFormat="1" ht="12.75" customHeight="1" x14ac:dyDescent="0.2">
      <c r="A280" s="74" t="s">
        <v>9</v>
      </c>
      <c r="B280" s="52">
        <f>SUM(C280:L280)</f>
        <v>0</v>
      </c>
      <c r="C280" s="53">
        <v>0</v>
      </c>
      <c r="D280" s="53">
        <v>0</v>
      </c>
      <c r="E280" s="53">
        <v>0</v>
      </c>
      <c r="F280" s="53">
        <v>0</v>
      </c>
      <c r="G280" s="53">
        <v>0</v>
      </c>
      <c r="H280" s="53">
        <v>0</v>
      </c>
      <c r="I280" s="53">
        <v>0</v>
      </c>
      <c r="J280" s="53">
        <v>0</v>
      </c>
      <c r="K280" s="53">
        <v>0</v>
      </c>
      <c r="L280" s="53">
        <v>0</v>
      </c>
      <c r="M280" s="17"/>
    </row>
    <row r="281" spans="1:13" s="132" customFormat="1" ht="12.75" customHeight="1" x14ac:dyDescent="0.2">
      <c r="A281" s="75" t="s">
        <v>10</v>
      </c>
      <c r="B281" s="55">
        <f t="shared" ref="B281:L281" si="91">B283+B284</f>
        <v>3673119</v>
      </c>
      <c r="C281" s="56">
        <f t="shared" si="91"/>
        <v>0</v>
      </c>
      <c r="D281" s="56">
        <f t="shared" si="91"/>
        <v>0</v>
      </c>
      <c r="E281" s="56">
        <f t="shared" si="91"/>
        <v>0</v>
      </c>
      <c r="F281" s="56">
        <f t="shared" si="91"/>
        <v>0</v>
      </c>
      <c r="G281" s="56">
        <f t="shared" si="91"/>
        <v>1570469</v>
      </c>
      <c r="H281" s="56">
        <f t="shared" si="91"/>
        <v>420530</v>
      </c>
      <c r="I281" s="56">
        <f t="shared" si="91"/>
        <v>420530</v>
      </c>
      <c r="J281" s="56">
        <f t="shared" si="91"/>
        <v>420530</v>
      </c>
      <c r="K281" s="56">
        <f t="shared" si="91"/>
        <v>420530</v>
      </c>
      <c r="L281" s="64">
        <f t="shared" si="91"/>
        <v>420530</v>
      </c>
      <c r="M281" s="17"/>
    </row>
    <row r="282" spans="1:13" s="132" customFormat="1" ht="12.75" customHeight="1" x14ac:dyDescent="0.2">
      <c r="A282" s="74" t="s">
        <v>11</v>
      </c>
      <c r="B282" s="52"/>
      <c r="C282" s="53"/>
      <c r="D282" s="53"/>
      <c r="E282" s="53"/>
      <c r="F282" s="53"/>
      <c r="G282" s="53"/>
      <c r="H282" s="53"/>
      <c r="I282" s="53"/>
      <c r="J282" s="53"/>
      <c r="K282" s="53"/>
      <c r="L282" s="65"/>
      <c r="M282" s="17"/>
    </row>
    <row r="283" spans="1:13" s="132" customFormat="1" ht="12.75" customHeight="1" x14ac:dyDescent="0.2">
      <c r="A283" s="74" t="s">
        <v>12</v>
      </c>
      <c r="B283" s="52">
        <f>SUM(C283:L283)</f>
        <v>3673119</v>
      </c>
      <c r="C283" s="53">
        <v>0</v>
      </c>
      <c r="D283" s="53">
        <v>0</v>
      </c>
      <c r="E283" s="53">
        <v>0</v>
      </c>
      <c r="F283" s="53">
        <v>0</v>
      </c>
      <c r="G283" s="53">
        <v>1570469</v>
      </c>
      <c r="H283" s="53">
        <v>420530</v>
      </c>
      <c r="I283" s="53">
        <v>420530</v>
      </c>
      <c r="J283" s="53">
        <v>420530</v>
      </c>
      <c r="K283" s="53">
        <v>420530</v>
      </c>
      <c r="L283" s="53">
        <v>420530</v>
      </c>
      <c r="M283" s="17"/>
    </row>
    <row r="284" spans="1:13" s="132" customFormat="1" ht="36" customHeight="1" thickBot="1" x14ac:dyDescent="0.25">
      <c r="A284" s="97" t="s">
        <v>13</v>
      </c>
      <c r="B284" s="113">
        <f>SUM(C284:L284)</f>
        <v>0</v>
      </c>
      <c r="C284" s="115">
        <v>0</v>
      </c>
      <c r="D284" s="115">
        <v>0</v>
      </c>
      <c r="E284" s="115">
        <v>0</v>
      </c>
      <c r="F284" s="115">
        <v>0</v>
      </c>
      <c r="G284" s="115">
        <v>0</v>
      </c>
      <c r="H284" s="115">
        <v>0</v>
      </c>
      <c r="I284" s="115">
        <v>0</v>
      </c>
      <c r="J284" s="115">
        <v>0</v>
      </c>
      <c r="K284" s="115">
        <v>0</v>
      </c>
      <c r="L284" s="115">
        <v>0</v>
      </c>
      <c r="M284" s="17"/>
    </row>
    <row r="285" spans="1:13" s="132" customFormat="1" ht="12.75" customHeight="1" thickBot="1" x14ac:dyDescent="0.25">
      <c r="A285" s="186" t="s">
        <v>43</v>
      </c>
      <c r="B285" s="187"/>
      <c r="C285" s="187"/>
      <c r="D285" s="187"/>
      <c r="E285" s="187"/>
      <c r="F285" s="187"/>
      <c r="G285" s="187"/>
      <c r="H285" s="187"/>
      <c r="I285" s="187"/>
      <c r="J285" s="187"/>
      <c r="K285" s="187"/>
      <c r="L285" s="188"/>
      <c r="M285" s="17"/>
    </row>
    <row r="286" spans="1:13" s="132" customFormat="1" ht="12.75" customHeight="1" x14ac:dyDescent="0.2">
      <c r="A286" s="123" t="s">
        <v>59</v>
      </c>
      <c r="B286" s="124"/>
      <c r="C286" s="124"/>
      <c r="D286" s="124"/>
      <c r="E286" s="124"/>
      <c r="F286" s="124"/>
      <c r="G286" s="124"/>
      <c r="H286" s="124"/>
      <c r="I286" s="124"/>
      <c r="J286" s="124"/>
      <c r="K286" s="124"/>
      <c r="L286" s="125"/>
      <c r="M286" s="17"/>
    </row>
    <row r="287" spans="1:13" s="132" customFormat="1" ht="12.75" customHeight="1" x14ac:dyDescent="0.2">
      <c r="A287" s="73" t="s">
        <v>6</v>
      </c>
      <c r="B287" s="59">
        <f>B288+B289+B290+B291</f>
        <v>3871500</v>
      </c>
      <c r="C287" s="60">
        <f>C288+C289+C290+C291</f>
        <v>0</v>
      </c>
      <c r="D287" s="60">
        <f t="shared" ref="D287:L287" si="92">D288+D289+D290+D291</f>
        <v>0</v>
      </c>
      <c r="E287" s="60">
        <f t="shared" si="92"/>
        <v>0</v>
      </c>
      <c r="F287" s="60">
        <f t="shared" si="92"/>
        <v>0</v>
      </c>
      <c r="G287" s="60">
        <f t="shared" si="92"/>
        <v>0</v>
      </c>
      <c r="H287" s="60">
        <f t="shared" si="92"/>
        <v>30450</v>
      </c>
      <c r="I287" s="60">
        <f t="shared" si="92"/>
        <v>224025</v>
      </c>
      <c r="J287" s="60">
        <f t="shared" si="92"/>
        <v>448050</v>
      </c>
      <c r="K287" s="60">
        <f t="shared" si="92"/>
        <v>804750</v>
      </c>
      <c r="L287" s="61">
        <f t="shared" si="92"/>
        <v>2364225</v>
      </c>
      <c r="M287" s="17"/>
    </row>
    <row r="288" spans="1:13" s="132" customFormat="1" ht="12.75" customHeight="1" x14ac:dyDescent="0.2">
      <c r="A288" s="74" t="s">
        <v>7</v>
      </c>
      <c r="B288" s="52">
        <f>SUM(C288:L288)</f>
        <v>0</v>
      </c>
      <c r="C288" s="53">
        <v>0</v>
      </c>
      <c r="D288" s="53">
        <v>0</v>
      </c>
      <c r="E288" s="53">
        <v>0</v>
      </c>
      <c r="F288" s="53">
        <v>0</v>
      </c>
      <c r="G288" s="53">
        <v>0</v>
      </c>
      <c r="H288" s="53">
        <v>0</v>
      </c>
      <c r="I288" s="53">
        <v>0</v>
      </c>
      <c r="J288" s="53">
        <v>0</v>
      </c>
      <c r="K288" s="53">
        <v>0</v>
      </c>
      <c r="L288" s="53">
        <v>0</v>
      </c>
      <c r="M288" s="17"/>
    </row>
    <row r="289" spans="1:13" s="133" customFormat="1" ht="12.75" customHeight="1" x14ac:dyDescent="0.2">
      <c r="A289" s="74" t="s">
        <v>8</v>
      </c>
      <c r="B289" s="52">
        <f>SUM(C289:L289)</f>
        <v>0</v>
      </c>
      <c r="C289" s="53">
        <v>0</v>
      </c>
      <c r="D289" s="53">
        <v>0</v>
      </c>
      <c r="E289" s="53">
        <v>0</v>
      </c>
      <c r="F289" s="53">
        <v>0</v>
      </c>
      <c r="G289" s="53">
        <v>0</v>
      </c>
      <c r="H289" s="53">
        <v>0</v>
      </c>
      <c r="I289" s="53">
        <v>0</v>
      </c>
      <c r="J289" s="53">
        <v>0</v>
      </c>
      <c r="K289" s="53">
        <v>0</v>
      </c>
      <c r="L289" s="53">
        <v>0</v>
      </c>
      <c r="M289" s="17"/>
    </row>
    <row r="290" spans="1:13" s="132" customFormat="1" ht="12.75" customHeight="1" x14ac:dyDescent="0.2">
      <c r="A290" s="74" t="s">
        <v>9</v>
      </c>
      <c r="B290" s="52">
        <f>SUM(C290:L290)</f>
        <v>0</v>
      </c>
      <c r="C290" s="53">
        <v>0</v>
      </c>
      <c r="D290" s="53">
        <v>0</v>
      </c>
      <c r="E290" s="53">
        <v>0</v>
      </c>
      <c r="F290" s="53">
        <v>0</v>
      </c>
      <c r="G290" s="53">
        <v>0</v>
      </c>
      <c r="H290" s="53">
        <v>0</v>
      </c>
      <c r="I290" s="53">
        <v>0</v>
      </c>
      <c r="J290" s="53">
        <v>0</v>
      </c>
      <c r="K290" s="53">
        <v>0</v>
      </c>
      <c r="L290" s="53">
        <v>0</v>
      </c>
      <c r="M290" s="17"/>
    </row>
    <row r="291" spans="1:13" s="132" customFormat="1" ht="12.75" customHeight="1" x14ac:dyDescent="0.2">
      <c r="A291" s="75" t="s">
        <v>10</v>
      </c>
      <c r="B291" s="55">
        <f>B293+B294</f>
        <v>3871500</v>
      </c>
      <c r="C291" s="56">
        <f>C293+C294</f>
        <v>0</v>
      </c>
      <c r="D291" s="56">
        <f t="shared" ref="D291:L291" si="93">D293+D294</f>
        <v>0</v>
      </c>
      <c r="E291" s="56">
        <f t="shared" si="93"/>
        <v>0</v>
      </c>
      <c r="F291" s="56">
        <f t="shared" si="93"/>
        <v>0</v>
      </c>
      <c r="G291" s="56">
        <f t="shared" si="93"/>
        <v>0</v>
      </c>
      <c r="H291" s="56">
        <f t="shared" si="93"/>
        <v>30450</v>
      </c>
      <c r="I291" s="56">
        <f t="shared" si="93"/>
        <v>224025</v>
      </c>
      <c r="J291" s="56">
        <f t="shared" si="93"/>
        <v>448050</v>
      </c>
      <c r="K291" s="56">
        <f t="shared" si="93"/>
        <v>804750</v>
      </c>
      <c r="L291" s="64">
        <f t="shared" si="93"/>
        <v>2364225</v>
      </c>
      <c r="M291" s="17"/>
    </row>
    <row r="292" spans="1:13" s="132" customFormat="1" ht="12.75" customHeight="1" x14ac:dyDescent="0.2">
      <c r="A292" s="74" t="s">
        <v>11</v>
      </c>
      <c r="B292" s="52"/>
      <c r="C292" s="53"/>
      <c r="D292" s="53"/>
      <c r="E292" s="53"/>
      <c r="F292" s="53"/>
      <c r="G292" s="53"/>
      <c r="H292" s="53"/>
      <c r="I292" s="53"/>
      <c r="J292" s="53"/>
      <c r="K292" s="53"/>
      <c r="L292" s="65"/>
      <c r="M292" s="17"/>
    </row>
    <row r="293" spans="1:13" s="132" customFormat="1" ht="12.75" customHeight="1" x14ac:dyDescent="0.2">
      <c r="A293" s="74" t="s">
        <v>12</v>
      </c>
      <c r="B293" s="52">
        <f>SUM(C293:L293)</f>
        <v>0</v>
      </c>
      <c r="C293" s="53">
        <v>0</v>
      </c>
      <c r="D293" s="53">
        <v>0</v>
      </c>
      <c r="E293" s="53">
        <v>0</v>
      </c>
      <c r="F293" s="53">
        <v>0</v>
      </c>
      <c r="G293" s="53">
        <v>0</v>
      </c>
      <c r="H293" s="53">
        <v>0</v>
      </c>
      <c r="I293" s="53">
        <v>0</v>
      </c>
      <c r="J293" s="53">
        <v>0</v>
      </c>
      <c r="K293" s="53">
        <v>0</v>
      </c>
      <c r="L293" s="53">
        <v>0</v>
      </c>
      <c r="M293" s="17"/>
    </row>
    <row r="294" spans="1:13" s="132" customFormat="1" ht="44.25" customHeight="1" thickBot="1" x14ac:dyDescent="0.25">
      <c r="A294" s="76" t="s">
        <v>13</v>
      </c>
      <c r="B294" s="91">
        <f>SUM(C294:L294)</f>
        <v>3871500</v>
      </c>
      <c r="C294" s="66">
        <v>0</v>
      </c>
      <c r="D294" s="66">
        <v>0</v>
      </c>
      <c r="E294" s="66">
        <v>0</v>
      </c>
      <c r="F294" s="66">
        <v>0</v>
      </c>
      <c r="G294" s="66">
        <v>0</v>
      </c>
      <c r="H294" s="66">
        <v>30450</v>
      </c>
      <c r="I294" s="66">
        <v>224025</v>
      </c>
      <c r="J294" s="66">
        <v>448050</v>
      </c>
      <c r="K294" s="66">
        <v>804750</v>
      </c>
      <c r="L294" s="67">
        <v>2364225</v>
      </c>
      <c r="M294" s="17"/>
    </row>
    <row r="295" spans="1:13" s="133" customFormat="1" ht="12.75" customHeight="1" thickBot="1" x14ac:dyDescent="0.25">
      <c r="A295" s="198" t="s">
        <v>65</v>
      </c>
      <c r="B295" s="199"/>
      <c r="C295" s="199"/>
      <c r="D295" s="199"/>
      <c r="E295" s="199"/>
      <c r="F295" s="199"/>
      <c r="G295" s="199"/>
      <c r="H295" s="199"/>
      <c r="I295" s="199"/>
      <c r="J295" s="199"/>
      <c r="K295" s="199"/>
      <c r="L295" s="200"/>
      <c r="M295" s="17"/>
    </row>
    <row r="296" spans="1:13" s="132" customFormat="1" ht="12.75" customHeight="1" thickBot="1" x14ac:dyDescent="0.25">
      <c r="A296" s="183" t="s">
        <v>44</v>
      </c>
      <c r="B296" s="184"/>
      <c r="C296" s="184"/>
      <c r="D296" s="184"/>
      <c r="E296" s="184"/>
      <c r="F296" s="184"/>
      <c r="G296" s="184"/>
      <c r="H296" s="184"/>
      <c r="I296" s="184"/>
      <c r="J296" s="184"/>
      <c r="K296" s="184"/>
      <c r="L296" s="185"/>
      <c r="M296" s="17"/>
    </row>
    <row r="297" spans="1:13" s="132" customFormat="1" ht="12.75" customHeight="1" x14ac:dyDescent="0.2">
      <c r="A297" s="73" t="s">
        <v>6</v>
      </c>
      <c r="B297" s="59">
        <f>SUM(B299:B300)</f>
        <v>3340306818.9999995</v>
      </c>
      <c r="C297" s="60">
        <f>C299+C300</f>
        <v>652636106</v>
      </c>
      <c r="D297" s="60">
        <f t="shared" ref="D297:L297" si="94">D299+D300</f>
        <v>652636106</v>
      </c>
      <c r="E297" s="60">
        <f t="shared" si="94"/>
        <v>652636106</v>
      </c>
      <c r="F297" s="60">
        <f t="shared" si="94"/>
        <v>150000</v>
      </c>
      <c r="G297" s="60">
        <f t="shared" si="94"/>
        <v>75278390</v>
      </c>
      <c r="H297" s="60">
        <f t="shared" si="94"/>
        <v>132490908.09999999</v>
      </c>
      <c r="I297" s="60">
        <f t="shared" si="94"/>
        <v>197828801.19999999</v>
      </c>
      <c r="J297" s="60">
        <f t="shared" si="94"/>
        <v>263080531.75</v>
      </c>
      <c r="K297" s="60">
        <f t="shared" si="94"/>
        <v>324692877.19999999</v>
      </c>
      <c r="L297" s="60">
        <f t="shared" si="94"/>
        <v>388876992.75</v>
      </c>
      <c r="M297" s="17"/>
    </row>
    <row r="298" spans="1:13" s="132" customFormat="1" ht="12.75" customHeight="1" x14ac:dyDescent="0.2">
      <c r="A298" s="73" t="s">
        <v>58</v>
      </c>
      <c r="B298" s="59"/>
      <c r="C298" s="60"/>
      <c r="D298" s="60"/>
      <c r="E298" s="60"/>
      <c r="F298" s="60"/>
      <c r="G298" s="60"/>
      <c r="H298" s="60"/>
      <c r="I298" s="60"/>
      <c r="J298" s="60"/>
      <c r="K298" s="60"/>
      <c r="L298" s="61"/>
      <c r="M298" s="17"/>
    </row>
    <row r="299" spans="1:13" s="132" customFormat="1" ht="12.75" customHeight="1" x14ac:dyDescent="0.2">
      <c r="A299" s="139" t="s">
        <v>59</v>
      </c>
      <c r="B299" s="59">
        <f>SUM(C299:L299)</f>
        <v>3323935920.9999995</v>
      </c>
      <c r="C299" s="60">
        <f>C308+C312</f>
        <v>652636106</v>
      </c>
      <c r="D299" s="60">
        <f t="shared" ref="D299:L299" si="95">D308+D312</f>
        <v>652636106</v>
      </c>
      <c r="E299" s="60">
        <f t="shared" si="95"/>
        <v>652636106</v>
      </c>
      <c r="F299" s="60">
        <f t="shared" si="95"/>
        <v>150000</v>
      </c>
      <c r="G299" s="60">
        <f t="shared" si="95"/>
        <v>72549907</v>
      </c>
      <c r="H299" s="60">
        <f t="shared" si="95"/>
        <v>129762425.09999999</v>
      </c>
      <c r="I299" s="60">
        <f t="shared" si="95"/>
        <v>195100318.19999999</v>
      </c>
      <c r="J299" s="60">
        <f t="shared" si="95"/>
        <v>260352048.75</v>
      </c>
      <c r="K299" s="60">
        <f t="shared" si="95"/>
        <v>321964394.19999999</v>
      </c>
      <c r="L299" s="60">
        <f t="shared" si="95"/>
        <v>386148509.75</v>
      </c>
      <c r="M299" s="17"/>
    </row>
    <row r="300" spans="1:13" s="132" customFormat="1" ht="12.75" customHeight="1" x14ac:dyDescent="0.2">
      <c r="A300" s="139" t="s">
        <v>18</v>
      </c>
      <c r="B300" s="171">
        <f>SUM(C300:L300)</f>
        <v>16370898</v>
      </c>
      <c r="C300" s="172">
        <v>0</v>
      </c>
      <c r="D300" s="172">
        <v>0</v>
      </c>
      <c r="E300" s="172">
        <v>0</v>
      </c>
      <c r="F300" s="172">
        <v>0</v>
      </c>
      <c r="G300" s="172">
        <v>2728483</v>
      </c>
      <c r="H300" s="172">
        <v>2728483</v>
      </c>
      <c r="I300" s="172">
        <v>2728483</v>
      </c>
      <c r="J300" s="172">
        <v>2728483</v>
      </c>
      <c r="K300" s="172">
        <v>2728483</v>
      </c>
      <c r="L300" s="172">
        <v>2728483</v>
      </c>
      <c r="M300" s="17"/>
    </row>
    <row r="301" spans="1:13" s="132" customFormat="1" ht="12.75" customHeight="1" x14ac:dyDescent="0.2">
      <c r="A301" s="74" t="s">
        <v>7</v>
      </c>
      <c r="B301" s="92">
        <f>SUM(C301:L301)</f>
        <v>0</v>
      </c>
      <c r="C301" s="93">
        <f t="shared" ref="C301:L301" si="96">C319+C345</f>
        <v>0</v>
      </c>
      <c r="D301" s="93">
        <f t="shared" si="96"/>
        <v>0</v>
      </c>
      <c r="E301" s="93">
        <f t="shared" si="96"/>
        <v>0</v>
      </c>
      <c r="F301" s="93">
        <f t="shared" si="96"/>
        <v>0</v>
      </c>
      <c r="G301" s="93">
        <f t="shared" si="96"/>
        <v>0</v>
      </c>
      <c r="H301" s="93">
        <f t="shared" si="96"/>
        <v>0</v>
      </c>
      <c r="I301" s="93">
        <f t="shared" si="96"/>
        <v>0</v>
      </c>
      <c r="J301" s="93">
        <f t="shared" si="96"/>
        <v>0</v>
      </c>
      <c r="K301" s="93">
        <f t="shared" si="96"/>
        <v>0</v>
      </c>
      <c r="L301" s="94">
        <f t="shared" si="96"/>
        <v>0</v>
      </c>
      <c r="M301" s="17"/>
    </row>
    <row r="302" spans="1:13" s="133" customFormat="1" ht="12.75" customHeight="1" x14ac:dyDescent="0.2">
      <c r="A302" s="74" t="s">
        <v>8</v>
      </c>
      <c r="B302" s="92">
        <f>SUM(C302:L302)</f>
        <v>0</v>
      </c>
      <c r="C302" s="93">
        <f t="shared" ref="C302:L302" si="97">C320+C346</f>
        <v>0</v>
      </c>
      <c r="D302" s="93">
        <f t="shared" si="97"/>
        <v>0</v>
      </c>
      <c r="E302" s="93">
        <f t="shared" si="97"/>
        <v>0</v>
      </c>
      <c r="F302" s="93">
        <f t="shared" si="97"/>
        <v>0</v>
      </c>
      <c r="G302" s="93">
        <f t="shared" si="97"/>
        <v>0</v>
      </c>
      <c r="H302" s="93">
        <f t="shared" si="97"/>
        <v>0</v>
      </c>
      <c r="I302" s="93">
        <f t="shared" si="97"/>
        <v>0</v>
      </c>
      <c r="J302" s="93">
        <f t="shared" si="97"/>
        <v>0</v>
      </c>
      <c r="K302" s="93">
        <f t="shared" si="97"/>
        <v>0</v>
      </c>
      <c r="L302" s="94">
        <f t="shared" si="97"/>
        <v>0</v>
      </c>
      <c r="M302" s="17"/>
    </row>
    <row r="303" spans="1:13" s="132" customFormat="1" ht="12.75" customHeight="1" x14ac:dyDescent="0.2">
      <c r="A303" s="74" t="s">
        <v>9</v>
      </c>
      <c r="B303" s="92">
        <f>SUM(C303:L303)</f>
        <v>0</v>
      </c>
      <c r="C303" s="93">
        <f t="shared" ref="C303:L303" si="98">C321+C347</f>
        <v>0</v>
      </c>
      <c r="D303" s="93">
        <f t="shared" si="98"/>
        <v>0</v>
      </c>
      <c r="E303" s="93">
        <f t="shared" si="98"/>
        <v>0</v>
      </c>
      <c r="F303" s="93">
        <f t="shared" si="98"/>
        <v>0</v>
      </c>
      <c r="G303" s="93">
        <f t="shared" si="98"/>
        <v>0</v>
      </c>
      <c r="H303" s="93">
        <f t="shared" si="98"/>
        <v>0</v>
      </c>
      <c r="I303" s="93">
        <f t="shared" si="98"/>
        <v>0</v>
      </c>
      <c r="J303" s="93">
        <f t="shared" si="98"/>
        <v>0</v>
      </c>
      <c r="K303" s="93">
        <f t="shared" si="98"/>
        <v>0</v>
      </c>
      <c r="L303" s="94">
        <f t="shared" si="98"/>
        <v>0</v>
      </c>
      <c r="M303" s="17"/>
    </row>
    <row r="304" spans="1:13" s="132" customFormat="1" ht="12.75" customHeight="1" x14ac:dyDescent="0.2">
      <c r="A304" s="75" t="s">
        <v>10</v>
      </c>
      <c r="B304" s="55">
        <f>B306+B310</f>
        <v>3340306819</v>
      </c>
      <c r="C304" s="55">
        <f t="shared" ref="C304:L304" si="99">C306+C310</f>
        <v>652636106</v>
      </c>
      <c r="D304" s="55">
        <f t="shared" si="99"/>
        <v>652636106</v>
      </c>
      <c r="E304" s="55">
        <f t="shared" si="99"/>
        <v>652636106</v>
      </c>
      <c r="F304" s="55">
        <f>F306+F310</f>
        <v>150000</v>
      </c>
      <c r="G304" s="55">
        <f t="shared" si="99"/>
        <v>75278390</v>
      </c>
      <c r="H304" s="55">
        <f t="shared" si="99"/>
        <v>132490908.09999999</v>
      </c>
      <c r="I304" s="55">
        <f t="shared" si="99"/>
        <v>197828801.19999999</v>
      </c>
      <c r="J304" s="55">
        <f t="shared" si="99"/>
        <v>263080531.75</v>
      </c>
      <c r="K304" s="55">
        <f t="shared" si="99"/>
        <v>324692877.19999999</v>
      </c>
      <c r="L304" s="55">
        <f t="shared" si="99"/>
        <v>388876992.75</v>
      </c>
      <c r="M304" s="17"/>
    </row>
    <row r="305" spans="1:13" s="132" customFormat="1" ht="12.75" customHeight="1" x14ac:dyDescent="0.2">
      <c r="A305" s="74" t="s">
        <v>11</v>
      </c>
      <c r="B305" s="92"/>
      <c r="C305" s="93"/>
      <c r="D305" s="93"/>
      <c r="E305" s="93"/>
      <c r="F305" s="93"/>
      <c r="G305" s="93"/>
      <c r="H305" s="93"/>
      <c r="I305" s="93"/>
      <c r="J305" s="93"/>
      <c r="K305" s="93"/>
      <c r="L305" s="94"/>
      <c r="M305" s="17"/>
    </row>
    <row r="306" spans="1:13" s="132" customFormat="1" ht="12.75" customHeight="1" x14ac:dyDescent="0.2">
      <c r="A306" s="74" t="s">
        <v>12</v>
      </c>
      <c r="B306" s="92">
        <f>SUM(C306:L306)</f>
        <v>3313216519</v>
      </c>
      <c r="C306" s="93">
        <f>C308+C309</f>
        <v>652636106</v>
      </c>
      <c r="D306" s="93">
        <f t="shared" ref="D306:L306" si="100">D308+D309</f>
        <v>652636106</v>
      </c>
      <c r="E306" s="93">
        <f t="shared" si="100"/>
        <v>652636106</v>
      </c>
      <c r="F306" s="93">
        <f t="shared" si="100"/>
        <v>0</v>
      </c>
      <c r="G306" s="93">
        <f t="shared" si="100"/>
        <v>74828390</v>
      </c>
      <c r="H306" s="93">
        <f t="shared" si="100"/>
        <v>130740255</v>
      </c>
      <c r="I306" s="93">
        <f t="shared" si="100"/>
        <v>193658464</v>
      </c>
      <c r="J306" s="93">
        <f t="shared" si="100"/>
        <v>256931818</v>
      </c>
      <c r="K306" s="93">
        <f t="shared" si="100"/>
        <v>318940302</v>
      </c>
      <c r="L306" s="93">
        <f t="shared" si="100"/>
        <v>380208972</v>
      </c>
      <c r="M306" s="17"/>
    </row>
    <row r="307" spans="1:13" s="132" customFormat="1" ht="12.75" customHeight="1" x14ac:dyDescent="0.2">
      <c r="A307" s="163" t="s">
        <v>58</v>
      </c>
      <c r="B307" s="92"/>
      <c r="C307" s="95"/>
      <c r="D307" s="95"/>
      <c r="E307" s="95"/>
      <c r="F307" s="95"/>
      <c r="G307" s="95"/>
      <c r="H307" s="95"/>
      <c r="I307" s="95"/>
      <c r="J307" s="95"/>
      <c r="K307" s="95"/>
      <c r="L307" s="96"/>
      <c r="M307" s="17"/>
    </row>
    <row r="308" spans="1:13" s="132" customFormat="1" ht="12.75" customHeight="1" x14ac:dyDescent="0.2">
      <c r="A308" s="164" t="s">
        <v>59</v>
      </c>
      <c r="B308" s="92">
        <f>SUM(C308:L308)</f>
        <v>3296845621</v>
      </c>
      <c r="C308" s="95">
        <f t="shared" ref="C308:L308" si="101">C326+C350</f>
        <v>652636106</v>
      </c>
      <c r="D308" s="95">
        <f t="shared" si="101"/>
        <v>652636106</v>
      </c>
      <c r="E308" s="95">
        <f t="shared" si="101"/>
        <v>652636106</v>
      </c>
      <c r="F308" s="95">
        <f t="shared" si="101"/>
        <v>0</v>
      </c>
      <c r="G308" s="95">
        <f t="shared" si="101"/>
        <v>72099907</v>
      </c>
      <c r="H308" s="95">
        <f t="shared" si="101"/>
        <v>128011772</v>
      </c>
      <c r="I308" s="95">
        <f t="shared" si="101"/>
        <v>190929981</v>
      </c>
      <c r="J308" s="95">
        <f t="shared" si="101"/>
        <v>254203335</v>
      </c>
      <c r="K308" s="95">
        <f t="shared" si="101"/>
        <v>316211819</v>
      </c>
      <c r="L308" s="95">
        <f t="shared" si="101"/>
        <v>377480489</v>
      </c>
      <c r="M308" s="17"/>
    </row>
    <row r="309" spans="1:13" s="132" customFormat="1" ht="12.75" customHeight="1" x14ac:dyDescent="0.2">
      <c r="A309" s="164" t="s">
        <v>18</v>
      </c>
      <c r="B309" s="42">
        <f>SUM(C309:L309)</f>
        <v>16370898</v>
      </c>
      <c r="C309" s="46">
        <v>0</v>
      </c>
      <c r="D309" s="46">
        <v>0</v>
      </c>
      <c r="E309" s="46">
        <v>0</v>
      </c>
      <c r="F309" s="46">
        <v>0</v>
      </c>
      <c r="G309" s="46">
        <v>2728483</v>
      </c>
      <c r="H309" s="46">
        <v>2728483</v>
      </c>
      <c r="I309" s="46">
        <v>2728483</v>
      </c>
      <c r="J309" s="46">
        <v>2728483</v>
      </c>
      <c r="K309" s="46">
        <v>2728483</v>
      </c>
      <c r="L309" s="46">
        <v>2728483</v>
      </c>
      <c r="M309" s="17"/>
    </row>
    <row r="310" spans="1:13" s="132" customFormat="1" ht="39.75" customHeight="1" x14ac:dyDescent="0.2">
      <c r="A310" s="97" t="s">
        <v>13</v>
      </c>
      <c r="B310" s="122">
        <f>SUM(C310:L310)</f>
        <v>27090300</v>
      </c>
      <c r="C310" s="95">
        <f>C312+C313</f>
        <v>0</v>
      </c>
      <c r="D310" s="95">
        <f t="shared" ref="D310:L310" si="102">D312+D313</f>
        <v>0</v>
      </c>
      <c r="E310" s="95">
        <f t="shared" si="102"/>
        <v>0</v>
      </c>
      <c r="F310" s="95">
        <f t="shared" si="102"/>
        <v>150000</v>
      </c>
      <c r="G310" s="95">
        <f t="shared" si="102"/>
        <v>450000</v>
      </c>
      <c r="H310" s="95">
        <f t="shared" si="102"/>
        <v>1750653.1</v>
      </c>
      <c r="I310" s="95">
        <f t="shared" si="102"/>
        <v>4170337.2</v>
      </c>
      <c r="J310" s="95">
        <f t="shared" si="102"/>
        <v>6148713.75</v>
      </c>
      <c r="K310" s="95">
        <f t="shared" si="102"/>
        <v>5752575.2000000002</v>
      </c>
      <c r="L310" s="95">
        <f t="shared" si="102"/>
        <v>8668020.75</v>
      </c>
      <c r="M310" s="17"/>
    </row>
    <row r="311" spans="1:13" s="132" customFormat="1" ht="12.75" customHeight="1" x14ac:dyDescent="0.2">
      <c r="A311" s="2" t="s">
        <v>58</v>
      </c>
      <c r="B311" s="3"/>
      <c r="C311" s="11"/>
      <c r="D311" s="11"/>
      <c r="E311" s="11"/>
      <c r="F311" s="11"/>
      <c r="G311" s="11"/>
      <c r="H311" s="11"/>
      <c r="I311" s="11"/>
      <c r="J311" s="11"/>
      <c r="K311" s="11"/>
      <c r="L311" s="11"/>
      <c r="M311" s="17"/>
    </row>
    <row r="312" spans="1:13" s="132" customFormat="1" ht="12.75" customHeight="1" x14ac:dyDescent="0.2">
      <c r="A312" s="164" t="s">
        <v>60</v>
      </c>
      <c r="B312" s="3">
        <f>SUM(C312:L312)</f>
        <v>27090300</v>
      </c>
      <c r="C312" s="11">
        <f t="shared" ref="C312:L312" si="103">C330+C351</f>
        <v>0</v>
      </c>
      <c r="D312" s="11">
        <f t="shared" si="103"/>
        <v>0</v>
      </c>
      <c r="E312" s="11">
        <f t="shared" si="103"/>
        <v>0</v>
      </c>
      <c r="F312" s="11">
        <f t="shared" si="103"/>
        <v>150000</v>
      </c>
      <c r="G312" s="11">
        <f t="shared" si="103"/>
        <v>450000</v>
      </c>
      <c r="H312" s="11">
        <f t="shared" si="103"/>
        <v>1750653.1</v>
      </c>
      <c r="I312" s="11">
        <f t="shared" si="103"/>
        <v>4170337.2</v>
      </c>
      <c r="J312" s="11">
        <f t="shared" si="103"/>
        <v>6148713.75</v>
      </c>
      <c r="K312" s="11">
        <f t="shared" si="103"/>
        <v>5752575.2000000002</v>
      </c>
      <c r="L312" s="11">
        <f t="shared" si="103"/>
        <v>8668020.75</v>
      </c>
      <c r="M312" s="17"/>
    </row>
    <row r="313" spans="1:13" s="132" customFormat="1" ht="12.75" customHeight="1" thickBot="1" x14ac:dyDescent="0.25">
      <c r="A313" s="165" t="s">
        <v>18</v>
      </c>
      <c r="B313" s="3">
        <f>SUM(C313:L313)</f>
        <v>0</v>
      </c>
      <c r="C313" s="109">
        <v>0</v>
      </c>
      <c r="D313" s="109">
        <v>0</v>
      </c>
      <c r="E313" s="109">
        <v>0</v>
      </c>
      <c r="F313" s="109">
        <v>0</v>
      </c>
      <c r="G313" s="109">
        <v>0</v>
      </c>
      <c r="H313" s="109">
        <v>0</v>
      </c>
      <c r="I313" s="109">
        <v>0</v>
      </c>
      <c r="J313" s="109">
        <v>0</v>
      </c>
      <c r="K313" s="109">
        <v>0</v>
      </c>
      <c r="L313" s="109">
        <v>0</v>
      </c>
      <c r="M313" s="17"/>
    </row>
    <row r="314" spans="1:13" s="133" customFormat="1" ht="12.75" customHeight="1" thickBot="1" x14ac:dyDescent="0.25">
      <c r="A314" s="186" t="s">
        <v>45</v>
      </c>
      <c r="B314" s="187"/>
      <c r="C314" s="187"/>
      <c r="D314" s="187"/>
      <c r="E314" s="187"/>
      <c r="F314" s="187"/>
      <c r="G314" s="187"/>
      <c r="H314" s="187"/>
      <c r="I314" s="187"/>
      <c r="J314" s="187"/>
      <c r="K314" s="187"/>
      <c r="L314" s="188"/>
      <c r="M314" s="17"/>
    </row>
    <row r="315" spans="1:13" s="132" customFormat="1" ht="12.75" customHeight="1" x14ac:dyDescent="0.2">
      <c r="A315" s="73" t="s">
        <v>6</v>
      </c>
      <c r="B315" s="59">
        <f>SUM(C315:L315)</f>
        <v>3325693748</v>
      </c>
      <c r="C315" s="60">
        <f>C317+C318</f>
        <v>652636106</v>
      </c>
      <c r="D315" s="60">
        <f t="shared" ref="D315:L315" si="104">D317+D318</f>
        <v>652636106</v>
      </c>
      <c r="E315" s="60">
        <f t="shared" si="104"/>
        <v>652636106</v>
      </c>
      <c r="F315" s="60">
        <f t="shared" si="104"/>
        <v>0</v>
      </c>
      <c r="G315" s="60">
        <f t="shared" si="104"/>
        <v>74828390</v>
      </c>
      <c r="H315" s="60">
        <f t="shared" si="104"/>
        <v>131029601</v>
      </c>
      <c r="I315" s="60">
        <f t="shared" si="104"/>
        <v>194906187</v>
      </c>
      <c r="J315" s="60">
        <f t="shared" si="104"/>
        <v>259427264</v>
      </c>
      <c r="K315" s="60">
        <f t="shared" si="104"/>
        <v>321770263</v>
      </c>
      <c r="L315" s="60">
        <f t="shared" si="104"/>
        <v>385823725</v>
      </c>
      <c r="M315" s="17"/>
    </row>
    <row r="316" spans="1:13" s="132" customFormat="1" ht="12.75" customHeight="1" x14ac:dyDescent="0.2">
      <c r="A316" s="21" t="s">
        <v>58</v>
      </c>
      <c r="B316" s="168"/>
      <c r="C316" s="169"/>
      <c r="D316" s="169"/>
      <c r="E316" s="169"/>
      <c r="F316" s="169"/>
      <c r="G316" s="169"/>
      <c r="H316" s="169"/>
      <c r="I316" s="169"/>
      <c r="J316" s="169"/>
      <c r="K316" s="169"/>
      <c r="L316" s="170"/>
      <c r="M316" s="17"/>
    </row>
    <row r="317" spans="1:13" s="132" customFormat="1" ht="12.75" customHeight="1" x14ac:dyDescent="0.2">
      <c r="A317" s="98" t="s">
        <v>59</v>
      </c>
      <c r="B317" s="168">
        <f>SUM(C317:L317)</f>
        <v>3309322850</v>
      </c>
      <c r="C317" s="169">
        <f>C326+C330</f>
        <v>652636106</v>
      </c>
      <c r="D317" s="169">
        <f t="shared" ref="D317:L317" si="105">D326+D330</f>
        <v>652636106</v>
      </c>
      <c r="E317" s="169">
        <f t="shared" si="105"/>
        <v>652636106</v>
      </c>
      <c r="F317" s="169">
        <f t="shared" si="105"/>
        <v>0</v>
      </c>
      <c r="G317" s="169">
        <f t="shared" si="105"/>
        <v>72099907</v>
      </c>
      <c r="H317" s="169">
        <f t="shared" si="105"/>
        <v>128301118</v>
      </c>
      <c r="I317" s="169">
        <f t="shared" si="105"/>
        <v>192177704</v>
      </c>
      <c r="J317" s="169">
        <f t="shared" si="105"/>
        <v>256698781</v>
      </c>
      <c r="K317" s="169">
        <f t="shared" si="105"/>
        <v>319041780</v>
      </c>
      <c r="L317" s="169">
        <f t="shared" si="105"/>
        <v>383095242</v>
      </c>
      <c r="M317" s="17"/>
    </row>
    <row r="318" spans="1:13" s="132" customFormat="1" ht="12.75" customHeight="1" x14ac:dyDescent="0.2">
      <c r="A318" s="98" t="s">
        <v>18</v>
      </c>
      <c r="B318" s="42">
        <f>SUM(C318:L318)</f>
        <v>16370898</v>
      </c>
      <c r="C318" s="46">
        <v>0</v>
      </c>
      <c r="D318" s="46">
        <v>0</v>
      </c>
      <c r="E318" s="46">
        <v>0</v>
      </c>
      <c r="F318" s="46">
        <v>0</v>
      </c>
      <c r="G318" s="46">
        <v>2728483</v>
      </c>
      <c r="H318" s="46">
        <v>2728483</v>
      </c>
      <c r="I318" s="46">
        <v>2728483</v>
      </c>
      <c r="J318" s="46">
        <v>2728483</v>
      </c>
      <c r="K318" s="46">
        <v>2728483</v>
      </c>
      <c r="L318" s="46">
        <v>2728483</v>
      </c>
      <c r="M318" s="17"/>
    </row>
    <row r="319" spans="1:13" s="132" customFormat="1" ht="12.75" customHeight="1" x14ac:dyDescent="0.2">
      <c r="A319" s="74" t="s">
        <v>7</v>
      </c>
      <c r="B319" s="99">
        <f>SUM(C319:L319)</f>
        <v>0</v>
      </c>
      <c r="C319" s="100">
        <f t="shared" ref="C319:L319" si="106">C335</f>
        <v>0</v>
      </c>
      <c r="D319" s="100">
        <f t="shared" si="106"/>
        <v>0</v>
      </c>
      <c r="E319" s="100">
        <f t="shared" si="106"/>
        <v>0</v>
      </c>
      <c r="F319" s="100">
        <f t="shared" si="106"/>
        <v>0</v>
      </c>
      <c r="G319" s="100">
        <f t="shared" si="106"/>
        <v>0</v>
      </c>
      <c r="H319" s="100">
        <f t="shared" si="106"/>
        <v>0</v>
      </c>
      <c r="I319" s="100">
        <f t="shared" si="106"/>
        <v>0</v>
      </c>
      <c r="J319" s="100">
        <f t="shared" si="106"/>
        <v>0</v>
      </c>
      <c r="K319" s="100">
        <f t="shared" si="106"/>
        <v>0</v>
      </c>
      <c r="L319" s="101">
        <f t="shared" si="106"/>
        <v>0</v>
      </c>
      <c r="M319" s="17"/>
    </row>
    <row r="320" spans="1:13" s="132" customFormat="1" ht="12.75" customHeight="1" x14ac:dyDescent="0.2">
      <c r="A320" s="74" t="s">
        <v>8</v>
      </c>
      <c r="B320" s="99">
        <f>SUM(C320:L320)</f>
        <v>0</v>
      </c>
      <c r="C320" s="100">
        <f t="shared" ref="C320:L320" si="107">C336</f>
        <v>0</v>
      </c>
      <c r="D320" s="100">
        <f t="shared" si="107"/>
        <v>0</v>
      </c>
      <c r="E320" s="100">
        <f t="shared" si="107"/>
        <v>0</v>
      </c>
      <c r="F320" s="100">
        <f t="shared" si="107"/>
        <v>0</v>
      </c>
      <c r="G320" s="100">
        <f t="shared" si="107"/>
        <v>0</v>
      </c>
      <c r="H320" s="100">
        <f t="shared" si="107"/>
        <v>0</v>
      </c>
      <c r="I320" s="100">
        <f t="shared" si="107"/>
        <v>0</v>
      </c>
      <c r="J320" s="100">
        <f t="shared" si="107"/>
        <v>0</v>
      </c>
      <c r="K320" s="100">
        <f t="shared" si="107"/>
        <v>0</v>
      </c>
      <c r="L320" s="101">
        <f t="shared" si="107"/>
        <v>0</v>
      </c>
      <c r="M320" s="17"/>
    </row>
    <row r="321" spans="1:13" s="133" customFormat="1" ht="12.75" customHeight="1" x14ac:dyDescent="0.2">
      <c r="A321" s="74" t="s">
        <v>9</v>
      </c>
      <c r="B321" s="99">
        <f>SUM(C321:L321)</f>
        <v>0</v>
      </c>
      <c r="C321" s="100">
        <f t="shared" ref="C321:L321" si="108">C337</f>
        <v>0</v>
      </c>
      <c r="D321" s="100">
        <f t="shared" si="108"/>
        <v>0</v>
      </c>
      <c r="E321" s="100">
        <f t="shared" si="108"/>
        <v>0</v>
      </c>
      <c r="F321" s="100">
        <f t="shared" si="108"/>
        <v>0</v>
      </c>
      <c r="G321" s="100">
        <f t="shared" si="108"/>
        <v>0</v>
      </c>
      <c r="H321" s="100">
        <f t="shared" si="108"/>
        <v>0</v>
      </c>
      <c r="I321" s="100">
        <f t="shared" si="108"/>
        <v>0</v>
      </c>
      <c r="J321" s="100">
        <f t="shared" si="108"/>
        <v>0</v>
      </c>
      <c r="K321" s="100">
        <f t="shared" si="108"/>
        <v>0</v>
      </c>
      <c r="L321" s="101">
        <f t="shared" si="108"/>
        <v>0</v>
      </c>
      <c r="M321" s="17"/>
    </row>
    <row r="322" spans="1:13" s="132" customFormat="1" ht="12.75" customHeight="1" x14ac:dyDescent="0.2">
      <c r="A322" s="75" t="s">
        <v>10</v>
      </c>
      <c r="B322" s="55">
        <f>B324+B328</f>
        <v>3325693748</v>
      </c>
      <c r="C322" s="56">
        <f>C324+C328</f>
        <v>652636106</v>
      </c>
      <c r="D322" s="56">
        <f t="shared" ref="D322:L322" si="109">D324+D328</f>
        <v>652636106</v>
      </c>
      <c r="E322" s="56">
        <f t="shared" si="109"/>
        <v>652636106</v>
      </c>
      <c r="F322" s="56">
        <f t="shared" si="109"/>
        <v>0</v>
      </c>
      <c r="G322" s="56">
        <f t="shared" si="109"/>
        <v>74828390</v>
      </c>
      <c r="H322" s="56">
        <f t="shared" si="109"/>
        <v>131029601</v>
      </c>
      <c r="I322" s="56">
        <f t="shared" si="109"/>
        <v>194906187</v>
      </c>
      <c r="J322" s="56">
        <f t="shared" si="109"/>
        <v>259427264</v>
      </c>
      <c r="K322" s="56">
        <f t="shared" si="109"/>
        <v>321770263</v>
      </c>
      <c r="L322" s="56">
        <f t="shared" si="109"/>
        <v>385823725</v>
      </c>
      <c r="M322" s="17"/>
    </row>
    <row r="323" spans="1:13" s="132" customFormat="1" ht="12.75" customHeight="1" x14ac:dyDescent="0.2">
      <c r="A323" s="74" t="s">
        <v>11</v>
      </c>
      <c r="B323" s="92"/>
      <c r="C323" s="93"/>
      <c r="D323" s="93"/>
      <c r="E323" s="93"/>
      <c r="F323" s="93"/>
      <c r="G323" s="93"/>
      <c r="H323" s="93"/>
      <c r="I323" s="93"/>
      <c r="J323" s="93"/>
      <c r="K323" s="93"/>
      <c r="L323" s="94"/>
      <c r="M323" s="17"/>
    </row>
    <row r="324" spans="1:13" s="132" customFormat="1" ht="12.75" customHeight="1" x14ac:dyDescent="0.2">
      <c r="A324" s="74" t="s">
        <v>12</v>
      </c>
      <c r="B324" s="99">
        <f>B326+B327</f>
        <v>3313216519</v>
      </c>
      <c r="C324" s="100">
        <f>C326+C327</f>
        <v>652636106</v>
      </c>
      <c r="D324" s="100">
        <f t="shared" ref="D324:L324" si="110">D326+D327</f>
        <v>652636106</v>
      </c>
      <c r="E324" s="100">
        <f t="shared" si="110"/>
        <v>652636106</v>
      </c>
      <c r="F324" s="100">
        <f t="shared" si="110"/>
        <v>0</v>
      </c>
      <c r="G324" s="100">
        <f t="shared" si="110"/>
        <v>74828390</v>
      </c>
      <c r="H324" s="100">
        <f t="shared" si="110"/>
        <v>130740255</v>
      </c>
      <c r="I324" s="100">
        <f t="shared" si="110"/>
        <v>193658464</v>
      </c>
      <c r="J324" s="100">
        <f t="shared" si="110"/>
        <v>256931818</v>
      </c>
      <c r="K324" s="100">
        <f t="shared" si="110"/>
        <v>318940302</v>
      </c>
      <c r="L324" s="100">
        <f t="shared" si="110"/>
        <v>380208972</v>
      </c>
      <c r="M324" s="17"/>
    </row>
    <row r="325" spans="1:13" s="132" customFormat="1" ht="12.75" customHeight="1" x14ac:dyDescent="0.2">
      <c r="A325" s="21" t="s">
        <v>58</v>
      </c>
      <c r="B325" s="102"/>
      <c r="C325" s="103"/>
      <c r="D325" s="103"/>
      <c r="E325" s="103"/>
      <c r="F325" s="103"/>
      <c r="G325" s="103"/>
      <c r="H325" s="103"/>
      <c r="I325" s="103"/>
      <c r="J325" s="103"/>
      <c r="K325" s="103"/>
      <c r="L325" s="104"/>
      <c r="M325" s="17"/>
    </row>
    <row r="326" spans="1:13" s="132" customFormat="1" ht="12.75" customHeight="1" x14ac:dyDescent="0.2">
      <c r="A326" s="98" t="s">
        <v>59</v>
      </c>
      <c r="B326" s="102">
        <f>SUM(C326:L326)</f>
        <v>3296845621</v>
      </c>
      <c r="C326" s="103">
        <v>652636106</v>
      </c>
      <c r="D326" s="103">
        <v>652636106</v>
      </c>
      <c r="E326" s="103">
        <v>652636106</v>
      </c>
      <c r="F326" s="103">
        <f>F338</f>
        <v>0</v>
      </c>
      <c r="G326" s="103">
        <v>72099907</v>
      </c>
      <c r="H326" s="103">
        <v>128011772</v>
      </c>
      <c r="I326" s="103">
        <v>190929981</v>
      </c>
      <c r="J326" s="103">
        <v>254203335</v>
      </c>
      <c r="K326" s="103">
        <v>316211819</v>
      </c>
      <c r="L326" s="103">
        <v>377480489</v>
      </c>
      <c r="M326" s="17"/>
    </row>
    <row r="327" spans="1:13" s="132" customFormat="1" ht="12.75" customHeight="1" x14ac:dyDescent="0.2">
      <c r="A327" s="98" t="s">
        <v>18</v>
      </c>
      <c r="B327" s="42">
        <f>SUM(C327:L327)</f>
        <v>16370898</v>
      </c>
      <c r="C327" s="46"/>
      <c r="D327" s="46"/>
      <c r="E327" s="46"/>
      <c r="F327" s="46"/>
      <c r="G327" s="46">
        <v>2728483</v>
      </c>
      <c r="H327" s="46">
        <v>2728483</v>
      </c>
      <c r="I327" s="46">
        <v>2728483</v>
      </c>
      <c r="J327" s="46">
        <v>2728483</v>
      </c>
      <c r="K327" s="46">
        <v>2728483</v>
      </c>
      <c r="L327" s="46">
        <v>2728483</v>
      </c>
      <c r="M327" s="17"/>
    </row>
    <row r="328" spans="1:13" s="132" customFormat="1" ht="37.5" customHeight="1" x14ac:dyDescent="0.2">
      <c r="A328" s="97" t="s">
        <v>13</v>
      </c>
      <c r="B328" s="102">
        <f>SUM(C328:L328)</f>
        <v>12477229</v>
      </c>
      <c r="C328" s="103">
        <f>C330+C331</f>
        <v>0</v>
      </c>
      <c r="D328" s="103">
        <f t="shared" ref="D328:L328" si="111">D330+D331</f>
        <v>0</v>
      </c>
      <c r="E328" s="103">
        <f t="shared" si="111"/>
        <v>0</v>
      </c>
      <c r="F328" s="103">
        <f t="shared" si="111"/>
        <v>0</v>
      </c>
      <c r="G328" s="103">
        <f t="shared" si="111"/>
        <v>0</v>
      </c>
      <c r="H328" s="103">
        <f t="shared" si="111"/>
        <v>289346</v>
      </c>
      <c r="I328" s="103">
        <f t="shared" si="111"/>
        <v>1247723</v>
      </c>
      <c r="J328" s="103">
        <f t="shared" si="111"/>
        <v>2495446</v>
      </c>
      <c r="K328" s="103">
        <f t="shared" si="111"/>
        <v>2829961</v>
      </c>
      <c r="L328" s="103">
        <f t="shared" si="111"/>
        <v>5614753</v>
      </c>
      <c r="M328" s="17"/>
    </row>
    <row r="329" spans="1:13" s="132" customFormat="1" ht="12.75" customHeight="1" x14ac:dyDescent="0.2">
      <c r="A329" s="2" t="s">
        <v>58</v>
      </c>
      <c r="B329" s="9"/>
      <c r="C329" s="22"/>
      <c r="D329" s="22"/>
      <c r="E329" s="22"/>
      <c r="F329" s="22"/>
      <c r="G329" s="22"/>
      <c r="H329" s="22"/>
      <c r="I329" s="22"/>
      <c r="J329" s="22"/>
      <c r="K329" s="22"/>
      <c r="L329" s="22"/>
      <c r="M329" s="17"/>
    </row>
    <row r="330" spans="1:13" s="132" customFormat="1" ht="12.75" customHeight="1" x14ac:dyDescent="0.2">
      <c r="A330" s="98" t="s">
        <v>59</v>
      </c>
      <c r="B330" s="9">
        <f>SUM(C330:L330)</f>
        <v>12477229</v>
      </c>
      <c r="C330" s="22">
        <f>C341</f>
        <v>0</v>
      </c>
      <c r="D330" s="22">
        <f>D341</f>
        <v>0</v>
      </c>
      <c r="E330" s="22">
        <f>E341</f>
        <v>0</v>
      </c>
      <c r="F330" s="22">
        <f>F341</f>
        <v>0</v>
      </c>
      <c r="G330" s="22">
        <f>G341</f>
        <v>0</v>
      </c>
      <c r="H330" s="22">
        <v>289346</v>
      </c>
      <c r="I330" s="22">
        <v>1247723</v>
      </c>
      <c r="J330" s="22">
        <v>2495446</v>
      </c>
      <c r="K330" s="22">
        <v>2829961</v>
      </c>
      <c r="L330" s="22">
        <v>5614753</v>
      </c>
      <c r="M330" s="17"/>
    </row>
    <row r="331" spans="1:13" s="132" customFormat="1" ht="12.75" customHeight="1" thickBot="1" x14ac:dyDescent="0.25">
      <c r="A331" s="98" t="s">
        <v>18</v>
      </c>
      <c r="B331" s="9">
        <f>SUM(C331:L331)</f>
        <v>0</v>
      </c>
      <c r="C331" s="22">
        <v>0</v>
      </c>
      <c r="D331" s="22">
        <v>0</v>
      </c>
      <c r="E331" s="22">
        <v>0</v>
      </c>
      <c r="F331" s="22">
        <v>0</v>
      </c>
      <c r="G331" s="22">
        <v>0</v>
      </c>
      <c r="H331" s="22">
        <v>0</v>
      </c>
      <c r="I331" s="22">
        <v>0</v>
      </c>
      <c r="J331" s="22">
        <v>0</v>
      </c>
      <c r="K331" s="22">
        <v>0</v>
      </c>
      <c r="L331" s="22">
        <v>0</v>
      </c>
      <c r="M331" s="17"/>
    </row>
    <row r="332" spans="1:13" s="133" customFormat="1" ht="12.75" customHeight="1" thickBot="1" x14ac:dyDescent="0.25">
      <c r="A332" s="174" t="s">
        <v>68</v>
      </c>
      <c r="B332" s="175"/>
      <c r="C332" s="175"/>
      <c r="D332" s="175"/>
      <c r="E332" s="175"/>
      <c r="F332" s="175"/>
      <c r="G332" s="175"/>
      <c r="H332" s="175"/>
      <c r="I332" s="175"/>
      <c r="J332" s="175"/>
      <c r="K332" s="175"/>
      <c r="L332" s="176"/>
      <c r="M332" s="17"/>
    </row>
    <row r="333" spans="1:13" s="133" customFormat="1" ht="12.75" customHeight="1" x14ac:dyDescent="0.2">
      <c r="A333" s="110" t="s">
        <v>59</v>
      </c>
      <c r="B333" s="111"/>
      <c r="C333" s="111"/>
      <c r="D333" s="111"/>
      <c r="E333" s="111"/>
      <c r="F333" s="111"/>
      <c r="G333" s="111"/>
      <c r="H333" s="111"/>
      <c r="I333" s="111"/>
      <c r="J333" s="111"/>
      <c r="K333" s="111"/>
      <c r="L333" s="112"/>
      <c r="M333" s="17"/>
    </row>
    <row r="334" spans="1:13" s="132" customFormat="1" ht="12.75" customHeight="1" x14ac:dyDescent="0.2">
      <c r="A334" s="18" t="s">
        <v>6</v>
      </c>
      <c r="B334" s="20">
        <f>B335+B336+B337+B338</f>
        <v>3236406785</v>
      </c>
      <c r="C334" s="20">
        <f>C335+C336+C337+C338</f>
        <v>649952251</v>
      </c>
      <c r="D334" s="20">
        <f t="shared" ref="D334:L334" si="112">D335+D336+D337+D338</f>
        <v>649952251</v>
      </c>
      <c r="E334" s="20">
        <f t="shared" si="112"/>
        <v>649952251</v>
      </c>
      <c r="F334" s="20">
        <f t="shared" si="112"/>
        <v>0</v>
      </c>
      <c r="G334" s="20">
        <f t="shared" si="112"/>
        <v>68797310</v>
      </c>
      <c r="H334" s="20">
        <f t="shared" si="112"/>
        <v>122774386</v>
      </c>
      <c r="I334" s="20">
        <f t="shared" si="112"/>
        <v>183247259</v>
      </c>
      <c r="J334" s="20">
        <f t="shared" si="112"/>
        <v>243735047</v>
      </c>
      <c r="K334" s="20">
        <f t="shared" si="112"/>
        <v>304032710</v>
      </c>
      <c r="L334" s="69">
        <f t="shared" si="112"/>
        <v>363963320</v>
      </c>
      <c r="M334" s="17"/>
    </row>
    <row r="335" spans="1:13" s="132" customFormat="1" ht="12.75" customHeight="1" x14ac:dyDescent="0.2">
      <c r="A335" s="23" t="s">
        <v>7</v>
      </c>
      <c r="B335" s="40">
        <f>SUM(C335:L335)</f>
        <v>0</v>
      </c>
      <c r="C335" s="26"/>
      <c r="D335" s="26"/>
      <c r="E335" s="26"/>
      <c r="F335" s="26"/>
      <c r="G335" s="26"/>
      <c r="H335" s="26"/>
      <c r="I335" s="26"/>
      <c r="J335" s="26"/>
      <c r="K335" s="26"/>
      <c r="L335" s="27"/>
      <c r="M335" s="17"/>
    </row>
    <row r="336" spans="1:13" s="132" customFormat="1" ht="12.75" customHeight="1" x14ac:dyDescent="0.2">
      <c r="A336" s="23" t="s">
        <v>8</v>
      </c>
      <c r="B336" s="40">
        <f>SUM(C336:L336)</f>
        <v>0</v>
      </c>
      <c r="C336" s="26"/>
      <c r="D336" s="26"/>
      <c r="E336" s="26"/>
      <c r="F336" s="26"/>
      <c r="G336" s="26"/>
      <c r="H336" s="26"/>
      <c r="I336" s="26"/>
      <c r="J336" s="26"/>
      <c r="K336" s="26"/>
      <c r="L336" s="27"/>
      <c r="M336" s="17"/>
    </row>
    <row r="337" spans="1:13" s="133" customFormat="1" ht="12.75" customHeight="1" x14ac:dyDescent="0.2">
      <c r="A337" s="23" t="s">
        <v>9</v>
      </c>
      <c r="B337" s="40">
        <f>SUM(C337:L337)</f>
        <v>0</v>
      </c>
      <c r="C337" s="26"/>
      <c r="D337" s="26"/>
      <c r="E337" s="26"/>
      <c r="F337" s="26"/>
      <c r="G337" s="26"/>
      <c r="H337" s="26"/>
      <c r="I337" s="26"/>
      <c r="J337" s="26"/>
      <c r="K337" s="26"/>
      <c r="L337" s="27"/>
      <c r="M337" s="17"/>
    </row>
    <row r="338" spans="1:13" s="132" customFormat="1" ht="12.75" customHeight="1" x14ac:dyDescent="0.2">
      <c r="A338" s="31" t="s">
        <v>10</v>
      </c>
      <c r="B338" s="12">
        <f>B340+B341</f>
        <v>3236406785</v>
      </c>
      <c r="C338" s="12">
        <f>C340+C341</f>
        <v>649952251</v>
      </c>
      <c r="D338" s="12">
        <f t="shared" ref="D338:L338" si="113">D340+D341</f>
        <v>649952251</v>
      </c>
      <c r="E338" s="12">
        <f t="shared" si="113"/>
        <v>649952251</v>
      </c>
      <c r="F338" s="12">
        <f t="shared" si="113"/>
        <v>0</v>
      </c>
      <c r="G338" s="12">
        <f t="shared" si="113"/>
        <v>68797310</v>
      </c>
      <c r="H338" s="12">
        <f t="shared" si="113"/>
        <v>122774386</v>
      </c>
      <c r="I338" s="12">
        <f t="shared" si="113"/>
        <v>183247259</v>
      </c>
      <c r="J338" s="12">
        <f t="shared" si="113"/>
        <v>243735047</v>
      </c>
      <c r="K338" s="12">
        <f t="shared" si="113"/>
        <v>304032710</v>
      </c>
      <c r="L338" s="71">
        <f t="shared" si="113"/>
        <v>363963320</v>
      </c>
      <c r="M338" s="17"/>
    </row>
    <row r="339" spans="1:13" s="132" customFormat="1" ht="12.75" customHeight="1" x14ac:dyDescent="0.2">
      <c r="A339" s="23" t="s">
        <v>11</v>
      </c>
      <c r="B339" s="40"/>
      <c r="C339" s="33"/>
      <c r="D339" s="33"/>
      <c r="E339" s="33"/>
      <c r="F339" s="33"/>
      <c r="G339" s="33"/>
      <c r="H339" s="33"/>
      <c r="I339" s="33"/>
      <c r="J339" s="33"/>
      <c r="K339" s="33"/>
      <c r="L339" s="41"/>
      <c r="M339" s="17"/>
    </row>
    <row r="340" spans="1:13" s="132" customFormat="1" ht="12.75" customHeight="1" x14ac:dyDescent="0.2">
      <c r="A340" s="23" t="s">
        <v>12</v>
      </c>
      <c r="B340" s="40">
        <f>SUM(C340:L340)</f>
        <v>3236406785</v>
      </c>
      <c r="C340" s="22">
        <v>649952251</v>
      </c>
      <c r="D340" s="22">
        <v>649952251</v>
      </c>
      <c r="E340" s="22">
        <v>649952251</v>
      </c>
      <c r="F340" s="22"/>
      <c r="G340" s="46">
        <v>68797310</v>
      </c>
      <c r="H340" s="46">
        <v>122774386</v>
      </c>
      <c r="I340" s="46">
        <v>183247259</v>
      </c>
      <c r="J340" s="46">
        <v>243735047</v>
      </c>
      <c r="K340" s="46">
        <v>304032710</v>
      </c>
      <c r="L340" s="47">
        <v>363963320</v>
      </c>
      <c r="M340" s="17"/>
    </row>
    <row r="341" spans="1:13" s="132" customFormat="1" ht="39" customHeight="1" thickBot="1" x14ac:dyDescent="0.25">
      <c r="A341" s="32" t="s">
        <v>13</v>
      </c>
      <c r="B341" s="42">
        <f>SUM(C341:L341)</f>
        <v>0</v>
      </c>
      <c r="C341" s="46"/>
      <c r="D341" s="46"/>
      <c r="E341" s="46"/>
      <c r="F341" s="46"/>
      <c r="G341" s="46"/>
      <c r="H341" s="46"/>
      <c r="I341" s="46"/>
      <c r="J341" s="46"/>
      <c r="K341" s="46"/>
      <c r="L341" s="47"/>
      <c r="M341" s="17"/>
    </row>
    <row r="342" spans="1:13" s="133" customFormat="1" ht="12.75" customHeight="1" thickBot="1" x14ac:dyDescent="0.25">
      <c r="A342" s="211" t="s">
        <v>46</v>
      </c>
      <c r="B342" s="212"/>
      <c r="C342" s="212"/>
      <c r="D342" s="212"/>
      <c r="E342" s="212"/>
      <c r="F342" s="212"/>
      <c r="G342" s="212"/>
      <c r="H342" s="212"/>
      <c r="I342" s="212"/>
      <c r="J342" s="212"/>
      <c r="K342" s="212"/>
      <c r="L342" s="213"/>
      <c r="M342" s="17"/>
    </row>
    <row r="343" spans="1:13" s="133" customFormat="1" ht="12.75" customHeight="1" x14ac:dyDescent="0.2">
      <c r="A343" s="214" t="s">
        <v>59</v>
      </c>
      <c r="B343" s="215"/>
      <c r="C343" s="215"/>
      <c r="D343" s="215"/>
      <c r="E343" s="215"/>
      <c r="F343" s="215"/>
      <c r="G343" s="215"/>
      <c r="H343" s="215"/>
      <c r="I343" s="215"/>
      <c r="J343" s="215"/>
      <c r="K343" s="215"/>
      <c r="L343" s="216"/>
      <c r="M343" s="17"/>
    </row>
    <row r="344" spans="1:13" s="132" customFormat="1" ht="12.75" customHeight="1" x14ac:dyDescent="0.2">
      <c r="A344" s="75" t="s">
        <v>6</v>
      </c>
      <c r="B344" s="55">
        <f t="shared" ref="B344:L344" si="114">B345+B346+B347+B348</f>
        <v>14613071</v>
      </c>
      <c r="C344" s="56">
        <f t="shared" si="114"/>
        <v>0</v>
      </c>
      <c r="D344" s="56">
        <f t="shared" si="114"/>
        <v>0</v>
      </c>
      <c r="E344" s="56">
        <f t="shared" si="114"/>
        <v>0</v>
      </c>
      <c r="F344" s="56">
        <f t="shared" si="114"/>
        <v>150000</v>
      </c>
      <c r="G344" s="56">
        <f t="shared" si="114"/>
        <v>450000</v>
      </c>
      <c r="H344" s="56">
        <f t="shared" si="114"/>
        <v>1461307.1</v>
      </c>
      <c r="I344" s="56">
        <f t="shared" si="114"/>
        <v>2922614.2</v>
      </c>
      <c r="J344" s="56">
        <f t="shared" si="114"/>
        <v>3653267.75</v>
      </c>
      <c r="K344" s="56">
        <f t="shared" si="114"/>
        <v>2922614.2</v>
      </c>
      <c r="L344" s="64">
        <f t="shared" si="114"/>
        <v>3053267.7499999991</v>
      </c>
      <c r="M344" s="17"/>
    </row>
    <row r="345" spans="1:13" s="132" customFormat="1" ht="12.75" customHeight="1" x14ac:dyDescent="0.2">
      <c r="A345" s="74" t="s">
        <v>7</v>
      </c>
      <c r="B345" s="99">
        <f>SUM(C345:L345)</f>
        <v>0</v>
      </c>
      <c r="C345" s="100">
        <f t="shared" ref="C345:L345" si="115">C355</f>
        <v>0</v>
      </c>
      <c r="D345" s="100">
        <f t="shared" si="115"/>
        <v>0</v>
      </c>
      <c r="E345" s="100">
        <f t="shared" si="115"/>
        <v>0</v>
      </c>
      <c r="F345" s="100">
        <f t="shared" si="115"/>
        <v>0</v>
      </c>
      <c r="G345" s="100">
        <f t="shared" si="115"/>
        <v>0</v>
      </c>
      <c r="H345" s="100">
        <f t="shared" si="115"/>
        <v>0</v>
      </c>
      <c r="I345" s="100">
        <f t="shared" si="115"/>
        <v>0</v>
      </c>
      <c r="J345" s="100">
        <f t="shared" si="115"/>
        <v>0</v>
      </c>
      <c r="K345" s="100">
        <f t="shared" si="115"/>
        <v>0</v>
      </c>
      <c r="L345" s="101">
        <f t="shared" si="115"/>
        <v>0</v>
      </c>
      <c r="M345" s="17"/>
    </row>
    <row r="346" spans="1:13" s="132" customFormat="1" ht="12.75" customHeight="1" x14ac:dyDescent="0.2">
      <c r="A346" s="74" t="s">
        <v>8</v>
      </c>
      <c r="B346" s="99">
        <f>SUM(C346:L346)</f>
        <v>0</v>
      </c>
      <c r="C346" s="100">
        <f t="shared" ref="C346:L346" si="116">C356</f>
        <v>0</v>
      </c>
      <c r="D346" s="100">
        <f t="shared" si="116"/>
        <v>0</v>
      </c>
      <c r="E346" s="100">
        <f t="shared" si="116"/>
        <v>0</v>
      </c>
      <c r="F346" s="100">
        <f t="shared" si="116"/>
        <v>0</v>
      </c>
      <c r="G346" s="100">
        <f t="shared" si="116"/>
        <v>0</v>
      </c>
      <c r="H346" s="100">
        <f t="shared" si="116"/>
        <v>0</v>
      </c>
      <c r="I346" s="100">
        <f t="shared" si="116"/>
        <v>0</v>
      </c>
      <c r="J346" s="100">
        <f t="shared" si="116"/>
        <v>0</v>
      </c>
      <c r="K346" s="100">
        <f t="shared" si="116"/>
        <v>0</v>
      </c>
      <c r="L346" s="101">
        <f t="shared" si="116"/>
        <v>0</v>
      </c>
      <c r="M346" s="17"/>
    </row>
    <row r="347" spans="1:13" s="133" customFormat="1" ht="12.75" customHeight="1" x14ac:dyDescent="0.2">
      <c r="A347" s="74" t="s">
        <v>9</v>
      </c>
      <c r="B347" s="99">
        <f>SUM(C347:L347)</f>
        <v>0</v>
      </c>
      <c r="C347" s="100">
        <f t="shared" ref="C347:L347" si="117">C357</f>
        <v>0</v>
      </c>
      <c r="D347" s="100">
        <f t="shared" si="117"/>
        <v>0</v>
      </c>
      <c r="E347" s="100">
        <f t="shared" si="117"/>
        <v>0</v>
      </c>
      <c r="F347" s="100">
        <f t="shared" si="117"/>
        <v>0</v>
      </c>
      <c r="G347" s="100">
        <f t="shared" si="117"/>
        <v>0</v>
      </c>
      <c r="H347" s="100">
        <f t="shared" si="117"/>
        <v>0</v>
      </c>
      <c r="I347" s="100">
        <f t="shared" si="117"/>
        <v>0</v>
      </c>
      <c r="J347" s="100">
        <f t="shared" si="117"/>
        <v>0</v>
      </c>
      <c r="K347" s="100">
        <f t="shared" si="117"/>
        <v>0</v>
      </c>
      <c r="L347" s="101">
        <f t="shared" si="117"/>
        <v>0</v>
      </c>
      <c r="M347" s="17"/>
    </row>
    <row r="348" spans="1:13" s="132" customFormat="1" ht="12.75" customHeight="1" x14ac:dyDescent="0.2">
      <c r="A348" s="75" t="s">
        <v>10</v>
      </c>
      <c r="B348" s="55">
        <f>B350+B351</f>
        <v>14613071</v>
      </c>
      <c r="C348" s="56">
        <f t="shared" ref="C348:L348" si="118">C350+C351</f>
        <v>0</v>
      </c>
      <c r="D348" s="56">
        <f t="shared" si="118"/>
        <v>0</v>
      </c>
      <c r="E348" s="56">
        <f t="shared" si="118"/>
        <v>0</v>
      </c>
      <c r="F348" s="56">
        <f t="shared" si="118"/>
        <v>150000</v>
      </c>
      <c r="G348" s="56">
        <f t="shared" si="118"/>
        <v>450000</v>
      </c>
      <c r="H348" s="56">
        <f t="shared" si="118"/>
        <v>1461307.1</v>
      </c>
      <c r="I348" s="56">
        <f t="shared" si="118"/>
        <v>2922614.2</v>
      </c>
      <c r="J348" s="56">
        <f t="shared" si="118"/>
        <v>3653267.75</v>
      </c>
      <c r="K348" s="56">
        <f t="shared" si="118"/>
        <v>2922614.2</v>
      </c>
      <c r="L348" s="64">
        <f t="shared" si="118"/>
        <v>3053267.7499999991</v>
      </c>
      <c r="M348" s="17"/>
    </row>
    <row r="349" spans="1:13" s="132" customFormat="1" ht="12.75" customHeight="1" x14ac:dyDescent="0.2">
      <c r="A349" s="74" t="s">
        <v>11</v>
      </c>
      <c r="B349" s="92"/>
      <c r="C349" s="93"/>
      <c r="D349" s="93"/>
      <c r="E349" s="93"/>
      <c r="F349" s="93"/>
      <c r="G349" s="93"/>
      <c r="H349" s="93"/>
      <c r="I349" s="93"/>
      <c r="J349" s="93"/>
      <c r="K349" s="93"/>
      <c r="L349" s="94"/>
      <c r="M349" s="17"/>
    </row>
    <row r="350" spans="1:13" s="132" customFormat="1" ht="12.75" customHeight="1" x14ac:dyDescent="0.2">
      <c r="A350" s="74" t="s">
        <v>12</v>
      </c>
      <c r="B350" s="99">
        <f>SUM(C350:L350)</f>
        <v>0</v>
      </c>
      <c r="C350" s="100">
        <f t="shared" ref="C350:L351" si="119">C360</f>
        <v>0</v>
      </c>
      <c r="D350" s="100">
        <f t="shared" si="119"/>
        <v>0</v>
      </c>
      <c r="E350" s="100">
        <f t="shared" si="119"/>
        <v>0</v>
      </c>
      <c r="F350" s="100">
        <f t="shared" si="119"/>
        <v>0</v>
      </c>
      <c r="G350" s="100">
        <f t="shared" si="119"/>
        <v>0</v>
      </c>
      <c r="H350" s="100">
        <f t="shared" si="119"/>
        <v>0</v>
      </c>
      <c r="I350" s="100">
        <f t="shared" si="119"/>
        <v>0</v>
      </c>
      <c r="J350" s="100">
        <f t="shared" si="119"/>
        <v>0</v>
      </c>
      <c r="K350" s="100">
        <f t="shared" si="119"/>
        <v>0</v>
      </c>
      <c r="L350" s="101">
        <f t="shared" si="119"/>
        <v>0</v>
      </c>
      <c r="M350" s="17"/>
    </row>
    <row r="351" spans="1:13" s="132" customFormat="1" ht="45" customHeight="1" thickBot="1" x14ac:dyDescent="0.25">
      <c r="A351" s="97" t="s">
        <v>13</v>
      </c>
      <c r="B351" s="102">
        <f>SUM(C351:L351)</f>
        <v>14613071</v>
      </c>
      <c r="C351" s="103">
        <f t="shared" si="119"/>
        <v>0</v>
      </c>
      <c r="D351" s="103">
        <f t="shared" si="119"/>
        <v>0</v>
      </c>
      <c r="E351" s="103">
        <f t="shared" si="119"/>
        <v>0</v>
      </c>
      <c r="F351" s="103">
        <f t="shared" si="119"/>
        <v>150000</v>
      </c>
      <c r="G351" s="103">
        <f t="shared" si="119"/>
        <v>450000</v>
      </c>
      <c r="H351" s="103">
        <f t="shared" si="119"/>
        <v>1461307.1</v>
      </c>
      <c r="I351" s="103">
        <f t="shared" si="119"/>
        <v>2922614.2</v>
      </c>
      <c r="J351" s="103">
        <f t="shared" si="119"/>
        <v>3653267.75</v>
      </c>
      <c r="K351" s="103">
        <f t="shared" si="119"/>
        <v>2922614.2</v>
      </c>
      <c r="L351" s="126">
        <f t="shared" si="119"/>
        <v>3053267.7499999991</v>
      </c>
      <c r="M351" s="17"/>
    </row>
    <row r="352" spans="1:13" s="133" customFormat="1" ht="25.5" customHeight="1" thickBot="1" x14ac:dyDescent="0.25">
      <c r="A352" s="174" t="s">
        <v>69</v>
      </c>
      <c r="B352" s="175"/>
      <c r="C352" s="175"/>
      <c r="D352" s="175"/>
      <c r="E352" s="175"/>
      <c r="F352" s="175"/>
      <c r="G352" s="175"/>
      <c r="H352" s="175"/>
      <c r="I352" s="175"/>
      <c r="J352" s="175"/>
      <c r="K352" s="175"/>
      <c r="L352" s="176"/>
      <c r="M352" s="17"/>
    </row>
    <row r="353" spans="1:13" s="133" customFormat="1" ht="12.75" customHeight="1" x14ac:dyDescent="0.2">
      <c r="A353" s="110" t="s">
        <v>59</v>
      </c>
      <c r="B353" s="111"/>
      <c r="C353" s="111"/>
      <c r="D353" s="111"/>
      <c r="E353" s="111"/>
      <c r="F353" s="111"/>
      <c r="G353" s="111"/>
      <c r="H353" s="111"/>
      <c r="I353" s="111"/>
      <c r="J353" s="111"/>
      <c r="K353" s="111"/>
      <c r="L353" s="112"/>
      <c r="M353" s="17"/>
    </row>
    <row r="354" spans="1:13" s="132" customFormat="1" ht="12.75" customHeight="1" x14ac:dyDescent="0.2">
      <c r="A354" s="18" t="s">
        <v>6</v>
      </c>
      <c r="B354" s="19">
        <f>B358</f>
        <v>14613071</v>
      </c>
      <c r="C354" s="20">
        <f>C355+C356+C357+C358</f>
        <v>0</v>
      </c>
      <c r="D354" s="20">
        <f t="shared" ref="D354:L354" si="120">D355+D356+D357+D358</f>
        <v>0</v>
      </c>
      <c r="E354" s="20">
        <f t="shared" si="120"/>
        <v>0</v>
      </c>
      <c r="F354" s="20">
        <f t="shared" si="120"/>
        <v>150000</v>
      </c>
      <c r="G354" s="20">
        <f t="shared" si="120"/>
        <v>450000</v>
      </c>
      <c r="H354" s="20">
        <f t="shared" si="120"/>
        <v>1461307.1</v>
      </c>
      <c r="I354" s="20">
        <f t="shared" si="120"/>
        <v>2922614.2</v>
      </c>
      <c r="J354" s="20">
        <f t="shared" si="120"/>
        <v>3653267.75</v>
      </c>
      <c r="K354" s="20">
        <f t="shared" si="120"/>
        <v>2922614.2</v>
      </c>
      <c r="L354" s="69">
        <f t="shared" si="120"/>
        <v>3053267.7499999991</v>
      </c>
      <c r="M354" s="17"/>
    </row>
    <row r="355" spans="1:13" s="132" customFormat="1" ht="12.75" customHeight="1" x14ac:dyDescent="0.2">
      <c r="A355" s="23" t="s">
        <v>7</v>
      </c>
      <c r="B355" s="99">
        <f>SUM(C355:L355)</f>
        <v>0</v>
      </c>
      <c r="C355" s="26">
        <v>0</v>
      </c>
      <c r="D355" s="26">
        <v>0</v>
      </c>
      <c r="E355" s="26">
        <v>0</v>
      </c>
      <c r="F355" s="26">
        <v>0</v>
      </c>
      <c r="G355" s="26">
        <v>0</v>
      </c>
      <c r="H355" s="26">
        <v>0</v>
      </c>
      <c r="I355" s="26">
        <v>0</v>
      </c>
      <c r="J355" s="26">
        <v>0</v>
      </c>
      <c r="K355" s="26">
        <v>0</v>
      </c>
      <c r="L355" s="27">
        <v>0</v>
      </c>
      <c r="M355" s="17"/>
    </row>
    <row r="356" spans="1:13" s="132" customFormat="1" ht="12.75" customHeight="1" x14ac:dyDescent="0.2">
      <c r="A356" s="23" t="s">
        <v>8</v>
      </c>
      <c r="B356" s="99">
        <f>SUM(C356:L356)</f>
        <v>0</v>
      </c>
      <c r="C356" s="26">
        <v>0</v>
      </c>
      <c r="D356" s="26">
        <v>0</v>
      </c>
      <c r="E356" s="26">
        <v>0</v>
      </c>
      <c r="F356" s="26">
        <v>0</v>
      </c>
      <c r="G356" s="26">
        <v>0</v>
      </c>
      <c r="H356" s="26">
        <v>0</v>
      </c>
      <c r="I356" s="26">
        <v>0</v>
      </c>
      <c r="J356" s="26">
        <v>0</v>
      </c>
      <c r="K356" s="26">
        <v>0</v>
      </c>
      <c r="L356" s="27">
        <v>0</v>
      </c>
      <c r="M356" s="17"/>
    </row>
    <row r="357" spans="1:13" s="133" customFormat="1" ht="12.75" customHeight="1" x14ac:dyDescent="0.2">
      <c r="A357" s="23" t="s">
        <v>9</v>
      </c>
      <c r="B357" s="99">
        <f>SUM(C357:L357)</f>
        <v>0</v>
      </c>
      <c r="C357" s="26">
        <v>0</v>
      </c>
      <c r="D357" s="26">
        <v>0</v>
      </c>
      <c r="E357" s="26">
        <v>0</v>
      </c>
      <c r="F357" s="26">
        <v>0</v>
      </c>
      <c r="G357" s="26">
        <v>0</v>
      </c>
      <c r="H357" s="26">
        <v>0</v>
      </c>
      <c r="I357" s="26">
        <v>0</v>
      </c>
      <c r="J357" s="26">
        <v>0</v>
      </c>
      <c r="K357" s="26">
        <v>0</v>
      </c>
      <c r="L357" s="27">
        <v>0</v>
      </c>
      <c r="M357" s="17"/>
    </row>
    <row r="358" spans="1:13" s="132" customFormat="1" ht="12.75" customHeight="1" x14ac:dyDescent="0.2">
      <c r="A358" s="31" t="s">
        <v>10</v>
      </c>
      <c r="B358" s="7">
        <f>B361</f>
        <v>14613071</v>
      </c>
      <c r="C358" s="12">
        <f>C360+C361</f>
        <v>0</v>
      </c>
      <c r="D358" s="12">
        <f t="shared" ref="D358:L358" si="121">D360+D361</f>
        <v>0</v>
      </c>
      <c r="E358" s="12">
        <f t="shared" si="121"/>
        <v>0</v>
      </c>
      <c r="F358" s="12">
        <f t="shared" si="121"/>
        <v>150000</v>
      </c>
      <c r="G358" s="12">
        <f t="shared" si="121"/>
        <v>450000</v>
      </c>
      <c r="H358" s="12">
        <f t="shared" si="121"/>
        <v>1461307.1</v>
      </c>
      <c r="I358" s="12">
        <f t="shared" si="121"/>
        <v>2922614.2</v>
      </c>
      <c r="J358" s="12">
        <f t="shared" si="121"/>
        <v>3653267.75</v>
      </c>
      <c r="K358" s="12">
        <f t="shared" si="121"/>
        <v>2922614.2</v>
      </c>
      <c r="L358" s="71">
        <f t="shared" si="121"/>
        <v>3053267.7499999991</v>
      </c>
      <c r="M358" s="17"/>
    </row>
    <row r="359" spans="1:13" s="132" customFormat="1" ht="12.75" customHeight="1" x14ac:dyDescent="0.2">
      <c r="A359" s="23" t="s">
        <v>11</v>
      </c>
      <c r="B359" s="40"/>
      <c r="C359" s="33"/>
      <c r="D359" s="33"/>
      <c r="E359" s="33"/>
      <c r="F359" s="33"/>
      <c r="G359" s="33"/>
      <c r="H359" s="33"/>
      <c r="I359" s="33"/>
      <c r="J359" s="33"/>
      <c r="K359" s="33"/>
      <c r="L359" s="41"/>
      <c r="M359" s="17"/>
    </row>
    <row r="360" spans="1:13" s="132" customFormat="1" ht="12.75" customHeight="1" x14ac:dyDescent="0.2">
      <c r="A360" s="23" t="s">
        <v>12</v>
      </c>
      <c r="B360" s="99">
        <f>SUM(C360:L360)</f>
        <v>0</v>
      </c>
      <c r="C360" s="26">
        <v>0</v>
      </c>
      <c r="D360" s="26">
        <v>0</v>
      </c>
      <c r="E360" s="26">
        <v>0</v>
      </c>
      <c r="F360" s="26">
        <v>0</v>
      </c>
      <c r="G360" s="26">
        <v>0</v>
      </c>
      <c r="H360" s="26">
        <v>0</v>
      </c>
      <c r="I360" s="26">
        <v>0</v>
      </c>
      <c r="J360" s="26">
        <v>0</v>
      </c>
      <c r="K360" s="26">
        <v>0</v>
      </c>
      <c r="L360" s="27">
        <v>0</v>
      </c>
      <c r="M360" s="17"/>
    </row>
    <row r="361" spans="1:13" s="132" customFormat="1" ht="42" customHeight="1" thickBot="1" x14ac:dyDescent="0.25">
      <c r="A361" s="32" t="s">
        <v>13</v>
      </c>
      <c r="B361" s="42">
        <f>11613071+3000000</f>
        <v>14613071</v>
      </c>
      <c r="C361" s="46">
        <v>0</v>
      </c>
      <c r="D361" s="46">
        <v>0</v>
      </c>
      <c r="E361" s="46">
        <v>0</v>
      </c>
      <c r="F361" s="46">
        <f>3000000*0.05</f>
        <v>150000</v>
      </c>
      <c r="G361" s="46">
        <f>3000000*0.15</f>
        <v>450000</v>
      </c>
      <c r="H361" s="46">
        <f>B361*0.1</f>
        <v>1461307.1</v>
      </c>
      <c r="I361" s="46">
        <f>B361*0.2</f>
        <v>2922614.2</v>
      </c>
      <c r="J361" s="46">
        <f>B361*0.25</f>
        <v>3653267.75</v>
      </c>
      <c r="K361" s="46">
        <f>B361*0.2</f>
        <v>2922614.2</v>
      </c>
      <c r="L361" s="47">
        <f>B361-F361-G361-H361-I361-J361-K361</f>
        <v>3053267.7499999991</v>
      </c>
      <c r="M361" s="105"/>
    </row>
    <row r="362" spans="1:13" s="133" customFormat="1" ht="12.75" customHeight="1" thickBot="1" x14ac:dyDescent="0.25">
      <c r="A362" s="204" t="s">
        <v>47</v>
      </c>
      <c r="B362" s="205"/>
      <c r="C362" s="205"/>
      <c r="D362" s="205"/>
      <c r="E362" s="205"/>
      <c r="F362" s="205"/>
      <c r="G362" s="205"/>
      <c r="H362" s="205"/>
      <c r="I362" s="205"/>
      <c r="J362" s="205"/>
      <c r="K362" s="205"/>
      <c r="L362" s="206"/>
      <c r="M362" s="17"/>
    </row>
    <row r="363" spans="1:13" s="132" customFormat="1" ht="12.75" customHeight="1" thickBot="1" x14ac:dyDescent="0.25">
      <c r="A363" s="183" t="s">
        <v>48</v>
      </c>
      <c r="B363" s="184"/>
      <c r="C363" s="184"/>
      <c r="D363" s="184"/>
      <c r="E363" s="184"/>
      <c r="F363" s="184"/>
      <c r="G363" s="184"/>
      <c r="H363" s="184"/>
      <c r="I363" s="184"/>
      <c r="J363" s="184"/>
      <c r="K363" s="184"/>
      <c r="L363" s="185"/>
      <c r="M363" s="17"/>
    </row>
    <row r="364" spans="1:13" s="132" customFormat="1" ht="12.75" customHeight="1" x14ac:dyDescent="0.2">
      <c r="A364" s="123" t="s">
        <v>59</v>
      </c>
      <c r="B364" s="124"/>
      <c r="C364" s="124"/>
      <c r="D364" s="124"/>
      <c r="E364" s="124"/>
      <c r="F364" s="124"/>
      <c r="G364" s="124"/>
      <c r="H364" s="124"/>
      <c r="I364" s="124"/>
      <c r="J364" s="124"/>
      <c r="K364" s="124"/>
      <c r="L364" s="125"/>
      <c r="M364" s="17"/>
    </row>
    <row r="365" spans="1:13" s="132" customFormat="1" ht="12.75" customHeight="1" x14ac:dyDescent="0.2">
      <c r="A365" s="18" t="s">
        <v>6</v>
      </c>
      <c r="B365" s="19">
        <f>SUM(B366:B369)</f>
        <v>1026002411</v>
      </c>
      <c r="C365" s="20">
        <f t="shared" ref="C365:L365" si="122">SUM(C366:C369)</f>
        <v>0</v>
      </c>
      <c r="D365" s="20">
        <f t="shared" si="122"/>
        <v>0</v>
      </c>
      <c r="E365" s="20">
        <f t="shared" si="122"/>
        <v>0</v>
      </c>
      <c r="F365" s="20">
        <f t="shared" si="122"/>
        <v>22858069</v>
      </c>
      <c r="G365" s="20">
        <f t="shared" si="122"/>
        <v>111577830</v>
      </c>
      <c r="H365" s="20">
        <f t="shared" si="122"/>
        <v>144083294</v>
      </c>
      <c r="I365" s="20">
        <f t="shared" si="122"/>
        <v>199835201</v>
      </c>
      <c r="J365" s="20">
        <f t="shared" si="122"/>
        <v>171343502</v>
      </c>
      <c r="K365" s="20">
        <f t="shared" si="122"/>
        <v>220601411</v>
      </c>
      <c r="L365" s="20">
        <f t="shared" si="122"/>
        <v>155703104</v>
      </c>
      <c r="M365" s="17"/>
    </row>
    <row r="366" spans="1:13" s="132" customFormat="1" ht="12.75" customHeight="1" x14ac:dyDescent="0.2">
      <c r="A366" s="23" t="s">
        <v>7</v>
      </c>
      <c r="B366" s="24">
        <f>SUM(C366:L366)</f>
        <v>0</v>
      </c>
      <c r="C366" s="25">
        <v>0</v>
      </c>
      <c r="D366" s="25">
        <v>0</v>
      </c>
      <c r="E366" s="25">
        <v>0</v>
      </c>
      <c r="F366" s="25">
        <v>0</v>
      </c>
      <c r="G366" s="25">
        <v>0</v>
      </c>
      <c r="H366" s="25">
        <v>0</v>
      </c>
      <c r="I366" s="25">
        <v>0</v>
      </c>
      <c r="J366" s="25">
        <v>0</v>
      </c>
      <c r="K366" s="25">
        <v>0</v>
      </c>
      <c r="L366" s="25">
        <v>0</v>
      </c>
      <c r="M366" s="17"/>
    </row>
    <row r="367" spans="1:13" s="133" customFormat="1" ht="12.75" customHeight="1" x14ac:dyDescent="0.2">
      <c r="A367" s="23" t="s">
        <v>8</v>
      </c>
      <c r="B367" s="24">
        <f>SUM(C367:L367)</f>
        <v>0</v>
      </c>
      <c r="C367" s="25">
        <v>0</v>
      </c>
      <c r="D367" s="25">
        <v>0</v>
      </c>
      <c r="E367" s="25">
        <v>0</v>
      </c>
      <c r="F367" s="25">
        <v>0</v>
      </c>
      <c r="G367" s="25">
        <v>0</v>
      </c>
      <c r="H367" s="25">
        <v>0</v>
      </c>
      <c r="I367" s="25">
        <v>0</v>
      </c>
      <c r="J367" s="25">
        <v>0</v>
      </c>
      <c r="K367" s="25">
        <v>0</v>
      </c>
      <c r="L367" s="25">
        <v>0</v>
      </c>
      <c r="M367" s="17"/>
    </row>
    <row r="368" spans="1:13" s="132" customFormat="1" ht="12.75" customHeight="1" x14ac:dyDescent="0.2">
      <c r="A368" s="23" t="s">
        <v>9</v>
      </c>
      <c r="B368" s="24">
        <f>SUM(C368:L368)</f>
        <v>0</v>
      </c>
      <c r="C368" s="25">
        <v>0</v>
      </c>
      <c r="D368" s="25">
        <v>0</v>
      </c>
      <c r="E368" s="25">
        <v>0</v>
      </c>
      <c r="F368" s="25">
        <v>0</v>
      </c>
      <c r="G368" s="25">
        <v>0</v>
      </c>
      <c r="H368" s="25">
        <v>0</v>
      </c>
      <c r="I368" s="25">
        <v>0</v>
      </c>
      <c r="J368" s="25">
        <v>0</v>
      </c>
      <c r="K368" s="25">
        <v>0</v>
      </c>
      <c r="L368" s="25">
        <v>0</v>
      </c>
      <c r="M368" s="17"/>
    </row>
    <row r="369" spans="1:13" s="132" customFormat="1" ht="12.75" customHeight="1" x14ac:dyDescent="0.2">
      <c r="A369" s="31" t="s">
        <v>10</v>
      </c>
      <c r="B369" s="19">
        <f>B372+B371</f>
        <v>1026002411</v>
      </c>
      <c r="C369" s="20">
        <f t="shared" ref="C369:L369" si="123">C372+C371</f>
        <v>0</v>
      </c>
      <c r="D369" s="20">
        <f t="shared" si="123"/>
        <v>0</v>
      </c>
      <c r="E369" s="20">
        <f t="shared" si="123"/>
        <v>0</v>
      </c>
      <c r="F369" s="20">
        <f t="shared" si="123"/>
        <v>22858069</v>
      </c>
      <c r="G369" s="20">
        <f t="shared" si="123"/>
        <v>111577830</v>
      </c>
      <c r="H369" s="20">
        <f t="shared" si="123"/>
        <v>144083294</v>
      </c>
      <c r="I369" s="20">
        <f t="shared" si="123"/>
        <v>199835201</v>
      </c>
      <c r="J369" s="20">
        <f t="shared" si="123"/>
        <v>171343502</v>
      </c>
      <c r="K369" s="20">
        <f t="shared" si="123"/>
        <v>220601411</v>
      </c>
      <c r="L369" s="20">
        <f t="shared" si="123"/>
        <v>155703104</v>
      </c>
      <c r="M369" s="17"/>
    </row>
    <row r="370" spans="1:13" s="132" customFormat="1" ht="12.75" customHeight="1" x14ac:dyDescent="0.2">
      <c r="A370" s="23" t="s">
        <v>11</v>
      </c>
      <c r="B370" s="24"/>
      <c r="C370" s="25"/>
      <c r="D370" s="25"/>
      <c r="E370" s="25"/>
      <c r="F370" s="25"/>
      <c r="G370" s="25"/>
      <c r="H370" s="25"/>
      <c r="I370" s="25"/>
      <c r="J370" s="25"/>
      <c r="K370" s="25"/>
      <c r="L370" s="106"/>
      <c r="M370" s="17"/>
    </row>
    <row r="371" spans="1:13" s="132" customFormat="1" ht="12.75" customHeight="1" x14ac:dyDescent="0.2">
      <c r="A371" s="23" t="s">
        <v>12</v>
      </c>
      <c r="B371" s="24">
        <f>SUM(C371:L371)</f>
        <v>234574636</v>
      </c>
      <c r="C371" s="25">
        <f>C381+C391+C401+C411+C451</f>
        <v>0</v>
      </c>
      <c r="D371" s="25">
        <f>D381+D391+D401+D411+D451</f>
        <v>0</v>
      </c>
      <c r="E371" s="25">
        <f>E381+E391+E401+E411+E451</f>
        <v>0</v>
      </c>
      <c r="F371" s="25">
        <f>F381+F391+F401+F411+F451</f>
        <v>0</v>
      </c>
      <c r="G371" s="25">
        <f t="shared" ref="G371:L371" si="124">G381+G391+G401+G411+G451+G431+G441+G421+35000</f>
        <v>39950140</v>
      </c>
      <c r="H371" s="25">
        <f t="shared" si="124"/>
        <v>38924900</v>
      </c>
      <c r="I371" s="25">
        <f t="shared" si="124"/>
        <v>38924900</v>
      </c>
      <c r="J371" s="25">
        <f t="shared" si="124"/>
        <v>38924900</v>
      </c>
      <c r="K371" s="25">
        <f t="shared" si="124"/>
        <v>38924898</v>
      </c>
      <c r="L371" s="25">
        <f t="shared" si="124"/>
        <v>38924898</v>
      </c>
      <c r="M371" s="17"/>
    </row>
    <row r="372" spans="1:13" s="132" customFormat="1" ht="39.75" customHeight="1" thickBot="1" x14ac:dyDescent="0.25">
      <c r="A372" s="32" t="s">
        <v>13</v>
      </c>
      <c r="B372" s="24">
        <f>SUM(C372:L372)</f>
        <v>791427775</v>
      </c>
      <c r="C372" s="25">
        <f>D372+C402+C412+C452</f>
        <v>0</v>
      </c>
      <c r="D372" s="25">
        <f>D382+D392+D402+D412+D452</f>
        <v>0</v>
      </c>
      <c r="E372" s="25">
        <f>E382+E392+E402+E412+E452</f>
        <v>0</v>
      </c>
      <c r="F372" s="25">
        <f t="shared" ref="F372:L372" si="125">F382+F392+F402+F412+F452+F432+F442</f>
        <v>22858069</v>
      </c>
      <c r="G372" s="25">
        <f t="shared" si="125"/>
        <v>71627690</v>
      </c>
      <c r="H372" s="25">
        <f t="shared" si="125"/>
        <v>105158394</v>
      </c>
      <c r="I372" s="25">
        <f t="shared" si="125"/>
        <v>160910301</v>
      </c>
      <c r="J372" s="25">
        <f t="shared" si="125"/>
        <v>132418602</v>
      </c>
      <c r="K372" s="25">
        <f t="shared" si="125"/>
        <v>181676513</v>
      </c>
      <c r="L372" s="25">
        <f t="shared" si="125"/>
        <v>116778206</v>
      </c>
      <c r="M372" s="17"/>
    </row>
    <row r="373" spans="1:13" s="133" customFormat="1" ht="12.75" customHeight="1" thickBot="1" x14ac:dyDescent="0.25">
      <c r="A373" s="174" t="s">
        <v>49</v>
      </c>
      <c r="B373" s="207"/>
      <c r="C373" s="207"/>
      <c r="D373" s="207"/>
      <c r="E373" s="207"/>
      <c r="F373" s="207"/>
      <c r="G373" s="207"/>
      <c r="H373" s="207"/>
      <c r="I373" s="207"/>
      <c r="J373" s="207"/>
      <c r="K373" s="207"/>
      <c r="L373" s="208"/>
      <c r="M373" s="17"/>
    </row>
    <row r="374" spans="1:13" s="133" customFormat="1" ht="12.75" customHeight="1" x14ac:dyDescent="0.2">
      <c r="A374" s="110" t="s">
        <v>59</v>
      </c>
      <c r="B374" s="141"/>
      <c r="C374" s="141"/>
      <c r="D374" s="141"/>
      <c r="E374" s="141"/>
      <c r="F374" s="141"/>
      <c r="G374" s="141"/>
      <c r="H374" s="141"/>
      <c r="I374" s="141"/>
      <c r="J374" s="141"/>
      <c r="K374" s="141"/>
      <c r="L374" s="142"/>
      <c r="M374" s="17"/>
    </row>
    <row r="375" spans="1:13" s="132" customFormat="1" ht="12.75" customHeight="1" x14ac:dyDescent="0.2">
      <c r="A375" s="73" t="s">
        <v>6</v>
      </c>
      <c r="B375" s="59">
        <f>B376+B377+B378+B379</f>
        <v>1827000</v>
      </c>
      <c r="C375" s="60">
        <f>C376+C377+C378+C379</f>
        <v>0</v>
      </c>
      <c r="D375" s="60">
        <f t="shared" ref="D375:L375" si="126">D376+D377+D378+D379</f>
        <v>0</v>
      </c>
      <c r="E375" s="60">
        <f t="shared" si="126"/>
        <v>0</v>
      </c>
      <c r="F375" s="60">
        <f t="shared" si="126"/>
        <v>0</v>
      </c>
      <c r="G375" s="60">
        <f t="shared" si="126"/>
        <v>0</v>
      </c>
      <c r="H375" s="60">
        <f t="shared" si="126"/>
        <v>91350</v>
      </c>
      <c r="I375" s="60">
        <f t="shared" si="126"/>
        <v>182700</v>
      </c>
      <c r="J375" s="60">
        <f t="shared" si="126"/>
        <v>365400</v>
      </c>
      <c r="K375" s="60">
        <f t="shared" si="126"/>
        <v>456750</v>
      </c>
      <c r="L375" s="61">
        <f t="shared" si="126"/>
        <v>730800</v>
      </c>
      <c r="M375" s="17"/>
    </row>
    <row r="376" spans="1:13" s="132" customFormat="1" ht="12.75" customHeight="1" x14ac:dyDescent="0.2">
      <c r="A376" s="74" t="s">
        <v>7</v>
      </c>
      <c r="B376" s="52">
        <f>SUM(C376:L376)</f>
        <v>0</v>
      </c>
      <c r="C376" s="53">
        <v>0</v>
      </c>
      <c r="D376" s="53">
        <v>0</v>
      </c>
      <c r="E376" s="53">
        <v>0</v>
      </c>
      <c r="F376" s="53">
        <v>0</v>
      </c>
      <c r="G376" s="53">
        <v>0</v>
      </c>
      <c r="H376" s="53">
        <v>0</v>
      </c>
      <c r="I376" s="53">
        <v>0</v>
      </c>
      <c r="J376" s="53">
        <v>0</v>
      </c>
      <c r="K376" s="53">
        <v>0</v>
      </c>
      <c r="L376" s="53">
        <v>0</v>
      </c>
      <c r="M376" s="17"/>
    </row>
    <row r="377" spans="1:13" s="132" customFormat="1" ht="12.75" customHeight="1" x14ac:dyDescent="0.2">
      <c r="A377" s="74" t="s">
        <v>8</v>
      </c>
      <c r="B377" s="52">
        <f>SUM(C377:L377)</f>
        <v>0</v>
      </c>
      <c r="C377" s="53">
        <v>0</v>
      </c>
      <c r="D377" s="53">
        <v>0</v>
      </c>
      <c r="E377" s="53">
        <v>0</v>
      </c>
      <c r="F377" s="53">
        <v>0</v>
      </c>
      <c r="G377" s="53">
        <v>0</v>
      </c>
      <c r="H377" s="53">
        <v>0</v>
      </c>
      <c r="I377" s="53">
        <v>0</v>
      </c>
      <c r="J377" s="53">
        <v>0</v>
      </c>
      <c r="K377" s="53">
        <v>0</v>
      </c>
      <c r="L377" s="53">
        <v>0</v>
      </c>
      <c r="M377" s="17"/>
    </row>
    <row r="378" spans="1:13" s="133" customFormat="1" ht="12.75" customHeight="1" x14ac:dyDescent="0.2">
      <c r="A378" s="74" t="s">
        <v>9</v>
      </c>
      <c r="B378" s="52">
        <f>SUM(C378:L378)</f>
        <v>0</v>
      </c>
      <c r="C378" s="53">
        <v>0</v>
      </c>
      <c r="D378" s="53">
        <v>0</v>
      </c>
      <c r="E378" s="53">
        <v>0</v>
      </c>
      <c r="F378" s="53">
        <v>0</v>
      </c>
      <c r="G378" s="53">
        <v>0</v>
      </c>
      <c r="H378" s="53">
        <v>0</v>
      </c>
      <c r="I378" s="53">
        <v>0</v>
      </c>
      <c r="J378" s="53">
        <v>0</v>
      </c>
      <c r="K378" s="53">
        <v>0</v>
      </c>
      <c r="L378" s="53">
        <v>0</v>
      </c>
      <c r="M378" s="17"/>
    </row>
    <row r="379" spans="1:13" s="132" customFormat="1" ht="12.75" customHeight="1" x14ac:dyDescent="0.2">
      <c r="A379" s="75" t="s">
        <v>10</v>
      </c>
      <c r="B379" s="55">
        <f>B381+B382</f>
        <v>1827000</v>
      </c>
      <c r="C379" s="56">
        <f>C381+C382</f>
        <v>0</v>
      </c>
      <c r="D379" s="56">
        <f>D381+D382</f>
        <v>0</v>
      </c>
      <c r="E379" s="56">
        <f t="shared" ref="E379:L379" si="127">E381+E382</f>
        <v>0</v>
      </c>
      <c r="F379" s="56">
        <f t="shared" si="127"/>
        <v>0</v>
      </c>
      <c r="G379" s="56">
        <f t="shared" si="127"/>
        <v>0</v>
      </c>
      <c r="H379" s="56">
        <f>H381+H382</f>
        <v>91350</v>
      </c>
      <c r="I379" s="56">
        <f t="shared" si="127"/>
        <v>182700</v>
      </c>
      <c r="J379" s="56">
        <f>J381+J382</f>
        <v>365400</v>
      </c>
      <c r="K379" s="56">
        <f t="shared" si="127"/>
        <v>456750</v>
      </c>
      <c r="L379" s="64">
        <f t="shared" si="127"/>
        <v>730800</v>
      </c>
      <c r="M379" s="17"/>
    </row>
    <row r="380" spans="1:13" s="132" customFormat="1" ht="12.75" customHeight="1" x14ac:dyDescent="0.2">
      <c r="A380" s="74" t="s">
        <v>11</v>
      </c>
      <c r="B380" s="52"/>
      <c r="C380" s="53"/>
      <c r="D380" s="53"/>
      <c r="E380" s="53"/>
      <c r="F380" s="53"/>
      <c r="G380" s="53"/>
      <c r="H380" s="53"/>
      <c r="I380" s="53"/>
      <c r="J380" s="53"/>
      <c r="K380" s="53"/>
      <c r="L380" s="65"/>
      <c r="M380" s="17"/>
    </row>
    <row r="381" spans="1:13" s="132" customFormat="1" ht="12.75" customHeight="1" x14ac:dyDescent="0.2">
      <c r="A381" s="74" t="s">
        <v>12</v>
      </c>
      <c r="B381" s="52">
        <f>SUM(C381:L381)</f>
        <v>0</v>
      </c>
      <c r="C381" s="53">
        <v>0</v>
      </c>
      <c r="D381" s="53">
        <v>0</v>
      </c>
      <c r="E381" s="53">
        <v>0</v>
      </c>
      <c r="F381" s="53">
        <v>0</v>
      </c>
      <c r="G381" s="53">
        <v>0</v>
      </c>
      <c r="H381" s="53">
        <v>0</v>
      </c>
      <c r="I381" s="53">
        <v>0</v>
      </c>
      <c r="J381" s="53">
        <v>0</v>
      </c>
      <c r="K381" s="53">
        <v>0</v>
      </c>
      <c r="L381" s="53">
        <v>0</v>
      </c>
      <c r="M381" s="17"/>
    </row>
    <row r="382" spans="1:13" s="132" customFormat="1" ht="39.75" customHeight="1" thickBot="1" x14ac:dyDescent="0.25">
      <c r="A382" s="97" t="s">
        <v>13</v>
      </c>
      <c r="B382" s="113">
        <f>SUM(C382:L382)</f>
        <v>1827000</v>
      </c>
      <c r="C382" s="115">
        <v>0</v>
      </c>
      <c r="D382" s="115">
        <v>0</v>
      </c>
      <c r="E382" s="115">
        <v>0</v>
      </c>
      <c r="F382" s="115">
        <v>0</v>
      </c>
      <c r="G382" s="115">
        <v>0</v>
      </c>
      <c r="H382" s="115">
        <v>91350</v>
      </c>
      <c r="I382" s="115">
        <v>182700</v>
      </c>
      <c r="J382" s="115">
        <v>365400</v>
      </c>
      <c r="K382" s="115">
        <v>456750</v>
      </c>
      <c r="L382" s="116">
        <v>730800</v>
      </c>
      <c r="M382" s="17"/>
    </row>
    <row r="383" spans="1:13" s="133" customFormat="1" ht="12.75" customHeight="1" thickBot="1" x14ac:dyDescent="0.25">
      <c r="A383" s="186" t="s">
        <v>50</v>
      </c>
      <c r="B383" s="187"/>
      <c r="C383" s="187"/>
      <c r="D383" s="187"/>
      <c r="E383" s="187"/>
      <c r="F383" s="187"/>
      <c r="G383" s="187"/>
      <c r="H383" s="187"/>
      <c r="I383" s="187"/>
      <c r="J383" s="187"/>
      <c r="K383" s="187"/>
      <c r="L383" s="188"/>
      <c r="M383" s="17"/>
    </row>
    <row r="384" spans="1:13" s="133" customFormat="1" ht="12.75" customHeight="1" x14ac:dyDescent="0.2">
      <c r="A384" s="123" t="s">
        <v>59</v>
      </c>
      <c r="B384" s="124"/>
      <c r="C384" s="124"/>
      <c r="D384" s="124"/>
      <c r="E384" s="124"/>
      <c r="F384" s="124"/>
      <c r="G384" s="124"/>
      <c r="H384" s="124"/>
      <c r="I384" s="124"/>
      <c r="J384" s="124"/>
      <c r="K384" s="124"/>
      <c r="L384" s="125"/>
      <c r="M384" s="17"/>
    </row>
    <row r="385" spans="1:13" s="132" customFormat="1" ht="12.75" customHeight="1" x14ac:dyDescent="0.2">
      <c r="A385" s="73" t="s">
        <v>6</v>
      </c>
      <c r="B385" s="59">
        <f>B386+B387+B388+B389</f>
        <v>119227104</v>
      </c>
      <c r="C385" s="60">
        <f>C386+C387+C388+C389</f>
        <v>0</v>
      </c>
      <c r="D385" s="60">
        <f t="shared" ref="D385:L385" si="128">D386+D387+D388+D389</f>
        <v>0</v>
      </c>
      <c r="E385" s="60">
        <f t="shared" si="128"/>
        <v>0</v>
      </c>
      <c r="F385" s="60">
        <f t="shared" si="128"/>
        <v>0</v>
      </c>
      <c r="G385" s="60">
        <f>G386+G387+G388+G389</f>
        <v>19871184</v>
      </c>
      <c r="H385" s="60">
        <f>H386+H387+H388+H389</f>
        <v>19871184</v>
      </c>
      <c r="I385" s="60">
        <f t="shared" si="128"/>
        <v>19871184</v>
      </c>
      <c r="J385" s="60">
        <f t="shared" si="128"/>
        <v>19871184</v>
      </c>
      <c r="K385" s="60">
        <f t="shared" si="128"/>
        <v>19871184</v>
      </c>
      <c r="L385" s="61">
        <f t="shared" si="128"/>
        <v>19871184</v>
      </c>
      <c r="M385" s="17"/>
    </row>
    <row r="386" spans="1:13" s="132" customFormat="1" ht="12.75" customHeight="1" x14ac:dyDescent="0.2">
      <c r="A386" s="74" t="s">
        <v>7</v>
      </c>
      <c r="B386" s="52">
        <f>SUM(C386:L386)</f>
        <v>0</v>
      </c>
      <c r="C386" s="53">
        <v>0</v>
      </c>
      <c r="D386" s="53">
        <v>0</v>
      </c>
      <c r="E386" s="53">
        <v>0</v>
      </c>
      <c r="F386" s="53">
        <v>0</v>
      </c>
      <c r="G386" s="53">
        <v>0</v>
      </c>
      <c r="H386" s="53">
        <v>0</v>
      </c>
      <c r="I386" s="53">
        <v>0</v>
      </c>
      <c r="J386" s="53">
        <v>0</v>
      </c>
      <c r="K386" s="53">
        <v>0</v>
      </c>
      <c r="L386" s="53">
        <v>0</v>
      </c>
      <c r="M386" s="17"/>
    </row>
    <row r="387" spans="1:13" s="132" customFormat="1" ht="12.75" customHeight="1" x14ac:dyDescent="0.2">
      <c r="A387" s="74" t="s">
        <v>8</v>
      </c>
      <c r="B387" s="52">
        <f>SUM(C387:L387)</f>
        <v>0</v>
      </c>
      <c r="C387" s="53">
        <v>0</v>
      </c>
      <c r="D387" s="53">
        <v>0</v>
      </c>
      <c r="E387" s="53">
        <v>0</v>
      </c>
      <c r="F387" s="53">
        <v>0</v>
      </c>
      <c r="G387" s="53">
        <v>0</v>
      </c>
      <c r="H387" s="53">
        <v>0</v>
      </c>
      <c r="I387" s="53">
        <v>0</v>
      </c>
      <c r="J387" s="53">
        <v>0</v>
      </c>
      <c r="K387" s="53">
        <v>0</v>
      </c>
      <c r="L387" s="53">
        <v>0</v>
      </c>
      <c r="M387" s="17"/>
    </row>
    <row r="388" spans="1:13" s="133" customFormat="1" ht="12.75" customHeight="1" x14ac:dyDescent="0.2">
      <c r="A388" s="74" t="s">
        <v>9</v>
      </c>
      <c r="B388" s="52">
        <f>SUM(C388:L388)</f>
        <v>0</v>
      </c>
      <c r="C388" s="53">
        <v>0</v>
      </c>
      <c r="D388" s="53">
        <v>0</v>
      </c>
      <c r="E388" s="53">
        <v>0</v>
      </c>
      <c r="F388" s="53">
        <v>0</v>
      </c>
      <c r="G388" s="53">
        <v>0</v>
      </c>
      <c r="H388" s="53">
        <v>0</v>
      </c>
      <c r="I388" s="53">
        <v>0</v>
      </c>
      <c r="J388" s="53">
        <v>0</v>
      </c>
      <c r="K388" s="53">
        <v>0</v>
      </c>
      <c r="L388" s="53">
        <v>0</v>
      </c>
      <c r="M388" s="17"/>
    </row>
    <row r="389" spans="1:13" s="132" customFormat="1" ht="12.75" customHeight="1" x14ac:dyDescent="0.2">
      <c r="A389" s="75" t="s">
        <v>10</v>
      </c>
      <c r="B389" s="55">
        <f t="shared" ref="B389:L389" si="129">B391+B392</f>
        <v>119227104</v>
      </c>
      <c r="C389" s="56">
        <f t="shared" si="129"/>
        <v>0</v>
      </c>
      <c r="D389" s="56">
        <f t="shared" si="129"/>
        <v>0</v>
      </c>
      <c r="E389" s="56">
        <f t="shared" si="129"/>
        <v>0</v>
      </c>
      <c r="F389" s="56">
        <f t="shared" si="129"/>
        <v>0</v>
      </c>
      <c r="G389" s="56">
        <f t="shared" si="129"/>
        <v>19871184</v>
      </c>
      <c r="H389" s="56">
        <f t="shared" si="129"/>
        <v>19871184</v>
      </c>
      <c r="I389" s="56">
        <f t="shared" si="129"/>
        <v>19871184</v>
      </c>
      <c r="J389" s="56">
        <f t="shared" si="129"/>
        <v>19871184</v>
      </c>
      <c r="K389" s="56">
        <f t="shared" si="129"/>
        <v>19871184</v>
      </c>
      <c r="L389" s="64">
        <f t="shared" si="129"/>
        <v>19871184</v>
      </c>
      <c r="M389" s="17"/>
    </row>
    <row r="390" spans="1:13" s="132" customFormat="1" ht="12.75" customHeight="1" x14ac:dyDescent="0.2">
      <c r="A390" s="74" t="s">
        <v>11</v>
      </c>
      <c r="B390" s="52"/>
      <c r="C390" s="53"/>
      <c r="D390" s="53"/>
      <c r="E390" s="53"/>
      <c r="F390" s="53"/>
      <c r="G390" s="53"/>
      <c r="H390" s="53"/>
      <c r="I390" s="53"/>
      <c r="J390" s="53"/>
      <c r="K390" s="53"/>
      <c r="L390" s="65"/>
      <c r="M390" s="17"/>
    </row>
    <row r="391" spans="1:13" s="132" customFormat="1" ht="12.75" customHeight="1" x14ac:dyDescent="0.2">
      <c r="A391" s="74" t="s">
        <v>12</v>
      </c>
      <c r="B391" s="52">
        <f>SUM(C391:L391)</f>
        <v>119227104</v>
      </c>
      <c r="C391" s="53">
        <v>0</v>
      </c>
      <c r="D391" s="53">
        <v>0</v>
      </c>
      <c r="E391" s="53">
        <v>0</v>
      </c>
      <c r="F391" s="53">
        <v>0</v>
      </c>
      <c r="G391" s="53">
        <v>19871184</v>
      </c>
      <c r="H391" s="53">
        <v>19871184</v>
      </c>
      <c r="I391" s="53">
        <v>19871184</v>
      </c>
      <c r="J391" s="53">
        <v>19871184</v>
      </c>
      <c r="K391" s="53">
        <v>19871184</v>
      </c>
      <c r="L391" s="65">
        <v>19871184</v>
      </c>
      <c r="M391" s="17"/>
    </row>
    <row r="392" spans="1:13" s="132" customFormat="1" ht="39.75" customHeight="1" thickBot="1" x14ac:dyDescent="0.25">
      <c r="A392" s="97" t="s">
        <v>13</v>
      </c>
      <c r="B392" s="52">
        <f>SUM(C392:L392)</f>
        <v>0</v>
      </c>
      <c r="C392" s="53">
        <v>0</v>
      </c>
      <c r="D392" s="53">
        <v>0</v>
      </c>
      <c r="E392" s="53">
        <v>0</v>
      </c>
      <c r="F392" s="53">
        <v>0</v>
      </c>
      <c r="G392" s="53">
        <v>0</v>
      </c>
      <c r="H392" s="53">
        <v>0</v>
      </c>
      <c r="I392" s="53">
        <v>0</v>
      </c>
      <c r="J392" s="53">
        <v>0</v>
      </c>
      <c r="K392" s="53">
        <v>0</v>
      </c>
      <c r="L392" s="53">
        <v>0</v>
      </c>
      <c r="M392" s="17"/>
    </row>
    <row r="393" spans="1:13" s="133" customFormat="1" ht="12.75" customHeight="1" thickBot="1" x14ac:dyDescent="0.25">
      <c r="A393" s="174" t="s">
        <v>51</v>
      </c>
      <c r="B393" s="175"/>
      <c r="C393" s="175"/>
      <c r="D393" s="175"/>
      <c r="E393" s="175"/>
      <c r="F393" s="175"/>
      <c r="G393" s="175"/>
      <c r="H393" s="175"/>
      <c r="I393" s="175"/>
      <c r="J393" s="175"/>
      <c r="K393" s="175"/>
      <c r="L393" s="176"/>
      <c r="M393" s="17"/>
    </row>
    <row r="394" spans="1:13" s="133" customFormat="1" ht="12.75" customHeight="1" x14ac:dyDescent="0.2">
      <c r="A394" s="110" t="s">
        <v>59</v>
      </c>
      <c r="B394" s="111"/>
      <c r="C394" s="111"/>
      <c r="D394" s="111"/>
      <c r="E394" s="111"/>
      <c r="F394" s="111"/>
      <c r="G394" s="111"/>
      <c r="H394" s="111"/>
      <c r="I394" s="111"/>
      <c r="J394" s="111"/>
      <c r="K394" s="111"/>
      <c r="L394" s="112"/>
      <c r="M394" s="17"/>
    </row>
    <row r="395" spans="1:13" s="132" customFormat="1" ht="12.75" customHeight="1" x14ac:dyDescent="0.2">
      <c r="A395" s="73" t="s">
        <v>6</v>
      </c>
      <c r="B395" s="59">
        <f>B396+B397+B398+B399</f>
        <v>754167051</v>
      </c>
      <c r="C395" s="60">
        <f>C396+C397+C398+C399</f>
        <v>0</v>
      </c>
      <c r="D395" s="60">
        <f t="shared" ref="D395:L395" si="130">D396+D397+D398+D399</f>
        <v>0</v>
      </c>
      <c r="E395" s="60">
        <f t="shared" si="130"/>
        <v>0</v>
      </c>
      <c r="F395" s="60">
        <f t="shared" si="130"/>
        <v>21858069</v>
      </c>
      <c r="G395" s="60">
        <f t="shared" si="130"/>
        <v>71259766</v>
      </c>
      <c r="H395" s="60">
        <f t="shared" si="130"/>
        <v>97453884</v>
      </c>
      <c r="I395" s="60">
        <f t="shared" si="130"/>
        <v>151114441</v>
      </c>
      <c r="J395" s="60">
        <f t="shared" si="130"/>
        <v>124440042</v>
      </c>
      <c r="K395" s="60">
        <f t="shared" si="130"/>
        <v>175606603</v>
      </c>
      <c r="L395" s="61">
        <f t="shared" si="130"/>
        <v>112434246</v>
      </c>
      <c r="M395" s="17"/>
    </row>
    <row r="396" spans="1:13" s="132" customFormat="1" ht="12.75" customHeight="1" x14ac:dyDescent="0.2">
      <c r="A396" s="74" t="s">
        <v>7</v>
      </c>
      <c r="B396" s="52">
        <f>SUM(C396:L396)</f>
        <v>0</v>
      </c>
      <c r="C396" s="53">
        <v>0</v>
      </c>
      <c r="D396" s="53">
        <v>0</v>
      </c>
      <c r="E396" s="53">
        <v>0</v>
      </c>
      <c r="F396" s="53">
        <v>0</v>
      </c>
      <c r="G396" s="53">
        <v>0</v>
      </c>
      <c r="H396" s="53">
        <v>0</v>
      </c>
      <c r="I396" s="53">
        <v>0</v>
      </c>
      <c r="J396" s="53">
        <v>0</v>
      </c>
      <c r="K396" s="53">
        <v>0</v>
      </c>
      <c r="L396" s="53">
        <v>0</v>
      </c>
      <c r="M396" s="17"/>
    </row>
    <row r="397" spans="1:13" s="132" customFormat="1" ht="12.75" customHeight="1" x14ac:dyDescent="0.2">
      <c r="A397" s="74" t="s">
        <v>8</v>
      </c>
      <c r="B397" s="52">
        <f>SUM(C397:L397)</f>
        <v>0</v>
      </c>
      <c r="C397" s="53">
        <v>0</v>
      </c>
      <c r="D397" s="53">
        <v>0</v>
      </c>
      <c r="E397" s="53">
        <v>0</v>
      </c>
      <c r="F397" s="53">
        <v>0</v>
      </c>
      <c r="G397" s="53">
        <v>0</v>
      </c>
      <c r="H397" s="53">
        <v>0</v>
      </c>
      <c r="I397" s="53">
        <v>0</v>
      </c>
      <c r="J397" s="53">
        <v>0</v>
      </c>
      <c r="K397" s="53">
        <v>0</v>
      </c>
      <c r="L397" s="53">
        <v>0</v>
      </c>
      <c r="M397" s="17"/>
    </row>
    <row r="398" spans="1:13" s="133" customFormat="1" ht="12.75" customHeight="1" x14ac:dyDescent="0.2">
      <c r="A398" s="74" t="s">
        <v>9</v>
      </c>
      <c r="B398" s="52">
        <f>SUM(C398:L398)</f>
        <v>0</v>
      </c>
      <c r="C398" s="53">
        <v>0</v>
      </c>
      <c r="D398" s="53">
        <v>0</v>
      </c>
      <c r="E398" s="53">
        <v>0</v>
      </c>
      <c r="F398" s="53">
        <v>0</v>
      </c>
      <c r="G398" s="53">
        <v>0</v>
      </c>
      <c r="H398" s="53">
        <v>0</v>
      </c>
      <c r="I398" s="53">
        <v>0</v>
      </c>
      <c r="J398" s="53">
        <v>0</v>
      </c>
      <c r="K398" s="53">
        <v>0</v>
      </c>
      <c r="L398" s="53">
        <v>0</v>
      </c>
      <c r="M398" s="17"/>
    </row>
    <row r="399" spans="1:13" s="132" customFormat="1" ht="12.75" customHeight="1" x14ac:dyDescent="0.2">
      <c r="A399" s="75" t="s">
        <v>10</v>
      </c>
      <c r="B399" s="55">
        <f t="shared" ref="B399:L399" si="131">B401+B402</f>
        <v>754167051</v>
      </c>
      <c r="C399" s="56">
        <f t="shared" si="131"/>
        <v>0</v>
      </c>
      <c r="D399" s="56">
        <f t="shared" si="131"/>
        <v>0</v>
      </c>
      <c r="E399" s="56">
        <f t="shared" si="131"/>
        <v>0</v>
      </c>
      <c r="F399" s="56">
        <f t="shared" si="131"/>
        <v>21858069</v>
      </c>
      <c r="G399" s="56">
        <f t="shared" si="131"/>
        <v>71259766</v>
      </c>
      <c r="H399" s="56">
        <f t="shared" si="131"/>
        <v>97453884</v>
      </c>
      <c r="I399" s="56">
        <f t="shared" si="131"/>
        <v>151114441</v>
      </c>
      <c r="J399" s="56">
        <f t="shared" si="131"/>
        <v>124440042</v>
      </c>
      <c r="K399" s="56">
        <f t="shared" si="131"/>
        <v>175606603</v>
      </c>
      <c r="L399" s="64">
        <f t="shared" si="131"/>
        <v>112434246</v>
      </c>
      <c r="M399" s="17"/>
    </row>
    <row r="400" spans="1:13" s="132" customFormat="1" ht="12.75" customHeight="1" x14ac:dyDescent="0.2">
      <c r="A400" s="74" t="s">
        <v>11</v>
      </c>
      <c r="B400" s="52"/>
      <c r="C400" s="53"/>
      <c r="D400" s="53"/>
      <c r="E400" s="53"/>
      <c r="F400" s="53"/>
      <c r="G400" s="53"/>
      <c r="H400" s="53"/>
      <c r="I400" s="53"/>
      <c r="J400" s="53"/>
      <c r="K400" s="53"/>
      <c r="L400" s="65"/>
      <c r="M400" s="17"/>
    </row>
    <row r="401" spans="1:13" s="132" customFormat="1" ht="12.75" customHeight="1" x14ac:dyDescent="0.2">
      <c r="A401" s="74" t="s">
        <v>12</v>
      </c>
      <c r="B401" s="52">
        <f>SUM(C401:L401)</f>
        <v>20666276</v>
      </c>
      <c r="C401" s="53">
        <v>0</v>
      </c>
      <c r="D401" s="53">
        <v>0</v>
      </c>
      <c r="E401" s="53">
        <v>0</v>
      </c>
      <c r="F401" s="53">
        <v>0</v>
      </c>
      <c r="G401" s="53">
        <v>4298746</v>
      </c>
      <c r="H401" s="53">
        <v>3273506</v>
      </c>
      <c r="I401" s="53">
        <v>3273506</v>
      </c>
      <c r="J401" s="53">
        <v>3273506</v>
      </c>
      <c r="K401" s="53">
        <v>3273506</v>
      </c>
      <c r="L401" s="53">
        <v>3273506</v>
      </c>
      <c r="M401" s="17"/>
    </row>
    <row r="402" spans="1:13" s="132" customFormat="1" ht="36.75" customHeight="1" thickBot="1" x14ac:dyDescent="0.25">
      <c r="A402" s="97" t="s">
        <v>13</v>
      </c>
      <c r="B402" s="113">
        <f>SUM(C402:L402)</f>
        <v>733500775</v>
      </c>
      <c r="C402" s="115">
        <v>0</v>
      </c>
      <c r="D402" s="115">
        <v>0</v>
      </c>
      <c r="E402" s="115">
        <v>0</v>
      </c>
      <c r="F402" s="115">
        <v>21858069</v>
      </c>
      <c r="G402" s="115">
        <v>66961020</v>
      </c>
      <c r="H402" s="115">
        <v>94180378</v>
      </c>
      <c r="I402" s="115">
        <v>147840935</v>
      </c>
      <c r="J402" s="115">
        <v>121166536</v>
      </c>
      <c r="K402" s="115">
        <v>172333097</v>
      </c>
      <c r="L402" s="116">
        <v>109160740</v>
      </c>
      <c r="M402" s="17"/>
    </row>
    <row r="403" spans="1:13" s="133" customFormat="1" ht="12.75" customHeight="1" thickBot="1" x14ac:dyDescent="0.25">
      <c r="A403" s="174" t="s">
        <v>52</v>
      </c>
      <c r="B403" s="175"/>
      <c r="C403" s="175"/>
      <c r="D403" s="175"/>
      <c r="E403" s="175"/>
      <c r="F403" s="175"/>
      <c r="G403" s="175"/>
      <c r="H403" s="175"/>
      <c r="I403" s="175"/>
      <c r="J403" s="175"/>
      <c r="K403" s="175"/>
      <c r="L403" s="176"/>
      <c r="M403" s="17"/>
    </row>
    <row r="404" spans="1:13" s="133" customFormat="1" ht="12.75" customHeight="1" x14ac:dyDescent="0.2">
      <c r="A404" s="110" t="s">
        <v>59</v>
      </c>
      <c r="B404" s="111"/>
      <c r="C404" s="111"/>
      <c r="D404" s="111"/>
      <c r="E404" s="111"/>
      <c r="F404" s="111"/>
      <c r="G404" s="111"/>
      <c r="H404" s="111"/>
      <c r="I404" s="111"/>
      <c r="J404" s="111"/>
      <c r="K404" s="111"/>
      <c r="L404" s="112"/>
      <c r="M404" s="17"/>
    </row>
    <row r="405" spans="1:13" s="132" customFormat="1" ht="12.75" customHeight="1" x14ac:dyDescent="0.2">
      <c r="A405" s="18" t="s">
        <v>6</v>
      </c>
      <c r="B405" s="20">
        <f>B406+B407+B408+B409</f>
        <v>8380134</v>
      </c>
      <c r="C405" s="20">
        <f>C406+C407+C408+C409</f>
        <v>0</v>
      </c>
      <c r="D405" s="20">
        <f t="shared" ref="D405:L405" si="132">D406+D407+D408+D409</f>
        <v>0</v>
      </c>
      <c r="E405" s="20">
        <f t="shared" si="132"/>
        <v>0</v>
      </c>
      <c r="F405" s="20">
        <f t="shared" si="132"/>
        <v>0</v>
      </c>
      <c r="G405" s="20">
        <f t="shared" si="132"/>
        <v>1676027</v>
      </c>
      <c r="H405" s="20">
        <f t="shared" si="132"/>
        <v>1676027</v>
      </c>
      <c r="I405" s="20">
        <f t="shared" si="132"/>
        <v>1676027</v>
      </c>
      <c r="J405" s="20">
        <f t="shared" si="132"/>
        <v>1676027</v>
      </c>
      <c r="K405" s="20">
        <f t="shared" si="132"/>
        <v>1676026</v>
      </c>
      <c r="L405" s="69">
        <f t="shared" si="132"/>
        <v>1676026</v>
      </c>
      <c r="M405" s="17"/>
    </row>
    <row r="406" spans="1:13" s="132" customFormat="1" ht="12.75" customHeight="1" x14ac:dyDescent="0.2">
      <c r="A406" s="23" t="s">
        <v>7</v>
      </c>
      <c r="B406" s="52">
        <f>SUM(C406:L406)</f>
        <v>0</v>
      </c>
      <c r="C406" s="53">
        <v>0</v>
      </c>
      <c r="D406" s="53">
        <v>0</v>
      </c>
      <c r="E406" s="53">
        <v>0</v>
      </c>
      <c r="F406" s="53">
        <v>0</v>
      </c>
      <c r="G406" s="53">
        <v>0</v>
      </c>
      <c r="H406" s="53">
        <v>0</v>
      </c>
      <c r="I406" s="53">
        <v>0</v>
      </c>
      <c r="J406" s="53">
        <v>0</v>
      </c>
      <c r="K406" s="53">
        <v>0</v>
      </c>
      <c r="L406" s="53">
        <v>0</v>
      </c>
      <c r="M406" s="17"/>
    </row>
    <row r="407" spans="1:13" s="132" customFormat="1" ht="12.75" customHeight="1" x14ac:dyDescent="0.2">
      <c r="A407" s="23" t="s">
        <v>8</v>
      </c>
      <c r="B407" s="52">
        <f>SUM(C407:L407)</f>
        <v>0</v>
      </c>
      <c r="C407" s="53">
        <v>0</v>
      </c>
      <c r="D407" s="53">
        <v>0</v>
      </c>
      <c r="E407" s="53">
        <v>0</v>
      </c>
      <c r="F407" s="53">
        <v>0</v>
      </c>
      <c r="G407" s="53">
        <v>0</v>
      </c>
      <c r="H407" s="53">
        <v>0</v>
      </c>
      <c r="I407" s="53">
        <v>0</v>
      </c>
      <c r="J407" s="53">
        <v>0</v>
      </c>
      <c r="K407" s="53">
        <v>0</v>
      </c>
      <c r="L407" s="53">
        <v>0</v>
      </c>
      <c r="M407" s="17"/>
    </row>
    <row r="408" spans="1:13" s="133" customFormat="1" ht="12.75" customHeight="1" x14ac:dyDescent="0.2">
      <c r="A408" s="23" t="s">
        <v>9</v>
      </c>
      <c r="B408" s="52">
        <f>SUM(C408:L408)</f>
        <v>0</v>
      </c>
      <c r="C408" s="53">
        <v>0</v>
      </c>
      <c r="D408" s="53">
        <v>0</v>
      </c>
      <c r="E408" s="53">
        <v>0</v>
      </c>
      <c r="F408" s="53">
        <v>0</v>
      </c>
      <c r="G408" s="53">
        <v>0</v>
      </c>
      <c r="H408" s="53">
        <v>0</v>
      </c>
      <c r="I408" s="53">
        <v>0</v>
      </c>
      <c r="J408" s="53">
        <v>0</v>
      </c>
      <c r="K408" s="53">
        <v>0</v>
      </c>
      <c r="L408" s="53">
        <v>0</v>
      </c>
      <c r="M408" s="17"/>
    </row>
    <row r="409" spans="1:13" s="132" customFormat="1" ht="12.75" customHeight="1" x14ac:dyDescent="0.2">
      <c r="A409" s="31" t="s">
        <v>10</v>
      </c>
      <c r="B409" s="12">
        <f>B411+B412</f>
        <v>8380134</v>
      </c>
      <c r="C409" s="12">
        <f>C411+C412</f>
        <v>0</v>
      </c>
      <c r="D409" s="12">
        <f t="shared" ref="D409:L409" si="133">D411+D412</f>
        <v>0</v>
      </c>
      <c r="E409" s="12">
        <f t="shared" si="133"/>
        <v>0</v>
      </c>
      <c r="F409" s="12">
        <f t="shared" si="133"/>
        <v>0</v>
      </c>
      <c r="G409" s="12">
        <f t="shared" si="133"/>
        <v>1676027</v>
      </c>
      <c r="H409" s="12">
        <f t="shared" si="133"/>
        <v>1676027</v>
      </c>
      <c r="I409" s="12">
        <f t="shared" si="133"/>
        <v>1676027</v>
      </c>
      <c r="J409" s="12">
        <f t="shared" si="133"/>
        <v>1676027</v>
      </c>
      <c r="K409" s="12">
        <f t="shared" si="133"/>
        <v>1676026</v>
      </c>
      <c r="L409" s="71">
        <f t="shared" si="133"/>
        <v>1676026</v>
      </c>
      <c r="M409" s="17"/>
    </row>
    <row r="410" spans="1:13" s="132" customFormat="1" ht="12.75" customHeight="1" x14ac:dyDescent="0.2">
      <c r="A410" s="23" t="s">
        <v>11</v>
      </c>
      <c r="B410" s="40"/>
      <c r="C410" s="33"/>
      <c r="D410" s="33"/>
      <c r="E410" s="33"/>
      <c r="F410" s="33"/>
      <c r="G410" s="33"/>
      <c r="H410" s="33"/>
      <c r="I410" s="33"/>
      <c r="J410" s="33"/>
      <c r="K410" s="33"/>
      <c r="L410" s="41"/>
      <c r="M410" s="17"/>
    </row>
    <row r="411" spans="1:13" s="132" customFormat="1" ht="12.75" customHeight="1" x14ac:dyDescent="0.2">
      <c r="A411" s="23" t="s">
        <v>12</v>
      </c>
      <c r="B411" s="39">
        <f>SUM(C410:K411)</f>
        <v>8380134</v>
      </c>
      <c r="C411" s="22">
        <v>0</v>
      </c>
      <c r="D411" s="22">
        <v>0</v>
      </c>
      <c r="E411" s="22">
        <v>0</v>
      </c>
      <c r="F411" s="22">
        <v>0</v>
      </c>
      <c r="G411" s="22">
        <v>1676027</v>
      </c>
      <c r="H411" s="22">
        <v>1676027</v>
      </c>
      <c r="I411" s="22">
        <v>1676027</v>
      </c>
      <c r="J411" s="22">
        <v>1676027</v>
      </c>
      <c r="K411" s="22">
        <v>1676026</v>
      </c>
      <c r="L411" s="22">
        <v>1676026</v>
      </c>
      <c r="M411" s="17"/>
    </row>
    <row r="412" spans="1:13" s="132" customFormat="1" ht="39" customHeight="1" thickBot="1" x14ac:dyDescent="0.25">
      <c r="A412" s="57" t="s">
        <v>13</v>
      </c>
      <c r="B412" s="52">
        <f>SUM(C412:L412)</f>
        <v>0</v>
      </c>
      <c r="C412" s="53">
        <v>0</v>
      </c>
      <c r="D412" s="53">
        <v>0</v>
      </c>
      <c r="E412" s="53">
        <v>0</v>
      </c>
      <c r="F412" s="53">
        <v>0</v>
      </c>
      <c r="G412" s="53">
        <v>0</v>
      </c>
      <c r="H412" s="53">
        <v>0</v>
      </c>
      <c r="I412" s="53">
        <v>0</v>
      </c>
      <c r="J412" s="53">
        <v>0</v>
      </c>
      <c r="K412" s="53">
        <v>0</v>
      </c>
      <c r="L412" s="53">
        <v>0</v>
      </c>
      <c r="M412" s="17"/>
    </row>
    <row r="413" spans="1:13" s="133" customFormat="1" ht="12" customHeight="1" thickBot="1" x14ac:dyDescent="0.25">
      <c r="A413" s="174" t="s">
        <v>53</v>
      </c>
      <c r="B413" s="175"/>
      <c r="C413" s="175"/>
      <c r="D413" s="175"/>
      <c r="E413" s="175"/>
      <c r="F413" s="175"/>
      <c r="G413" s="175"/>
      <c r="H413" s="175"/>
      <c r="I413" s="175"/>
      <c r="J413" s="175"/>
      <c r="K413" s="175"/>
      <c r="L413" s="176"/>
      <c r="M413" s="17"/>
    </row>
    <row r="414" spans="1:13" s="133" customFormat="1" ht="12.75" customHeight="1" x14ac:dyDescent="0.2">
      <c r="A414" s="201" t="s">
        <v>59</v>
      </c>
      <c r="B414" s="202"/>
      <c r="C414" s="202"/>
      <c r="D414" s="202"/>
      <c r="E414" s="202"/>
      <c r="F414" s="202"/>
      <c r="G414" s="202"/>
      <c r="H414" s="202"/>
      <c r="I414" s="202"/>
      <c r="J414" s="202"/>
      <c r="K414" s="202"/>
      <c r="L414" s="203"/>
      <c r="M414" s="17"/>
    </row>
    <row r="415" spans="1:13" s="132" customFormat="1" ht="12.75" customHeight="1" x14ac:dyDescent="0.2">
      <c r="A415" s="18" t="s">
        <v>6</v>
      </c>
      <c r="B415" s="20">
        <f>B416+B417+B418+B419</f>
        <v>29111976</v>
      </c>
      <c r="C415" s="20">
        <f>C416+C417+C418+C419</f>
        <v>0</v>
      </c>
      <c r="D415" s="20">
        <f t="shared" ref="D415:L415" si="134">D416+D417+D418+D419</f>
        <v>0</v>
      </c>
      <c r="E415" s="20">
        <f t="shared" si="134"/>
        <v>0</v>
      </c>
      <c r="F415" s="20">
        <f t="shared" si="134"/>
        <v>0</v>
      </c>
      <c r="G415" s="20">
        <f t="shared" si="134"/>
        <v>4851996</v>
      </c>
      <c r="H415" s="20">
        <f t="shared" si="134"/>
        <v>4851996</v>
      </c>
      <c r="I415" s="20">
        <f t="shared" si="134"/>
        <v>4851996</v>
      </c>
      <c r="J415" s="20">
        <f t="shared" si="134"/>
        <v>4851996</v>
      </c>
      <c r="K415" s="20">
        <f t="shared" si="134"/>
        <v>4851996</v>
      </c>
      <c r="L415" s="69">
        <f t="shared" si="134"/>
        <v>4851996</v>
      </c>
      <c r="M415" s="17"/>
    </row>
    <row r="416" spans="1:13" s="132" customFormat="1" ht="12.75" customHeight="1" x14ac:dyDescent="0.2">
      <c r="A416" s="23" t="s">
        <v>7</v>
      </c>
      <c r="B416" s="52">
        <f>SUM(C416:L416)</f>
        <v>0</v>
      </c>
      <c r="C416" s="53">
        <v>0</v>
      </c>
      <c r="D416" s="53">
        <v>0</v>
      </c>
      <c r="E416" s="53">
        <v>0</v>
      </c>
      <c r="F416" s="53">
        <v>0</v>
      </c>
      <c r="G416" s="53">
        <v>0</v>
      </c>
      <c r="H416" s="53">
        <v>0</v>
      </c>
      <c r="I416" s="53">
        <v>0</v>
      </c>
      <c r="J416" s="53">
        <v>0</v>
      </c>
      <c r="K416" s="53">
        <v>0</v>
      </c>
      <c r="L416" s="53">
        <v>0</v>
      </c>
      <c r="M416" s="17"/>
    </row>
    <row r="417" spans="1:13" s="132" customFormat="1" ht="12.75" customHeight="1" x14ac:dyDescent="0.2">
      <c r="A417" s="23" t="s">
        <v>8</v>
      </c>
      <c r="B417" s="52">
        <f>SUM(C417:L417)</f>
        <v>0</v>
      </c>
      <c r="C417" s="53">
        <v>0</v>
      </c>
      <c r="D417" s="53">
        <v>0</v>
      </c>
      <c r="E417" s="53">
        <v>0</v>
      </c>
      <c r="F417" s="53">
        <v>0</v>
      </c>
      <c r="G417" s="53">
        <v>0</v>
      </c>
      <c r="H417" s="53">
        <v>0</v>
      </c>
      <c r="I417" s="53">
        <v>0</v>
      </c>
      <c r="J417" s="53">
        <v>0</v>
      </c>
      <c r="K417" s="53">
        <v>0</v>
      </c>
      <c r="L417" s="53">
        <v>0</v>
      </c>
      <c r="M417" s="17"/>
    </row>
    <row r="418" spans="1:13" s="133" customFormat="1" ht="12.75" customHeight="1" x14ac:dyDescent="0.2">
      <c r="A418" s="23" t="s">
        <v>9</v>
      </c>
      <c r="B418" s="52">
        <f>SUM(C418:L418)</f>
        <v>0</v>
      </c>
      <c r="C418" s="53">
        <v>0</v>
      </c>
      <c r="D418" s="53">
        <v>0</v>
      </c>
      <c r="E418" s="53">
        <v>0</v>
      </c>
      <c r="F418" s="53">
        <v>0</v>
      </c>
      <c r="G418" s="53">
        <v>0</v>
      </c>
      <c r="H418" s="53">
        <v>0</v>
      </c>
      <c r="I418" s="53">
        <v>0</v>
      </c>
      <c r="J418" s="53">
        <v>0</v>
      </c>
      <c r="K418" s="53">
        <v>0</v>
      </c>
      <c r="L418" s="53">
        <v>0</v>
      </c>
      <c r="M418" s="17"/>
    </row>
    <row r="419" spans="1:13" s="132" customFormat="1" ht="12.75" customHeight="1" x14ac:dyDescent="0.2">
      <c r="A419" s="31" t="s">
        <v>10</v>
      </c>
      <c r="B419" s="12">
        <f>B421+B422</f>
        <v>29111976</v>
      </c>
      <c r="C419" s="12">
        <f>C421+C422</f>
        <v>0</v>
      </c>
      <c r="D419" s="12">
        <f t="shared" ref="D419:L419" si="135">D421+D422</f>
        <v>0</v>
      </c>
      <c r="E419" s="12">
        <f t="shared" si="135"/>
        <v>0</v>
      </c>
      <c r="F419" s="12">
        <f t="shared" si="135"/>
        <v>0</v>
      </c>
      <c r="G419" s="12">
        <f t="shared" si="135"/>
        <v>4851996</v>
      </c>
      <c r="H419" s="12">
        <f t="shared" si="135"/>
        <v>4851996</v>
      </c>
      <c r="I419" s="12">
        <f t="shared" si="135"/>
        <v>4851996</v>
      </c>
      <c r="J419" s="12">
        <f t="shared" si="135"/>
        <v>4851996</v>
      </c>
      <c r="K419" s="12">
        <f t="shared" si="135"/>
        <v>4851996</v>
      </c>
      <c r="L419" s="71">
        <f t="shared" si="135"/>
        <v>4851996</v>
      </c>
      <c r="M419" s="17"/>
    </row>
    <row r="420" spans="1:13" s="132" customFormat="1" ht="12.75" customHeight="1" x14ac:dyDescent="0.2">
      <c r="A420" s="23" t="s">
        <v>11</v>
      </c>
      <c r="B420" s="40"/>
      <c r="C420" s="33"/>
      <c r="D420" s="33"/>
      <c r="E420" s="33"/>
      <c r="F420" s="33"/>
      <c r="G420" s="33"/>
      <c r="H420" s="33"/>
      <c r="I420" s="33"/>
      <c r="J420" s="33"/>
      <c r="K420" s="33"/>
      <c r="L420" s="41"/>
      <c r="M420" s="17"/>
    </row>
    <row r="421" spans="1:13" s="132" customFormat="1" ht="12.75" customHeight="1" x14ac:dyDescent="0.2">
      <c r="A421" s="23" t="s">
        <v>12</v>
      </c>
      <c r="B421" s="39">
        <f>SUM(C421:L421)</f>
        <v>29111976</v>
      </c>
      <c r="C421" s="22">
        <v>0</v>
      </c>
      <c r="D421" s="22">
        <v>0</v>
      </c>
      <c r="E421" s="22">
        <v>0</v>
      </c>
      <c r="F421" s="22">
        <v>0</v>
      </c>
      <c r="G421" s="46">
        <f t="shared" ref="G421:L421" si="136">413708+186666+ 4251622</f>
        <v>4851996</v>
      </c>
      <c r="H421" s="46">
        <f t="shared" si="136"/>
        <v>4851996</v>
      </c>
      <c r="I421" s="46">
        <f t="shared" si="136"/>
        <v>4851996</v>
      </c>
      <c r="J421" s="46">
        <f t="shared" si="136"/>
        <v>4851996</v>
      </c>
      <c r="K421" s="46">
        <f t="shared" si="136"/>
        <v>4851996</v>
      </c>
      <c r="L421" s="46">
        <f t="shared" si="136"/>
        <v>4851996</v>
      </c>
      <c r="M421" s="17"/>
    </row>
    <row r="422" spans="1:13" s="132" customFormat="1" ht="38.25" customHeight="1" thickBot="1" x14ac:dyDescent="0.25">
      <c r="A422" s="32" t="s">
        <v>13</v>
      </c>
      <c r="B422" s="52">
        <f>SUM(C422:L422)</f>
        <v>0</v>
      </c>
      <c r="C422" s="53">
        <v>0</v>
      </c>
      <c r="D422" s="53">
        <v>0</v>
      </c>
      <c r="E422" s="53">
        <v>0</v>
      </c>
      <c r="F422" s="53">
        <v>0</v>
      </c>
      <c r="G422" s="53">
        <v>0</v>
      </c>
      <c r="H422" s="53">
        <v>0</v>
      </c>
      <c r="I422" s="53">
        <v>0</v>
      </c>
      <c r="J422" s="53">
        <v>0</v>
      </c>
      <c r="K422" s="53">
        <v>0</v>
      </c>
      <c r="L422" s="53">
        <v>0</v>
      </c>
      <c r="M422" s="17"/>
    </row>
    <row r="423" spans="1:13" s="132" customFormat="1" ht="28.5" customHeight="1" thickBot="1" x14ac:dyDescent="0.25">
      <c r="A423" s="221" t="s">
        <v>54</v>
      </c>
      <c r="B423" s="222"/>
      <c r="C423" s="222"/>
      <c r="D423" s="222"/>
      <c r="E423" s="222"/>
      <c r="F423" s="222"/>
      <c r="G423" s="222"/>
      <c r="H423" s="222"/>
      <c r="I423" s="222"/>
      <c r="J423" s="222"/>
      <c r="K423" s="222"/>
      <c r="L423" s="223"/>
      <c r="M423" s="17"/>
    </row>
    <row r="424" spans="1:13" s="132" customFormat="1" ht="12.75" customHeight="1" x14ac:dyDescent="0.2">
      <c r="A424" s="201" t="s">
        <v>59</v>
      </c>
      <c r="B424" s="202"/>
      <c r="C424" s="202"/>
      <c r="D424" s="202"/>
      <c r="E424" s="202"/>
      <c r="F424" s="202"/>
      <c r="G424" s="202"/>
      <c r="H424" s="202"/>
      <c r="I424" s="202"/>
      <c r="J424" s="202"/>
      <c r="K424" s="202"/>
      <c r="L424" s="203"/>
      <c r="M424" s="17"/>
    </row>
    <row r="425" spans="1:13" s="132" customFormat="1" ht="12.75" customHeight="1" x14ac:dyDescent="0.2">
      <c r="A425" s="6" t="s">
        <v>6</v>
      </c>
      <c r="B425" s="166">
        <f>B426+B427+B428+B429</f>
        <v>17500000</v>
      </c>
      <c r="C425" s="167">
        <f>C426+C427+C428+C429</f>
        <v>0</v>
      </c>
      <c r="D425" s="167">
        <f t="shared" ref="D425:L425" si="137">D426+D427+D428+D429</f>
        <v>0</v>
      </c>
      <c r="E425" s="167">
        <f t="shared" si="137"/>
        <v>0</v>
      </c>
      <c r="F425" s="167">
        <f t="shared" si="137"/>
        <v>0</v>
      </c>
      <c r="G425" s="167">
        <f t="shared" si="137"/>
        <v>2916667</v>
      </c>
      <c r="H425" s="167">
        <f t="shared" si="137"/>
        <v>2916667</v>
      </c>
      <c r="I425" s="167">
        <f t="shared" si="137"/>
        <v>2916667</v>
      </c>
      <c r="J425" s="167">
        <f t="shared" si="137"/>
        <v>2916667</v>
      </c>
      <c r="K425" s="167">
        <f t="shared" si="137"/>
        <v>2916666</v>
      </c>
      <c r="L425" s="167">
        <f t="shared" si="137"/>
        <v>2916666</v>
      </c>
      <c r="M425" s="17"/>
    </row>
    <row r="426" spans="1:13" s="132" customFormat="1" ht="12.75" customHeight="1" x14ac:dyDescent="0.2">
      <c r="A426" s="2" t="s">
        <v>7</v>
      </c>
      <c r="B426" s="52">
        <f>SUM(C426:L426)</f>
        <v>0</v>
      </c>
      <c r="C426" s="53">
        <v>0</v>
      </c>
      <c r="D426" s="53">
        <v>0</v>
      </c>
      <c r="E426" s="53">
        <v>0</v>
      </c>
      <c r="F426" s="53">
        <v>0</v>
      </c>
      <c r="G426" s="53">
        <v>0</v>
      </c>
      <c r="H426" s="53">
        <v>0</v>
      </c>
      <c r="I426" s="53">
        <v>0</v>
      </c>
      <c r="J426" s="53">
        <v>0</v>
      </c>
      <c r="K426" s="53">
        <v>0</v>
      </c>
      <c r="L426" s="53">
        <v>0</v>
      </c>
      <c r="M426" s="17"/>
    </row>
    <row r="427" spans="1:13" s="132" customFormat="1" ht="12.75" customHeight="1" x14ac:dyDescent="0.2">
      <c r="A427" s="2" t="s">
        <v>8</v>
      </c>
      <c r="B427" s="52">
        <f>SUM(C427:L427)</f>
        <v>0</v>
      </c>
      <c r="C427" s="53">
        <v>0</v>
      </c>
      <c r="D427" s="53">
        <v>0</v>
      </c>
      <c r="E427" s="53">
        <v>0</v>
      </c>
      <c r="F427" s="53">
        <v>0</v>
      </c>
      <c r="G427" s="53">
        <v>0</v>
      </c>
      <c r="H427" s="53">
        <v>0</v>
      </c>
      <c r="I427" s="53">
        <v>0</v>
      </c>
      <c r="J427" s="53">
        <v>0</v>
      </c>
      <c r="K427" s="53">
        <v>0</v>
      </c>
      <c r="L427" s="53">
        <v>0</v>
      </c>
      <c r="M427" s="17"/>
    </row>
    <row r="428" spans="1:13" s="132" customFormat="1" ht="12.75" customHeight="1" x14ac:dyDescent="0.2">
      <c r="A428" s="2" t="s">
        <v>9</v>
      </c>
      <c r="B428" s="52">
        <f>SUM(C428:L428)</f>
        <v>0</v>
      </c>
      <c r="C428" s="53">
        <v>0</v>
      </c>
      <c r="D428" s="53">
        <v>0</v>
      </c>
      <c r="E428" s="53">
        <v>0</v>
      </c>
      <c r="F428" s="53">
        <v>0</v>
      </c>
      <c r="G428" s="53">
        <v>0</v>
      </c>
      <c r="H428" s="53">
        <v>0</v>
      </c>
      <c r="I428" s="53">
        <v>0</v>
      </c>
      <c r="J428" s="53">
        <v>0</v>
      </c>
      <c r="K428" s="53">
        <v>0</v>
      </c>
      <c r="L428" s="53">
        <v>0</v>
      </c>
      <c r="M428" s="17"/>
    </row>
    <row r="429" spans="1:13" s="132" customFormat="1" ht="12.75" customHeight="1" x14ac:dyDescent="0.2">
      <c r="A429" s="6" t="s">
        <v>10</v>
      </c>
      <c r="B429" s="166">
        <f>B431+B432</f>
        <v>17500000</v>
      </c>
      <c r="C429" s="167">
        <f>C431+C432</f>
        <v>0</v>
      </c>
      <c r="D429" s="167">
        <f t="shared" ref="D429:L429" si="138">D431+D432</f>
        <v>0</v>
      </c>
      <c r="E429" s="167">
        <f t="shared" si="138"/>
        <v>0</v>
      </c>
      <c r="F429" s="167">
        <f t="shared" si="138"/>
        <v>0</v>
      </c>
      <c r="G429" s="167">
        <f t="shared" si="138"/>
        <v>2916667</v>
      </c>
      <c r="H429" s="167">
        <f t="shared" si="138"/>
        <v>2916667</v>
      </c>
      <c r="I429" s="167">
        <f t="shared" si="138"/>
        <v>2916667</v>
      </c>
      <c r="J429" s="167">
        <f t="shared" si="138"/>
        <v>2916667</v>
      </c>
      <c r="K429" s="167">
        <f t="shared" si="138"/>
        <v>2916666</v>
      </c>
      <c r="L429" s="167">
        <f t="shared" si="138"/>
        <v>2916666</v>
      </c>
      <c r="M429" s="17"/>
    </row>
    <row r="430" spans="1:13" s="132" customFormat="1" ht="12.75" customHeight="1" x14ac:dyDescent="0.2">
      <c r="A430" s="2" t="s">
        <v>11</v>
      </c>
      <c r="B430" s="4"/>
      <c r="C430" s="22"/>
      <c r="D430" s="22"/>
      <c r="E430" s="22"/>
      <c r="F430" s="22"/>
      <c r="G430" s="22"/>
      <c r="H430" s="22"/>
      <c r="I430" s="22"/>
      <c r="J430" s="22"/>
      <c r="K430" s="22"/>
      <c r="L430" s="22"/>
      <c r="M430" s="17"/>
    </row>
    <row r="431" spans="1:13" s="132" customFormat="1" ht="12.75" customHeight="1" x14ac:dyDescent="0.2">
      <c r="A431" s="2" t="s">
        <v>12</v>
      </c>
      <c r="B431" s="4">
        <f>SUM(C431:L431)</f>
        <v>17500000</v>
      </c>
      <c r="C431" s="22"/>
      <c r="D431" s="22"/>
      <c r="E431" s="22"/>
      <c r="F431" s="22"/>
      <c r="G431" s="22">
        <v>2916667</v>
      </c>
      <c r="H431" s="22">
        <v>2916667</v>
      </c>
      <c r="I431" s="22">
        <v>2916667</v>
      </c>
      <c r="J431" s="22">
        <v>2916667</v>
      </c>
      <c r="K431" s="22">
        <v>2916666</v>
      </c>
      <c r="L431" s="22">
        <v>2916666</v>
      </c>
      <c r="M431" s="17"/>
    </row>
    <row r="432" spans="1:13" s="132" customFormat="1" ht="39" customHeight="1" thickBot="1" x14ac:dyDescent="0.25">
      <c r="A432" s="2" t="s">
        <v>13</v>
      </c>
      <c r="B432" s="52">
        <f>SUM(C432:L432)</f>
        <v>0</v>
      </c>
      <c r="C432" s="53">
        <v>0</v>
      </c>
      <c r="D432" s="53">
        <v>0</v>
      </c>
      <c r="E432" s="53">
        <v>0</v>
      </c>
      <c r="F432" s="53">
        <v>0</v>
      </c>
      <c r="G432" s="53">
        <v>0</v>
      </c>
      <c r="H432" s="53">
        <v>0</v>
      </c>
      <c r="I432" s="53">
        <v>0</v>
      </c>
      <c r="J432" s="53">
        <v>0</v>
      </c>
      <c r="K432" s="53">
        <v>0</v>
      </c>
      <c r="L432" s="53">
        <v>0</v>
      </c>
      <c r="M432" s="17"/>
    </row>
    <row r="433" spans="1:13" s="132" customFormat="1" ht="15.6" customHeight="1" thickBot="1" x14ac:dyDescent="0.25">
      <c r="A433" s="174" t="s">
        <v>70</v>
      </c>
      <c r="B433" s="175"/>
      <c r="C433" s="175"/>
      <c r="D433" s="175"/>
      <c r="E433" s="175"/>
      <c r="F433" s="175"/>
      <c r="G433" s="175"/>
      <c r="H433" s="175"/>
      <c r="I433" s="175"/>
      <c r="J433" s="175"/>
      <c r="K433" s="175"/>
      <c r="L433" s="176"/>
      <c r="M433" s="17"/>
    </row>
    <row r="434" spans="1:13" s="132" customFormat="1" ht="12.75" customHeight="1" x14ac:dyDescent="0.2">
      <c r="A434" s="110" t="s">
        <v>59</v>
      </c>
      <c r="B434" s="111"/>
      <c r="C434" s="111"/>
      <c r="D434" s="111"/>
      <c r="E434" s="111"/>
      <c r="F434" s="111"/>
      <c r="G434" s="111"/>
      <c r="H434" s="111"/>
      <c r="I434" s="111"/>
      <c r="J434" s="111"/>
      <c r="K434" s="111"/>
      <c r="L434" s="112"/>
      <c r="M434" s="17"/>
    </row>
    <row r="435" spans="1:13" s="132" customFormat="1" ht="12.75" customHeight="1" x14ac:dyDescent="0.2">
      <c r="A435" s="18" t="s">
        <v>6</v>
      </c>
      <c r="B435" s="20">
        <f>B436+B437+B438+B439</f>
        <v>20000000</v>
      </c>
      <c r="C435" s="20">
        <f>C436+C437+C438+C439</f>
        <v>0</v>
      </c>
      <c r="D435" s="20">
        <f t="shared" ref="D435:L435" si="139">D436+D437+D438+D439</f>
        <v>0</v>
      </c>
      <c r="E435" s="20">
        <f t="shared" si="139"/>
        <v>0</v>
      </c>
      <c r="F435" s="20">
        <f t="shared" si="139"/>
        <v>1000000</v>
      </c>
      <c r="G435" s="20">
        <f t="shared" si="139"/>
        <v>3000000</v>
      </c>
      <c r="H435" s="20">
        <f t="shared" si="139"/>
        <v>4000000</v>
      </c>
      <c r="I435" s="20">
        <f t="shared" si="139"/>
        <v>6000000</v>
      </c>
      <c r="J435" s="20">
        <f t="shared" si="139"/>
        <v>4000000</v>
      </c>
      <c r="K435" s="20">
        <f t="shared" si="139"/>
        <v>2000000</v>
      </c>
      <c r="L435" s="69">
        <f t="shared" si="139"/>
        <v>0</v>
      </c>
      <c r="M435" s="17"/>
    </row>
    <row r="436" spans="1:13" s="132" customFormat="1" ht="12.75" customHeight="1" x14ac:dyDescent="0.2">
      <c r="A436" s="23" t="s">
        <v>7</v>
      </c>
      <c r="B436" s="52">
        <f>SUM(C436:L436)</f>
        <v>0</v>
      </c>
      <c r="C436" s="53">
        <v>0</v>
      </c>
      <c r="D436" s="53">
        <v>0</v>
      </c>
      <c r="E436" s="53">
        <v>0</v>
      </c>
      <c r="F436" s="53">
        <v>0</v>
      </c>
      <c r="G436" s="53">
        <v>0</v>
      </c>
      <c r="H436" s="53">
        <v>0</v>
      </c>
      <c r="I436" s="53">
        <v>0</v>
      </c>
      <c r="J436" s="53">
        <v>0</v>
      </c>
      <c r="K436" s="53">
        <v>0</v>
      </c>
      <c r="L436" s="53">
        <v>0</v>
      </c>
      <c r="M436" s="17"/>
    </row>
    <row r="437" spans="1:13" s="132" customFormat="1" ht="12.75" customHeight="1" x14ac:dyDescent="0.2">
      <c r="A437" s="23" t="s">
        <v>8</v>
      </c>
      <c r="B437" s="52">
        <f>SUM(C437:L437)</f>
        <v>0</v>
      </c>
      <c r="C437" s="53">
        <v>0</v>
      </c>
      <c r="D437" s="53">
        <v>0</v>
      </c>
      <c r="E437" s="53">
        <v>0</v>
      </c>
      <c r="F437" s="53">
        <v>0</v>
      </c>
      <c r="G437" s="53">
        <v>0</v>
      </c>
      <c r="H437" s="53">
        <v>0</v>
      </c>
      <c r="I437" s="53">
        <v>0</v>
      </c>
      <c r="J437" s="53">
        <v>0</v>
      </c>
      <c r="K437" s="53">
        <v>0</v>
      </c>
      <c r="L437" s="53">
        <v>0</v>
      </c>
      <c r="M437" s="17"/>
    </row>
    <row r="438" spans="1:13" s="133" customFormat="1" ht="12.75" customHeight="1" x14ac:dyDescent="0.2">
      <c r="A438" s="23" t="s">
        <v>9</v>
      </c>
      <c r="B438" s="52">
        <f>SUM(C438:L438)</f>
        <v>0</v>
      </c>
      <c r="C438" s="53">
        <v>0</v>
      </c>
      <c r="D438" s="53">
        <v>0</v>
      </c>
      <c r="E438" s="53">
        <v>0</v>
      </c>
      <c r="F438" s="53">
        <v>0</v>
      </c>
      <c r="G438" s="53">
        <v>0</v>
      </c>
      <c r="H438" s="53">
        <v>0</v>
      </c>
      <c r="I438" s="53">
        <v>0</v>
      </c>
      <c r="J438" s="53">
        <v>0</v>
      </c>
      <c r="K438" s="53">
        <v>0</v>
      </c>
      <c r="L438" s="53">
        <v>0</v>
      </c>
      <c r="M438" s="17"/>
    </row>
    <row r="439" spans="1:13" s="132" customFormat="1" ht="12.75" customHeight="1" x14ac:dyDescent="0.2">
      <c r="A439" s="31" t="s">
        <v>10</v>
      </c>
      <c r="B439" s="12">
        <f>B441+B442</f>
        <v>20000000</v>
      </c>
      <c r="C439" s="12">
        <f>C441+C442</f>
        <v>0</v>
      </c>
      <c r="D439" s="12">
        <f t="shared" ref="D439:L439" si="140">D441+D442</f>
        <v>0</v>
      </c>
      <c r="E439" s="12">
        <f t="shared" si="140"/>
        <v>0</v>
      </c>
      <c r="F439" s="12">
        <f t="shared" si="140"/>
        <v>1000000</v>
      </c>
      <c r="G439" s="12">
        <f t="shared" si="140"/>
        <v>3000000</v>
      </c>
      <c r="H439" s="12">
        <f t="shared" si="140"/>
        <v>4000000</v>
      </c>
      <c r="I439" s="12">
        <f t="shared" si="140"/>
        <v>6000000</v>
      </c>
      <c r="J439" s="12">
        <f t="shared" si="140"/>
        <v>4000000</v>
      </c>
      <c r="K439" s="12">
        <f t="shared" si="140"/>
        <v>2000000</v>
      </c>
      <c r="L439" s="71">
        <f t="shared" si="140"/>
        <v>0</v>
      </c>
      <c r="M439" s="17"/>
    </row>
    <row r="440" spans="1:13" s="132" customFormat="1" ht="12.75" customHeight="1" x14ac:dyDescent="0.2">
      <c r="A440" s="23" t="s">
        <v>11</v>
      </c>
      <c r="B440" s="52">
        <f>SUM(C440:L440)</f>
        <v>0</v>
      </c>
      <c r="C440" s="53">
        <v>0</v>
      </c>
      <c r="D440" s="53">
        <v>0</v>
      </c>
      <c r="E440" s="53">
        <v>0</v>
      </c>
      <c r="F440" s="53">
        <v>0</v>
      </c>
      <c r="G440" s="53">
        <v>0</v>
      </c>
      <c r="H440" s="53">
        <v>0</v>
      </c>
      <c r="I440" s="53">
        <v>0</v>
      </c>
      <c r="J440" s="53">
        <v>0</v>
      </c>
      <c r="K440" s="53">
        <v>0</v>
      </c>
      <c r="L440" s="53">
        <v>0</v>
      </c>
      <c r="M440" s="17"/>
    </row>
    <row r="441" spans="1:13" s="132" customFormat="1" ht="12.75" customHeight="1" x14ac:dyDescent="0.2">
      <c r="A441" s="23" t="s">
        <v>12</v>
      </c>
      <c r="B441" s="52">
        <f>SUM(C441:L441)</f>
        <v>0</v>
      </c>
      <c r="C441" s="53">
        <v>0</v>
      </c>
      <c r="D441" s="53">
        <v>0</v>
      </c>
      <c r="E441" s="53">
        <v>0</v>
      </c>
      <c r="F441" s="53">
        <v>0</v>
      </c>
      <c r="G441" s="53">
        <v>0</v>
      </c>
      <c r="H441" s="53">
        <v>0</v>
      </c>
      <c r="I441" s="53">
        <v>0</v>
      </c>
      <c r="J441" s="53">
        <v>0</v>
      </c>
      <c r="K441" s="53">
        <v>0</v>
      </c>
      <c r="L441" s="53">
        <v>0</v>
      </c>
      <c r="M441" s="17"/>
    </row>
    <row r="442" spans="1:13" s="143" customFormat="1" ht="41.25" customHeight="1" thickBot="1" x14ac:dyDescent="0.25">
      <c r="A442" s="32" t="s">
        <v>13</v>
      </c>
      <c r="B442" s="42">
        <v>20000000</v>
      </c>
      <c r="C442" s="46"/>
      <c r="D442" s="46"/>
      <c r="E442" s="46"/>
      <c r="F442" s="46">
        <f>B442*0.05</f>
        <v>1000000</v>
      </c>
      <c r="G442" s="46">
        <f>B442*0.15</f>
        <v>3000000</v>
      </c>
      <c r="H442" s="46">
        <f>B442*0.2</f>
        <v>4000000</v>
      </c>
      <c r="I442" s="46">
        <f>B442*0.3</f>
        <v>6000000</v>
      </c>
      <c r="J442" s="46">
        <f>B442*0.2</f>
        <v>4000000</v>
      </c>
      <c r="K442" s="46">
        <f>B442*0.1</f>
        <v>2000000</v>
      </c>
      <c r="L442" s="47"/>
      <c r="M442" s="107"/>
    </row>
    <row r="443" spans="1:13" s="133" customFormat="1" ht="12.75" customHeight="1" thickBot="1" x14ac:dyDescent="0.25">
      <c r="A443" s="218" t="s">
        <v>55</v>
      </c>
      <c r="B443" s="219"/>
      <c r="C443" s="219"/>
      <c r="D443" s="219"/>
      <c r="E443" s="219"/>
      <c r="F443" s="219"/>
      <c r="G443" s="219"/>
      <c r="H443" s="219"/>
      <c r="I443" s="219"/>
      <c r="J443" s="219"/>
      <c r="K443" s="219"/>
      <c r="L443" s="220"/>
      <c r="M443" s="17"/>
    </row>
    <row r="444" spans="1:13" s="133" customFormat="1" ht="12.75" customHeight="1" x14ac:dyDescent="0.2">
      <c r="A444" s="110" t="s">
        <v>59</v>
      </c>
      <c r="B444" s="111"/>
      <c r="C444" s="111"/>
      <c r="D444" s="111"/>
      <c r="E444" s="111"/>
      <c r="F444" s="111"/>
      <c r="G444" s="111"/>
      <c r="H444" s="111"/>
      <c r="I444" s="111"/>
      <c r="J444" s="111"/>
      <c r="K444" s="111"/>
      <c r="L444" s="112"/>
      <c r="M444" s="17"/>
    </row>
    <row r="445" spans="1:13" s="132" customFormat="1" ht="12.75" customHeight="1" x14ac:dyDescent="0.2">
      <c r="A445" s="18" t="s">
        <v>6</v>
      </c>
      <c r="B445" s="20">
        <f>B446+B447+B448+B449</f>
        <v>73903120</v>
      </c>
      <c r="C445" s="20">
        <f>C446+C447+C448+C449</f>
        <v>0</v>
      </c>
      <c r="D445" s="20">
        <f t="shared" ref="D445:L445" si="141">D446+D447+D448+D449</f>
        <v>0</v>
      </c>
      <c r="E445" s="20">
        <f t="shared" si="141"/>
        <v>0</v>
      </c>
      <c r="F445" s="20">
        <f t="shared" si="141"/>
        <v>0</v>
      </c>
      <c r="G445" s="20">
        <f t="shared" si="141"/>
        <v>7967190</v>
      </c>
      <c r="H445" s="20">
        <f t="shared" si="141"/>
        <v>13187186</v>
      </c>
      <c r="I445" s="20">
        <f t="shared" si="141"/>
        <v>13187186</v>
      </c>
      <c r="J445" s="20">
        <f t="shared" si="141"/>
        <v>13187186</v>
      </c>
      <c r="K445" s="20">
        <f t="shared" si="141"/>
        <v>13187186</v>
      </c>
      <c r="L445" s="69">
        <f t="shared" si="141"/>
        <v>13187186</v>
      </c>
      <c r="M445" s="17"/>
    </row>
    <row r="446" spans="1:13" s="132" customFormat="1" ht="12.75" customHeight="1" x14ac:dyDescent="0.2">
      <c r="A446" s="23" t="s">
        <v>7</v>
      </c>
      <c r="B446" s="42">
        <v>0</v>
      </c>
      <c r="C446" s="42">
        <v>0</v>
      </c>
      <c r="D446" s="42">
        <v>0</v>
      </c>
      <c r="E446" s="42">
        <v>0</v>
      </c>
      <c r="F446" s="42">
        <v>0</v>
      </c>
      <c r="G446" s="42">
        <v>0</v>
      </c>
      <c r="H446" s="42">
        <v>0</v>
      </c>
      <c r="I446" s="42">
        <v>0</v>
      </c>
      <c r="J446" s="42">
        <v>0</v>
      </c>
      <c r="K446" s="42">
        <v>0</v>
      </c>
      <c r="L446" s="42">
        <v>0</v>
      </c>
      <c r="M446" s="17"/>
    </row>
    <row r="447" spans="1:13" s="132" customFormat="1" ht="12.75" customHeight="1" x14ac:dyDescent="0.2">
      <c r="A447" s="23" t="s">
        <v>8</v>
      </c>
      <c r="B447" s="42">
        <v>0</v>
      </c>
      <c r="C447" s="42">
        <v>0</v>
      </c>
      <c r="D447" s="42">
        <v>0</v>
      </c>
      <c r="E447" s="42">
        <v>0</v>
      </c>
      <c r="F447" s="42">
        <v>0</v>
      </c>
      <c r="G447" s="42">
        <v>0</v>
      </c>
      <c r="H447" s="42">
        <v>0</v>
      </c>
      <c r="I447" s="42">
        <v>0</v>
      </c>
      <c r="J447" s="42">
        <v>0</v>
      </c>
      <c r="K447" s="42">
        <v>0</v>
      </c>
      <c r="L447" s="42">
        <v>0</v>
      </c>
      <c r="M447" s="17"/>
    </row>
    <row r="448" spans="1:13" s="133" customFormat="1" ht="12.75" customHeight="1" x14ac:dyDescent="0.2">
      <c r="A448" s="23" t="s">
        <v>9</v>
      </c>
      <c r="B448" s="42">
        <v>0</v>
      </c>
      <c r="C448" s="42">
        <v>0</v>
      </c>
      <c r="D448" s="42">
        <v>0</v>
      </c>
      <c r="E448" s="42">
        <v>0</v>
      </c>
      <c r="F448" s="42">
        <v>0</v>
      </c>
      <c r="G448" s="42">
        <v>0</v>
      </c>
      <c r="H448" s="42">
        <v>0</v>
      </c>
      <c r="I448" s="42">
        <v>0</v>
      </c>
      <c r="J448" s="42">
        <v>0</v>
      </c>
      <c r="K448" s="42">
        <v>0</v>
      </c>
      <c r="L448" s="42">
        <v>0</v>
      </c>
      <c r="M448" s="17"/>
    </row>
    <row r="449" spans="1:57" s="132" customFormat="1" ht="12.75" customHeight="1" x14ac:dyDescent="0.2">
      <c r="A449" s="31" t="s">
        <v>10</v>
      </c>
      <c r="B449" s="12">
        <f>B451+B452</f>
        <v>73903120</v>
      </c>
      <c r="C449" s="12">
        <f t="shared" ref="C449:L449" si="142">C451+C452</f>
        <v>0</v>
      </c>
      <c r="D449" s="12">
        <f t="shared" si="142"/>
        <v>0</v>
      </c>
      <c r="E449" s="12">
        <f t="shared" si="142"/>
        <v>0</v>
      </c>
      <c r="F449" s="12">
        <f t="shared" si="142"/>
        <v>0</v>
      </c>
      <c r="G449" s="12">
        <f t="shared" si="142"/>
        <v>7967190</v>
      </c>
      <c r="H449" s="12">
        <f t="shared" si="142"/>
        <v>13187186</v>
      </c>
      <c r="I449" s="12">
        <f t="shared" si="142"/>
        <v>13187186</v>
      </c>
      <c r="J449" s="12">
        <f t="shared" si="142"/>
        <v>13187186</v>
      </c>
      <c r="K449" s="12">
        <f t="shared" si="142"/>
        <v>13187186</v>
      </c>
      <c r="L449" s="71">
        <f t="shared" si="142"/>
        <v>13187186</v>
      </c>
      <c r="M449" s="17"/>
    </row>
    <row r="450" spans="1:57" s="132" customFormat="1" ht="12.75" customHeight="1" x14ac:dyDescent="0.2">
      <c r="A450" s="23" t="s">
        <v>11</v>
      </c>
      <c r="B450" s="40"/>
      <c r="C450" s="33"/>
      <c r="D450" s="33"/>
      <c r="E450" s="33"/>
      <c r="F450" s="33"/>
      <c r="G450" s="33"/>
      <c r="H450" s="33"/>
      <c r="I450" s="33"/>
      <c r="J450" s="33"/>
      <c r="K450" s="33"/>
      <c r="L450" s="41"/>
      <c r="M450" s="17"/>
    </row>
    <row r="451" spans="1:57" s="132" customFormat="1" ht="12.75" customHeight="1" x14ac:dyDescent="0.2">
      <c r="A451" s="23" t="s">
        <v>12</v>
      </c>
      <c r="B451" s="42">
        <v>37803120</v>
      </c>
      <c r="C451" s="42">
        <v>0</v>
      </c>
      <c r="D451" s="42">
        <v>0</v>
      </c>
      <c r="E451" s="42">
        <v>0</v>
      </c>
      <c r="F451" s="42">
        <v>0</v>
      </c>
      <c r="G451" s="42">
        <v>6300520</v>
      </c>
      <c r="H451" s="42">
        <v>6300520</v>
      </c>
      <c r="I451" s="42">
        <v>6300520</v>
      </c>
      <c r="J451" s="42">
        <v>6300520</v>
      </c>
      <c r="K451" s="42">
        <v>6300520</v>
      </c>
      <c r="L451" s="42">
        <v>6300520</v>
      </c>
      <c r="M451" s="17"/>
    </row>
    <row r="452" spans="1:57" s="144" customFormat="1" ht="43.5" customHeight="1" thickBot="1" x14ac:dyDescent="0.25">
      <c r="A452" s="32" t="s">
        <v>13</v>
      </c>
      <c r="B452" s="42">
        <f>SUM(C452:L452)</f>
        <v>36100000</v>
      </c>
      <c r="C452" s="43">
        <v>0</v>
      </c>
      <c r="D452" s="43">
        <v>0</v>
      </c>
      <c r="E452" s="43">
        <v>0</v>
      </c>
      <c r="F452" s="43">
        <v>0</v>
      </c>
      <c r="G452" s="43">
        <v>1666670</v>
      </c>
      <c r="H452" s="43">
        <v>6886666</v>
      </c>
      <c r="I452" s="43">
        <v>6886666</v>
      </c>
      <c r="J452" s="43">
        <v>6886666</v>
      </c>
      <c r="K452" s="43">
        <v>6886666</v>
      </c>
      <c r="L452" s="43">
        <v>6886666</v>
      </c>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5"/>
      <c r="AL452" s="145"/>
      <c r="AM452" s="145"/>
      <c r="AN452" s="145"/>
      <c r="AO452" s="145"/>
      <c r="AP452" s="145"/>
      <c r="AQ452" s="145"/>
      <c r="AR452" s="145"/>
      <c r="AS452" s="145"/>
      <c r="AT452" s="145"/>
      <c r="AU452" s="145"/>
      <c r="AV452" s="145"/>
      <c r="AW452" s="145"/>
      <c r="AX452" s="145"/>
      <c r="AY452" s="145"/>
      <c r="AZ452" s="145"/>
      <c r="BA452" s="145"/>
      <c r="BB452" s="145"/>
      <c r="BC452" s="145"/>
      <c r="BD452" s="145"/>
      <c r="BE452" s="145"/>
    </row>
    <row r="453" spans="1:57" s="130" customFormat="1" ht="30.75" customHeight="1" x14ac:dyDescent="0.2">
      <c r="A453" s="217" t="s">
        <v>56</v>
      </c>
      <c r="B453" s="217"/>
      <c r="C453" s="217"/>
      <c r="D453" s="217"/>
      <c r="E453" s="217"/>
      <c r="F453" s="217"/>
      <c r="G453" s="217"/>
      <c r="H453" s="217"/>
      <c r="I453" s="217"/>
      <c r="J453" s="217"/>
      <c r="K453" s="217"/>
      <c r="L453" s="217"/>
      <c r="M453" s="1"/>
    </row>
    <row r="454" spans="1:57" ht="12.75" customHeight="1" x14ac:dyDescent="0.2">
      <c r="A454" s="209" t="s">
        <v>57</v>
      </c>
      <c r="B454" s="209"/>
      <c r="C454" s="209"/>
      <c r="D454" s="209"/>
      <c r="E454" s="209"/>
      <c r="F454" s="209"/>
      <c r="G454" s="209"/>
      <c r="H454" s="209"/>
      <c r="I454" s="209"/>
      <c r="J454" s="209"/>
      <c r="K454" s="209"/>
      <c r="L454" s="209"/>
    </row>
    <row r="455" spans="1:57" ht="12.75" customHeight="1" x14ac:dyDescent="0.2">
      <c r="A455" s="209" t="s">
        <v>63</v>
      </c>
      <c r="B455" s="209"/>
      <c r="C455" s="209"/>
      <c r="D455" s="209"/>
      <c r="E455" s="209"/>
      <c r="F455" s="209"/>
      <c r="G455" s="209"/>
      <c r="H455" s="209"/>
      <c r="I455" s="209"/>
      <c r="J455" s="209"/>
      <c r="K455" s="209"/>
      <c r="L455" s="209"/>
    </row>
    <row r="456" spans="1:57" ht="12.75" customHeight="1" x14ac:dyDescent="0.2">
      <c r="A456" s="173" t="s">
        <v>66</v>
      </c>
    </row>
    <row r="457" spans="1:57" s="130" customFormat="1" ht="12.75" customHeight="1" x14ac:dyDescent="0.2">
      <c r="A457" s="14"/>
      <c r="B457" s="15"/>
      <c r="C457" s="16"/>
      <c r="D457" s="16"/>
      <c r="E457" s="16"/>
      <c r="F457" s="16"/>
      <c r="G457" s="16"/>
      <c r="H457" s="16"/>
      <c r="I457" s="16"/>
      <c r="J457" s="16"/>
      <c r="K457" s="16"/>
      <c r="L457" s="16"/>
      <c r="M457" s="1"/>
    </row>
  </sheetData>
  <mergeCells count="54">
    <mergeCell ref="A455:L455"/>
    <mergeCell ref="I5:L5"/>
    <mergeCell ref="A383:L383"/>
    <mergeCell ref="A352:L352"/>
    <mergeCell ref="A342:L342"/>
    <mergeCell ref="A343:L343"/>
    <mergeCell ref="A296:L296"/>
    <mergeCell ref="A314:L314"/>
    <mergeCell ref="A275:L275"/>
    <mergeCell ref="A454:L454"/>
    <mergeCell ref="A413:L413"/>
    <mergeCell ref="A403:L403"/>
    <mergeCell ref="A453:L453"/>
    <mergeCell ref="A443:L443"/>
    <mergeCell ref="A433:L433"/>
    <mergeCell ref="A423:L423"/>
    <mergeCell ref="A414:L414"/>
    <mergeCell ref="A424:L424"/>
    <mergeCell ref="A295:L295"/>
    <mergeCell ref="A362:L362"/>
    <mergeCell ref="A363:L363"/>
    <mergeCell ref="A373:L373"/>
    <mergeCell ref="A393:L393"/>
    <mergeCell ref="A285:L285"/>
    <mergeCell ref="A332:L332"/>
    <mergeCell ref="A224:L224"/>
    <mergeCell ref="A225:L225"/>
    <mergeCell ref="A214:L214"/>
    <mergeCell ref="A204:L204"/>
    <mergeCell ref="A265:L265"/>
    <mergeCell ref="A255:L255"/>
    <mergeCell ref="A245:L245"/>
    <mergeCell ref="A235:L235"/>
    <mergeCell ref="A173:L173"/>
    <mergeCell ref="A143:L143"/>
    <mergeCell ref="A194:L194"/>
    <mergeCell ref="A133:L133"/>
    <mergeCell ref="A153:L153"/>
    <mergeCell ref="A184:L184"/>
    <mergeCell ref="A163:L163"/>
    <mergeCell ref="A174:L174"/>
    <mergeCell ref="A93:L93"/>
    <mergeCell ref="A123:L123"/>
    <mergeCell ref="A1:L1"/>
    <mergeCell ref="A3:L3"/>
    <mergeCell ref="A7:A8"/>
    <mergeCell ref="B7:B8"/>
    <mergeCell ref="C7:E7"/>
    <mergeCell ref="F7:L7"/>
    <mergeCell ref="A37:L37"/>
    <mergeCell ref="A38:L38"/>
    <mergeCell ref="A68:L68"/>
    <mergeCell ref="A103:L103"/>
    <mergeCell ref="A113:L113"/>
  </mergeCells>
  <pageMargins left="0.70866141732283472" right="0.70866141732283472" top="0.74803149606299213" bottom="0.74803149606299213" header="0.31496062992125984" footer="0.31496062992125984"/>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0093007EA31155478E0DC4C4811F0CA6" ma:contentTypeVersion="2" ma:contentTypeDescription="Izveidot jaunu dokumentu." ma:contentTypeScope="" ma:versionID="1e99e2fd9eb9a985f24b8dd280f692e6">
  <xsd:schema xmlns:xsd="http://www.w3.org/2001/XMLSchema" xmlns:xs="http://www.w3.org/2001/XMLSchema" xmlns:p="http://schemas.microsoft.com/office/2006/metadata/properties" xmlns:ns2="ac91d112-4933-409f-8410-128a1f6607df" targetNamespace="http://schemas.microsoft.com/office/2006/metadata/properties" ma:root="true" ma:fieldsID="cf56f6d2d6cd48cbf6fb6d58f051b8bd" ns2:_="">
    <xsd:import namespace="ac91d112-4933-409f-8410-128a1f6607d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1d112-4933-409f-8410-128a1f6607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AC4692-9D6F-4C92-BADF-30BC737D4CA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7E753C-BD9B-4835-AC53-1B099E204546}">
  <ds:schemaRefs>
    <ds:schemaRef ds:uri="http://schemas.microsoft.com/sharepoint/v3/contenttype/forms"/>
  </ds:schemaRefs>
</ds:datastoreItem>
</file>

<file path=customXml/itemProps3.xml><?xml version="1.0" encoding="utf-8"?>
<ds:datastoreItem xmlns:ds="http://schemas.openxmlformats.org/officeDocument/2006/customXml" ds:itemID="{1A280F7C-4B9D-41F0-B427-5C880A8E8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1d112-4933-409f-8410-128a1f6607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5.PIELIKUMS_VM</vt:lpstr>
      <vt:lpstr>'5.PIELIKUMS_VM'!Print_Area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Kristīne Šica</dc:creator>
  <cp:keywords/>
  <dc:description/>
  <cp:lastModifiedBy>Svetlana Batare</cp:lastModifiedBy>
  <cp:revision/>
  <dcterms:created xsi:type="dcterms:W3CDTF">2020-09-18T06:38:37Z</dcterms:created>
  <dcterms:modified xsi:type="dcterms:W3CDTF">2021-02-11T17:56:12Z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0x0101000093007EA31155478E0DC4C4811F0CA6</vt:lpwstr>
  </property>
</Properties>
</file>