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RBS\ASISTENTI\MK NOTEIKUMU GROZĪJUMI\Noteikumu grozījumi 2020\Uz 15.12.2020. MK\Saskaņojums uz 111220\"/>
    </mc:Choice>
  </mc:AlternateContent>
  <bookViews>
    <workbookView xWindow="0" yWindow="0" windowWidth="28800" windowHeight="12135"/>
  </bookViews>
  <sheets>
    <sheet name="2021" sheetId="1" r:id="rId1"/>
    <sheet name="2022" sheetId="2" r:id="rId2"/>
    <sheet name="202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Y15" i="3" l="1"/>
  <c r="Y16" i="3"/>
  <c r="Y17" i="3"/>
  <c r="Y18" i="3"/>
  <c r="Y14" i="3"/>
  <c r="Y12" i="3"/>
  <c r="Y11" i="3"/>
  <c r="Y10" i="3"/>
  <c r="Y9" i="3"/>
  <c r="Y8" i="3"/>
  <c r="Y7" i="3"/>
  <c r="R14" i="3"/>
  <c r="R8" i="3"/>
  <c r="R9" i="3"/>
  <c r="R10" i="3"/>
  <c r="R11" i="3"/>
  <c r="R12" i="3"/>
  <c r="R7" i="3"/>
  <c r="M17" i="3"/>
  <c r="M18" i="3"/>
  <c r="M16" i="3"/>
  <c r="M15" i="3"/>
  <c r="M14" i="3"/>
  <c r="M12" i="3"/>
  <c r="M11" i="3"/>
  <c r="M10" i="3"/>
  <c r="M9" i="3"/>
  <c r="M8" i="3"/>
  <c r="M7" i="3"/>
  <c r="G17" i="3"/>
  <c r="G18" i="3"/>
  <c r="G16" i="3"/>
  <c r="G15" i="3"/>
  <c r="G14" i="3"/>
  <c r="G12" i="3"/>
  <c r="G11" i="3"/>
  <c r="G10" i="3"/>
  <c r="G8" i="3"/>
  <c r="G9" i="3"/>
  <c r="H8" i="3"/>
  <c r="G7" i="3"/>
  <c r="N46" i="1"/>
  <c r="N44" i="2"/>
  <c r="N44" i="3"/>
  <c r="G19" i="3" l="1"/>
  <c r="B9" i="3"/>
  <c r="B9" i="2"/>
  <c r="B7" i="3" l="1"/>
  <c r="B7" i="2" l="1"/>
  <c r="B9" i="1"/>
  <c r="N29" i="3" l="1"/>
  <c r="J29" i="3" s="1"/>
  <c r="N35" i="2"/>
  <c r="J35" i="2" s="1"/>
  <c r="N34" i="3"/>
  <c r="J34" i="3" s="1"/>
  <c r="N28" i="3"/>
  <c r="J28" i="3" s="1"/>
  <c r="N27" i="3"/>
  <c r="J27" i="3" s="1"/>
  <c r="N25" i="3"/>
  <c r="J25" i="3" s="1"/>
  <c r="N26" i="3"/>
  <c r="J26" i="3" s="1"/>
  <c r="N30" i="3"/>
  <c r="J30" i="3" s="1"/>
  <c r="N31" i="3"/>
  <c r="J31" i="3" s="1"/>
  <c r="N32" i="3"/>
  <c r="J32" i="3" s="1"/>
  <c r="N33" i="3"/>
  <c r="J33" i="3" s="1"/>
  <c r="N35" i="3"/>
  <c r="J35" i="3" s="1"/>
  <c r="N24" i="3"/>
  <c r="J24" i="3" s="1"/>
  <c r="E42" i="3"/>
  <c r="E41" i="3"/>
  <c r="E40" i="3"/>
  <c r="E39" i="3"/>
  <c r="E35" i="3"/>
  <c r="E31" i="3"/>
  <c r="E27" i="3"/>
  <c r="B19" i="3"/>
  <c r="X18" i="3"/>
  <c r="W18" i="3"/>
  <c r="V18" i="3"/>
  <c r="U18" i="3"/>
  <c r="Q18" i="3"/>
  <c r="P18" i="3"/>
  <c r="L18" i="3"/>
  <c r="K18" i="3"/>
  <c r="J18" i="3"/>
  <c r="F18" i="3"/>
  <c r="E18" i="3"/>
  <c r="D18" i="3"/>
  <c r="X17" i="3"/>
  <c r="W17" i="3"/>
  <c r="V17" i="3"/>
  <c r="U17" i="3"/>
  <c r="Q17" i="3"/>
  <c r="P17" i="3"/>
  <c r="L17" i="3"/>
  <c r="K17" i="3"/>
  <c r="J17" i="3"/>
  <c r="F17" i="3"/>
  <c r="E17" i="3"/>
  <c r="D17" i="3"/>
  <c r="X16" i="3"/>
  <c r="W16" i="3"/>
  <c r="V16" i="3"/>
  <c r="U16" i="3"/>
  <c r="Q16" i="3"/>
  <c r="P16" i="3"/>
  <c r="L16" i="3"/>
  <c r="K16" i="3"/>
  <c r="J16" i="3"/>
  <c r="F16" i="3"/>
  <c r="E16" i="3"/>
  <c r="D16" i="3"/>
  <c r="X15" i="3"/>
  <c r="W15" i="3"/>
  <c r="V15" i="3"/>
  <c r="U15" i="3"/>
  <c r="Q15" i="3"/>
  <c r="P15" i="3"/>
  <c r="L15" i="3"/>
  <c r="K15" i="3"/>
  <c r="J15" i="3"/>
  <c r="F15" i="3"/>
  <c r="E15" i="3"/>
  <c r="D15" i="3"/>
  <c r="X14" i="3"/>
  <c r="W14" i="3"/>
  <c r="V14" i="3"/>
  <c r="U14" i="3"/>
  <c r="Q14" i="3"/>
  <c r="P14" i="3"/>
  <c r="L14" i="3"/>
  <c r="K14" i="3"/>
  <c r="J14" i="3"/>
  <c r="F14" i="3"/>
  <c r="E14" i="3"/>
  <c r="D14" i="3"/>
  <c r="AB13" i="3"/>
  <c r="X12" i="3"/>
  <c r="W12" i="3"/>
  <c r="V12" i="3"/>
  <c r="Q12" i="3"/>
  <c r="P12" i="3"/>
  <c r="L12" i="3"/>
  <c r="K12" i="3"/>
  <c r="J12" i="3"/>
  <c r="F12" i="3"/>
  <c r="E12" i="3"/>
  <c r="D12" i="3"/>
  <c r="N34" i="2"/>
  <c r="J34" i="2" s="1"/>
  <c r="N29" i="2"/>
  <c r="J29" i="2" s="1"/>
  <c r="N28" i="2"/>
  <c r="J28" i="2" s="1"/>
  <c r="N27" i="2"/>
  <c r="J27" i="2" s="1"/>
  <c r="M7" i="2" s="1"/>
  <c r="N25" i="2"/>
  <c r="J25" i="2" s="1"/>
  <c r="N26" i="2"/>
  <c r="J26" i="2" s="1"/>
  <c r="N30" i="2"/>
  <c r="J30" i="2" s="1"/>
  <c r="N31" i="2"/>
  <c r="J31" i="2" s="1"/>
  <c r="N32" i="2"/>
  <c r="J32" i="2" s="1"/>
  <c r="Y7" i="2" s="1"/>
  <c r="N33" i="2"/>
  <c r="J33" i="2" s="1"/>
  <c r="N24" i="2"/>
  <c r="J24" i="2" s="1"/>
  <c r="G7" i="2" s="1"/>
  <c r="E42" i="2"/>
  <c r="E41" i="2"/>
  <c r="E40" i="2"/>
  <c r="E39" i="2"/>
  <c r="E35" i="2"/>
  <c r="E31" i="2"/>
  <c r="E27" i="2"/>
  <c r="B19" i="2"/>
  <c r="X18" i="2"/>
  <c r="W18" i="2"/>
  <c r="V18" i="2"/>
  <c r="U18" i="2"/>
  <c r="Q18" i="2"/>
  <c r="P18" i="2"/>
  <c r="L18" i="2"/>
  <c r="K18" i="2"/>
  <c r="J18" i="2"/>
  <c r="F18" i="2"/>
  <c r="E18" i="2"/>
  <c r="D18" i="2"/>
  <c r="X17" i="2"/>
  <c r="W17" i="2"/>
  <c r="V17" i="2"/>
  <c r="U17" i="2"/>
  <c r="Q17" i="2"/>
  <c r="P17" i="2"/>
  <c r="L17" i="2"/>
  <c r="K17" i="2"/>
  <c r="J17" i="2"/>
  <c r="F17" i="2"/>
  <c r="E17" i="2"/>
  <c r="D17" i="2"/>
  <c r="X16" i="2"/>
  <c r="W16" i="2"/>
  <c r="V16" i="2"/>
  <c r="U16" i="2"/>
  <c r="Q16" i="2"/>
  <c r="P16" i="2"/>
  <c r="L16" i="2"/>
  <c r="K16" i="2"/>
  <c r="J16" i="2"/>
  <c r="F16" i="2"/>
  <c r="E16" i="2"/>
  <c r="D16" i="2"/>
  <c r="X15" i="2"/>
  <c r="W15" i="2"/>
  <c r="V15" i="2"/>
  <c r="U15" i="2"/>
  <c r="Q15" i="2"/>
  <c r="P15" i="2"/>
  <c r="L15" i="2"/>
  <c r="K15" i="2"/>
  <c r="J15" i="2"/>
  <c r="F15" i="2"/>
  <c r="E15" i="2"/>
  <c r="D15" i="2"/>
  <c r="X14" i="2"/>
  <c r="W14" i="2"/>
  <c r="V14" i="2"/>
  <c r="U14" i="2"/>
  <c r="Q14" i="2"/>
  <c r="P14" i="2"/>
  <c r="L14" i="2"/>
  <c r="K14" i="2"/>
  <c r="J14" i="2"/>
  <c r="F14" i="2"/>
  <c r="E14" i="2"/>
  <c r="D14" i="2"/>
  <c r="AB13" i="2"/>
  <c r="X12" i="2"/>
  <c r="W12" i="2"/>
  <c r="V12" i="2"/>
  <c r="U12" i="2"/>
  <c r="Q12" i="2"/>
  <c r="P12" i="2"/>
  <c r="L12" i="2"/>
  <c r="K12" i="2"/>
  <c r="J12" i="2"/>
  <c r="F12" i="2"/>
  <c r="E12" i="2"/>
  <c r="D12" i="2"/>
  <c r="Y17" i="2" l="1"/>
  <c r="Y12" i="2"/>
  <c r="Y8" i="2"/>
  <c r="Y16" i="2"/>
  <c r="Y11" i="2"/>
  <c r="Y15" i="2"/>
  <c r="Y10" i="2"/>
  <c r="Y18" i="2"/>
  <c r="Y14" i="2"/>
  <c r="Y9" i="2"/>
  <c r="G15" i="2"/>
  <c r="G18" i="2"/>
  <c r="G14" i="2"/>
  <c r="G17" i="2"/>
  <c r="G12" i="2"/>
  <c r="G8" i="2"/>
  <c r="G16" i="2"/>
  <c r="G11" i="2"/>
  <c r="G10" i="2"/>
  <c r="G9" i="2"/>
  <c r="R17" i="2"/>
  <c r="R12" i="2"/>
  <c r="R8" i="2"/>
  <c r="R16" i="2"/>
  <c r="R11" i="2"/>
  <c r="R15" i="2"/>
  <c r="R10" i="2"/>
  <c r="R18" i="2"/>
  <c r="R14" i="2"/>
  <c r="R9" i="2"/>
  <c r="R7" i="2"/>
  <c r="M16" i="2"/>
  <c r="M11" i="2"/>
  <c r="M15" i="2"/>
  <c r="M10" i="2"/>
  <c r="M18" i="2"/>
  <c r="M14" i="2"/>
  <c r="M17" i="2"/>
  <c r="M12" i="2"/>
  <c r="M8" i="2"/>
  <c r="M9" i="2"/>
  <c r="E44" i="2"/>
  <c r="E43" i="3"/>
  <c r="E44" i="3"/>
  <c r="E43" i="2"/>
  <c r="J29" i="1" l="1"/>
  <c r="H16" i="3" l="1"/>
  <c r="H12" i="3"/>
  <c r="H11" i="3"/>
  <c r="H15" i="3"/>
  <c r="H9" i="3"/>
  <c r="H17" i="3"/>
  <c r="H14" i="3"/>
  <c r="H10" i="3"/>
  <c r="H18" i="3"/>
  <c r="N18" i="3"/>
  <c r="N14" i="3"/>
  <c r="N8" i="3"/>
  <c r="N10" i="3"/>
  <c r="N16" i="3"/>
  <c r="N7" i="3"/>
  <c r="N11" i="3"/>
  <c r="N9" i="3"/>
  <c r="N17" i="3"/>
  <c r="N15" i="3"/>
  <c r="N12" i="3"/>
  <c r="R17" i="3"/>
  <c r="S17" i="3" s="1"/>
  <c r="S9" i="3"/>
  <c r="S11" i="3"/>
  <c r="R16" i="3"/>
  <c r="S16" i="3" s="1"/>
  <c r="S14" i="3"/>
  <c r="S8" i="3"/>
  <c r="R15" i="3"/>
  <c r="S15" i="3" s="1"/>
  <c r="S10" i="3"/>
  <c r="R18" i="3"/>
  <c r="S18" i="3" s="1"/>
  <c r="S12" i="3"/>
  <c r="S7" i="3"/>
  <c r="Z18" i="3"/>
  <c r="Z14" i="3"/>
  <c r="Z10" i="3"/>
  <c r="Z15" i="3"/>
  <c r="Z17" i="3"/>
  <c r="Z12" i="3"/>
  <c r="Z9" i="3"/>
  <c r="Z7" i="3"/>
  <c r="Z11" i="3"/>
  <c r="Z16" i="3"/>
  <c r="Z8" i="3"/>
  <c r="H10" i="2"/>
  <c r="I10" i="2" s="1"/>
  <c r="N7" i="2"/>
  <c r="N14" i="2"/>
  <c r="Z15" i="2"/>
  <c r="Z11" i="2"/>
  <c r="Z7" i="2"/>
  <c r="Z18" i="2"/>
  <c r="Z14" i="2"/>
  <c r="Z10" i="2"/>
  <c r="Z17" i="2"/>
  <c r="Z12" i="2"/>
  <c r="Z8" i="2"/>
  <c r="Z16" i="2"/>
  <c r="Z9" i="2"/>
  <c r="O14" i="2"/>
  <c r="S18" i="2"/>
  <c r="S14" i="2"/>
  <c r="S10" i="2"/>
  <c r="S17" i="2"/>
  <c r="S9" i="2"/>
  <c r="S16" i="2"/>
  <c r="S12" i="2"/>
  <c r="S11" i="2"/>
  <c r="S7" i="2"/>
  <c r="S15" i="2"/>
  <c r="S8" i="2"/>
  <c r="H7" i="3" l="1"/>
  <c r="N8" i="2"/>
  <c r="O8" i="2" s="1"/>
  <c r="N17" i="2"/>
  <c r="O17" i="2" s="1"/>
  <c r="N16" i="2"/>
  <c r="O16" i="2" s="1"/>
  <c r="N10" i="2"/>
  <c r="O10" i="2" s="1"/>
  <c r="N11" i="2"/>
  <c r="O11" i="2" s="1"/>
  <c r="N12" i="2"/>
  <c r="O12" i="2" s="1"/>
  <c r="D30" i="2" s="1"/>
  <c r="F30" i="2" s="1"/>
  <c r="N15" i="2"/>
  <c r="O15" i="2" s="1"/>
  <c r="N18" i="2"/>
  <c r="O18" i="2" s="1"/>
  <c r="H8" i="2"/>
  <c r="I8" i="2" s="1"/>
  <c r="H11" i="2"/>
  <c r="I11" i="2" s="1"/>
  <c r="H15" i="2"/>
  <c r="I15" i="2" s="1"/>
  <c r="H17" i="2"/>
  <c r="I17" i="2" s="1"/>
  <c r="H16" i="2"/>
  <c r="I16" i="2" s="1"/>
  <c r="H14" i="2"/>
  <c r="I14" i="2" s="1"/>
  <c r="H18" i="2"/>
  <c r="I18" i="2" s="1"/>
  <c r="H12" i="2"/>
  <c r="I12" i="2" s="1"/>
  <c r="D26" i="2" s="1"/>
  <c r="H9" i="2"/>
  <c r="I9" i="2" s="1"/>
  <c r="N9" i="2"/>
  <c r="O9" i="2" s="1"/>
  <c r="H7" i="2"/>
  <c r="AA8" i="3"/>
  <c r="AA10" i="3"/>
  <c r="T8" i="3"/>
  <c r="O17" i="3"/>
  <c r="O18" i="3"/>
  <c r="I7" i="3"/>
  <c r="AA16" i="3"/>
  <c r="AA14" i="3"/>
  <c r="T14" i="3"/>
  <c r="T17" i="3"/>
  <c r="I18" i="3"/>
  <c r="I11" i="3"/>
  <c r="AA11" i="3"/>
  <c r="AA17" i="3"/>
  <c r="AA18" i="3"/>
  <c r="T10" i="3"/>
  <c r="T16" i="3"/>
  <c r="O12" i="3"/>
  <c r="D30" i="3" s="1"/>
  <c r="F30" i="3" s="1"/>
  <c r="O11" i="3"/>
  <c r="O8" i="3"/>
  <c r="I8" i="3"/>
  <c r="I9" i="3"/>
  <c r="I12" i="3"/>
  <c r="AA9" i="3"/>
  <c r="T12" i="3"/>
  <c r="D34" i="3" s="1"/>
  <c r="F34" i="3" s="1"/>
  <c r="T9" i="3"/>
  <c r="O16" i="3"/>
  <c r="I14" i="3"/>
  <c r="AA12" i="3"/>
  <c r="D38" i="3" s="1"/>
  <c r="F38" i="3" s="1"/>
  <c r="T18" i="3"/>
  <c r="O9" i="3"/>
  <c r="O10" i="3"/>
  <c r="I17" i="3"/>
  <c r="Y19" i="3"/>
  <c r="AA15" i="3"/>
  <c r="R19" i="3"/>
  <c r="T15" i="3"/>
  <c r="T11" i="3"/>
  <c r="O15" i="3"/>
  <c r="M19" i="3"/>
  <c r="O7" i="3"/>
  <c r="O14" i="3"/>
  <c r="I10" i="3"/>
  <c r="I15" i="3"/>
  <c r="I16" i="3"/>
  <c r="M19" i="2"/>
  <c r="G19" i="2"/>
  <c r="T17" i="2"/>
  <c r="AA9" i="2"/>
  <c r="T8" i="2"/>
  <c r="T12" i="2"/>
  <c r="T10" i="2"/>
  <c r="AA16" i="2"/>
  <c r="AA10" i="2"/>
  <c r="AA11" i="2"/>
  <c r="T15" i="2"/>
  <c r="T16" i="2"/>
  <c r="T14" i="2"/>
  <c r="AA8" i="2"/>
  <c r="AA14" i="2"/>
  <c r="AA15" i="2"/>
  <c r="R19" i="2"/>
  <c r="T7" i="2"/>
  <c r="T9" i="2"/>
  <c r="T18" i="2"/>
  <c r="O7" i="2"/>
  <c r="AA12" i="2"/>
  <c r="D38" i="2" s="1"/>
  <c r="F38" i="2" s="1"/>
  <c r="AA18" i="2"/>
  <c r="T11" i="2"/>
  <c r="AA17" i="2"/>
  <c r="Y19" i="2"/>
  <c r="AA7" i="2"/>
  <c r="E44" i="1"/>
  <c r="E43" i="1"/>
  <c r="E42" i="1"/>
  <c r="E41" i="1"/>
  <c r="J37" i="1"/>
  <c r="E37" i="1"/>
  <c r="J36" i="1"/>
  <c r="J35" i="1"/>
  <c r="J34" i="1"/>
  <c r="J33" i="1"/>
  <c r="E33" i="1"/>
  <c r="J31" i="1"/>
  <c r="J30" i="1"/>
  <c r="E29" i="1"/>
  <c r="J28" i="1"/>
  <c r="J27" i="1"/>
  <c r="J26" i="1"/>
  <c r="B21" i="1"/>
  <c r="X20" i="1"/>
  <c r="W20" i="1"/>
  <c r="V20" i="1"/>
  <c r="U20" i="1"/>
  <c r="Q20" i="1"/>
  <c r="P20" i="1"/>
  <c r="L20" i="1"/>
  <c r="K20" i="1"/>
  <c r="J20" i="1"/>
  <c r="F20" i="1"/>
  <c r="E20" i="1"/>
  <c r="D20" i="1"/>
  <c r="X19" i="1"/>
  <c r="W19" i="1"/>
  <c r="V19" i="1"/>
  <c r="U19" i="1"/>
  <c r="Q19" i="1"/>
  <c r="P19" i="1"/>
  <c r="L19" i="1"/>
  <c r="K19" i="1"/>
  <c r="J19" i="1"/>
  <c r="F19" i="1"/>
  <c r="E19" i="1"/>
  <c r="D19" i="1"/>
  <c r="X18" i="1"/>
  <c r="W18" i="1"/>
  <c r="V18" i="1"/>
  <c r="U18" i="1"/>
  <c r="Q18" i="1"/>
  <c r="P18" i="1"/>
  <c r="L18" i="1"/>
  <c r="K18" i="1"/>
  <c r="J18" i="1"/>
  <c r="F18" i="1"/>
  <c r="E18" i="1"/>
  <c r="D18" i="1"/>
  <c r="X17" i="1"/>
  <c r="W17" i="1"/>
  <c r="V17" i="1"/>
  <c r="U17" i="1"/>
  <c r="Q17" i="1"/>
  <c r="P17" i="1"/>
  <c r="L17" i="1"/>
  <c r="K17" i="1"/>
  <c r="J17" i="1"/>
  <c r="F17" i="1"/>
  <c r="E17" i="1"/>
  <c r="D17" i="1"/>
  <c r="X16" i="1"/>
  <c r="W16" i="1"/>
  <c r="V16" i="1"/>
  <c r="U16" i="1"/>
  <c r="Q16" i="1"/>
  <c r="P16" i="1"/>
  <c r="L16" i="1"/>
  <c r="K16" i="1"/>
  <c r="J16" i="1"/>
  <c r="F16" i="1"/>
  <c r="E16" i="1"/>
  <c r="D16" i="1"/>
  <c r="AB15" i="1"/>
  <c r="X14" i="1"/>
  <c r="W14" i="1"/>
  <c r="V14" i="1"/>
  <c r="U14" i="1"/>
  <c r="Q14" i="1"/>
  <c r="P14" i="1"/>
  <c r="L14" i="1"/>
  <c r="K14" i="1"/>
  <c r="J14" i="1"/>
  <c r="F14" i="1"/>
  <c r="E14" i="1"/>
  <c r="D14" i="1"/>
  <c r="Y20" i="1" l="1"/>
  <c r="Z20" i="1" s="1"/>
  <c r="Y16" i="1"/>
  <c r="Y11" i="1"/>
  <c r="Z11" i="1" s="1"/>
  <c r="Y19" i="1"/>
  <c r="Z19" i="1" s="1"/>
  <c r="Y14" i="1"/>
  <c r="Y10" i="1"/>
  <c r="Y18" i="1"/>
  <c r="Y13" i="1"/>
  <c r="Z13" i="1" s="1"/>
  <c r="Y9" i="1"/>
  <c r="Z9" i="1" s="1"/>
  <c r="Y17" i="1"/>
  <c r="Y12" i="1"/>
  <c r="M16" i="1"/>
  <c r="N16" i="1" s="1"/>
  <c r="M17" i="1"/>
  <c r="N17" i="1" s="1"/>
  <c r="M18" i="1"/>
  <c r="M19" i="1"/>
  <c r="N19" i="1" s="1"/>
  <c r="M20" i="1"/>
  <c r="Z14" i="1"/>
  <c r="G20" i="1"/>
  <c r="G16" i="1"/>
  <c r="G11" i="1"/>
  <c r="G19" i="1"/>
  <c r="H19" i="1" s="1"/>
  <c r="G14" i="1"/>
  <c r="G10" i="1"/>
  <c r="G18" i="1"/>
  <c r="G13" i="1"/>
  <c r="G17" i="1"/>
  <c r="G12" i="1"/>
  <c r="G9" i="1"/>
  <c r="M11" i="1"/>
  <c r="N11" i="1" s="1"/>
  <c r="M10" i="1"/>
  <c r="N10" i="1" s="1"/>
  <c r="M12" i="1"/>
  <c r="N12" i="1" s="1"/>
  <c r="O12" i="1" s="1"/>
  <c r="M13" i="1"/>
  <c r="N13" i="1" s="1"/>
  <c r="M9" i="1"/>
  <c r="M14" i="1"/>
  <c r="N14" i="1" s="1"/>
  <c r="O14" i="1" s="1"/>
  <c r="D32" i="1" s="1"/>
  <c r="F32" i="1" s="1"/>
  <c r="Z17" i="1"/>
  <c r="E46" i="1"/>
  <c r="Z10" i="1"/>
  <c r="E45" i="1"/>
  <c r="J32" i="1"/>
  <c r="D29" i="2"/>
  <c r="F29" i="2" s="1"/>
  <c r="H19" i="2"/>
  <c r="AB16" i="2"/>
  <c r="D25" i="2"/>
  <c r="F25" i="2" s="1"/>
  <c r="I7" i="2"/>
  <c r="D24" i="2" s="1"/>
  <c r="F24" i="2" s="1"/>
  <c r="N19" i="2"/>
  <c r="AB16" i="3"/>
  <c r="D29" i="3"/>
  <c r="F29" i="3" s="1"/>
  <c r="Z19" i="3"/>
  <c r="N19" i="3"/>
  <c r="AB8" i="3"/>
  <c r="AB11" i="3"/>
  <c r="AB18" i="3"/>
  <c r="AB10" i="3"/>
  <c r="AB9" i="3"/>
  <c r="I19" i="3"/>
  <c r="D24" i="3"/>
  <c r="S19" i="3"/>
  <c r="AB15" i="3"/>
  <c r="AA7" i="3"/>
  <c r="D28" i="3"/>
  <c r="O19" i="3"/>
  <c r="AB14" i="3"/>
  <c r="D25" i="3"/>
  <c r="D37" i="3"/>
  <c r="F37" i="3" s="1"/>
  <c r="AB17" i="3"/>
  <c r="D26" i="3"/>
  <c r="AB12" i="3"/>
  <c r="D33" i="3"/>
  <c r="F33" i="3" s="1"/>
  <c r="T7" i="3"/>
  <c r="H19" i="3"/>
  <c r="AB9" i="2"/>
  <c r="AB11" i="2"/>
  <c r="AB8" i="2"/>
  <c r="Z19" i="2"/>
  <c r="AB17" i="2"/>
  <c r="AB10" i="2"/>
  <c r="AB15" i="2"/>
  <c r="AB18" i="2"/>
  <c r="D34" i="2"/>
  <c r="F34" i="2" s="1"/>
  <c r="AB12" i="2"/>
  <c r="F26" i="2"/>
  <c r="S19" i="2"/>
  <c r="D36" i="2"/>
  <c r="AA19" i="2"/>
  <c r="D37" i="2"/>
  <c r="F37" i="2" s="1"/>
  <c r="D33" i="2"/>
  <c r="F33" i="2" s="1"/>
  <c r="D28" i="2"/>
  <c r="O19" i="2"/>
  <c r="T19" i="2"/>
  <c r="D32" i="2"/>
  <c r="AB14" i="2"/>
  <c r="Z16" i="1"/>
  <c r="Z12" i="1"/>
  <c r="N20" i="1"/>
  <c r="N9" i="1"/>
  <c r="R18" i="1" l="1"/>
  <c r="R13" i="1"/>
  <c r="R17" i="1"/>
  <c r="S17" i="1" s="1"/>
  <c r="T17" i="1" s="1"/>
  <c r="R12" i="1"/>
  <c r="S12" i="1" s="1"/>
  <c r="R20" i="1"/>
  <c r="S20" i="1" s="1"/>
  <c r="R16" i="1"/>
  <c r="S16" i="1" s="1"/>
  <c r="T16" i="1" s="1"/>
  <c r="R11" i="1"/>
  <c r="S11" i="1" s="1"/>
  <c r="R19" i="1"/>
  <c r="S19" i="1" s="1"/>
  <c r="R14" i="1"/>
  <c r="R10" i="1"/>
  <c r="R9" i="1"/>
  <c r="S9" i="1" s="1"/>
  <c r="AB7" i="2"/>
  <c r="AB19" i="2" s="1"/>
  <c r="S14" i="1"/>
  <c r="T14" i="1" s="1"/>
  <c r="S10" i="1"/>
  <c r="H18" i="1"/>
  <c r="I19" i="2"/>
  <c r="H17" i="1"/>
  <c r="I17" i="1" s="1"/>
  <c r="H14" i="1"/>
  <c r="S18" i="1"/>
  <c r="AA10" i="1"/>
  <c r="H13" i="1"/>
  <c r="H9" i="1"/>
  <c r="AA14" i="1"/>
  <c r="D40" i="1" s="1"/>
  <c r="F40" i="1" s="1"/>
  <c r="Z18" i="1"/>
  <c r="AA18" i="1" s="1"/>
  <c r="N18" i="1"/>
  <c r="O18" i="1" s="1"/>
  <c r="H16" i="1"/>
  <c r="H20" i="1"/>
  <c r="I20" i="1" s="1"/>
  <c r="D27" i="2"/>
  <c r="D32" i="3"/>
  <c r="T19" i="3"/>
  <c r="F28" i="3"/>
  <c r="F31" i="3" s="1"/>
  <c r="D31" i="3"/>
  <c r="F24" i="3"/>
  <c r="D27" i="3"/>
  <c r="F25" i="3"/>
  <c r="F41" i="3" s="1"/>
  <c r="D41" i="3"/>
  <c r="AA19" i="3"/>
  <c r="D36" i="3"/>
  <c r="D42" i="3"/>
  <c r="F26" i="3"/>
  <c r="F42" i="3" s="1"/>
  <c r="AB7" i="3"/>
  <c r="AB19" i="3" s="1"/>
  <c r="D41" i="2"/>
  <c r="F41" i="2"/>
  <c r="D42" i="2"/>
  <c r="D31" i="2"/>
  <c r="F28" i="2"/>
  <c r="F31" i="2" s="1"/>
  <c r="D40" i="2"/>
  <c r="F42" i="2"/>
  <c r="F32" i="2"/>
  <c r="F35" i="2" s="1"/>
  <c r="D35" i="2"/>
  <c r="F27" i="2"/>
  <c r="D39" i="2"/>
  <c r="F36" i="2"/>
  <c r="F39" i="2" s="1"/>
  <c r="I19" i="1"/>
  <c r="O13" i="1"/>
  <c r="AA13" i="1"/>
  <c r="O10" i="1"/>
  <c r="AA16" i="1"/>
  <c r="O11" i="1"/>
  <c r="O16" i="1"/>
  <c r="AA11" i="1"/>
  <c r="AA20" i="1"/>
  <c r="T20" i="1"/>
  <c r="O17" i="1"/>
  <c r="O20" i="1"/>
  <c r="Y21" i="1"/>
  <c r="AA9" i="1"/>
  <c r="AA19" i="1"/>
  <c r="AA12" i="1"/>
  <c r="M21" i="1"/>
  <c r="O9" i="1"/>
  <c r="O19" i="1"/>
  <c r="AA17" i="1"/>
  <c r="T19" i="1" l="1"/>
  <c r="T9" i="1"/>
  <c r="I18" i="1"/>
  <c r="I13" i="1"/>
  <c r="T11" i="1"/>
  <c r="T12" i="1"/>
  <c r="T10" i="1"/>
  <c r="I14" i="1"/>
  <c r="D28" i="1" s="1"/>
  <c r="F28" i="1" s="1"/>
  <c r="I9" i="1"/>
  <c r="G21" i="1"/>
  <c r="S13" i="1"/>
  <c r="S21" i="1" s="1"/>
  <c r="R21" i="1"/>
  <c r="T18" i="1"/>
  <c r="D35" i="1" s="1"/>
  <c r="F35" i="1" s="1"/>
  <c r="H11" i="1"/>
  <c r="I11" i="1" s="1"/>
  <c r="H10" i="1"/>
  <c r="H12" i="1"/>
  <c r="I12" i="1" s="1"/>
  <c r="I16" i="1"/>
  <c r="D40" i="3"/>
  <c r="D39" i="3"/>
  <c r="F36" i="3"/>
  <c r="F39" i="3" s="1"/>
  <c r="F27" i="3"/>
  <c r="D35" i="3"/>
  <c r="F32" i="3"/>
  <c r="F35" i="3" s="1"/>
  <c r="F40" i="2"/>
  <c r="D44" i="2"/>
  <c r="D43" i="2"/>
  <c r="F43" i="2"/>
  <c r="F44" i="2"/>
  <c r="M44" i="2" s="1"/>
  <c r="P44" i="2" s="1"/>
  <c r="Q44" i="2" s="1"/>
  <c r="AB20" i="1"/>
  <c r="AB19" i="1"/>
  <c r="D39" i="1"/>
  <c r="F39" i="1" s="1"/>
  <c r="D36" i="1"/>
  <c r="F36" i="1" s="1"/>
  <c r="AB17" i="1"/>
  <c r="AA21" i="1"/>
  <c r="D38" i="1"/>
  <c r="D30" i="1"/>
  <c r="O21" i="1"/>
  <c r="N21" i="1"/>
  <c r="Z21" i="1"/>
  <c r="D31" i="1"/>
  <c r="F31" i="1" s="1"/>
  <c r="D34" i="1"/>
  <c r="D27" i="1" l="1"/>
  <c r="F27" i="1" s="1"/>
  <c r="AB14" i="1"/>
  <c r="AB9" i="1"/>
  <c r="AB11" i="1"/>
  <c r="H21" i="1"/>
  <c r="AB12" i="1"/>
  <c r="T13" i="1"/>
  <c r="AB13" i="1" s="1"/>
  <c r="I10" i="1"/>
  <c r="AB10" i="1" s="1"/>
  <c r="AB18" i="1"/>
  <c r="AB16" i="1"/>
  <c r="H44" i="2"/>
  <c r="D43" i="3"/>
  <c r="D44" i="3"/>
  <c r="F40" i="3"/>
  <c r="F44" i="3"/>
  <c r="F43" i="3"/>
  <c r="F44" i="1"/>
  <c r="D44" i="1"/>
  <c r="F30" i="1"/>
  <c r="F33" i="1" s="1"/>
  <c r="D33" i="1"/>
  <c r="D41" i="1"/>
  <c r="F38" i="1"/>
  <c r="F41" i="1" s="1"/>
  <c r="D37" i="1"/>
  <c r="F34" i="1"/>
  <c r="F37" i="1" s="1"/>
  <c r="D43" i="1"/>
  <c r="F43" i="1"/>
  <c r="AB21" i="1" l="1"/>
  <c r="M44" i="3"/>
  <c r="P44" i="3" s="1"/>
  <c r="Q44" i="3" s="1"/>
  <c r="D26" i="1"/>
  <c r="D29" i="1" s="1"/>
  <c r="D46" i="1" s="1"/>
  <c r="I21" i="1"/>
  <c r="T21" i="1"/>
  <c r="H44" i="3"/>
  <c r="D45" i="1" l="1"/>
  <c r="D42" i="1"/>
  <c r="F26" i="1"/>
  <c r="F29" i="1" l="1"/>
  <c r="F42" i="1"/>
  <c r="F45" i="1" l="1"/>
  <c r="F46" i="1"/>
  <c r="M46" i="1" s="1"/>
  <c r="P46" i="1" s="1"/>
  <c r="Q46" i="1" s="1"/>
  <c r="H46" i="1" l="1"/>
</calcChain>
</file>

<file path=xl/sharedStrings.xml><?xml version="1.0" encoding="utf-8"?>
<sst xmlns="http://schemas.openxmlformats.org/spreadsheetml/2006/main" count="286" uniqueCount="80">
  <si>
    <t>Apmaksāto stundu skaits dienā</t>
  </si>
  <si>
    <t>janvāris</t>
  </si>
  <si>
    <t>februāris</t>
  </si>
  <si>
    <t>marts</t>
  </si>
  <si>
    <t>KOPĀ</t>
  </si>
  <si>
    <t>uz 30.01.2021.</t>
  </si>
  <si>
    <t>aprīlis</t>
  </si>
  <si>
    <t>maijs</t>
  </si>
  <si>
    <t>jūnijs</t>
  </si>
  <si>
    <t>uz 30.04.2021.</t>
  </si>
  <si>
    <t>jūlijs</t>
  </si>
  <si>
    <t>augusts</t>
  </si>
  <si>
    <t>uz 30.07.2021.</t>
  </si>
  <si>
    <t>septembris</t>
  </si>
  <si>
    <t>oktobris</t>
  </si>
  <si>
    <t>novembris</t>
  </si>
  <si>
    <t>decembris</t>
  </si>
  <si>
    <t>uz 30.09.2021.</t>
  </si>
  <si>
    <t>Pirmsk. izgl.iest.*</t>
  </si>
  <si>
    <t>1.klase</t>
  </si>
  <si>
    <t>2.-8.; 10.-11.</t>
  </si>
  <si>
    <t>9.klase</t>
  </si>
  <si>
    <t>12.klase</t>
  </si>
  <si>
    <t>Prof.sk</t>
  </si>
  <si>
    <t>Priv sk.</t>
  </si>
  <si>
    <t>Pirmsk. izgl.iest.</t>
  </si>
  <si>
    <t>Gada budžets</t>
  </si>
  <si>
    <t>Aprekināta summa</t>
  </si>
  <si>
    <t>Korekcija, EUR</t>
  </si>
  <si>
    <t>Fin. Plāna summa</t>
  </si>
  <si>
    <t>Mēnesis</t>
  </si>
  <si>
    <t>Darba dienu skaits</t>
  </si>
  <si>
    <t>pašv</t>
  </si>
  <si>
    <t>Janvāris</t>
  </si>
  <si>
    <t xml:space="preserve">privātās </t>
  </si>
  <si>
    <t>Februāris</t>
  </si>
  <si>
    <t>Prof.sk.</t>
  </si>
  <si>
    <t>Marts</t>
  </si>
  <si>
    <t>kopā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</si>
  <si>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</si>
  <si>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</si>
  <si>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</si>
  <si>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</si>
  <si>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</si>
  <si>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</si>
  <si>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</si>
  <si>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</si>
  <si>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</si>
  <si>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Plāns, aprēķins</t>
  </si>
  <si>
    <t>Bāze</t>
  </si>
  <si>
    <t>Plānotā Ekanomija (+)/ Iztrūkums (-)</t>
  </si>
  <si>
    <t>Ekanomija (+)/ Iztrūkums (-) (Sākotnējais pilnais aprēķins)</t>
  </si>
  <si>
    <t>Izglītojamo skaits uz 15.09.2020.</t>
  </si>
  <si>
    <t>Atalgojums</t>
  </si>
  <si>
    <t>DD VSAOI</t>
  </si>
  <si>
    <t>DD VSAOI 23,59%</t>
  </si>
  <si>
    <t>uz 30.01.2022.</t>
  </si>
  <si>
    <t>uz 30.04.2022.</t>
  </si>
  <si>
    <t>uz 30.07.2022.</t>
  </si>
  <si>
    <t>uz 30.09.2022.</t>
  </si>
  <si>
    <t>uz 30.01.2023.</t>
  </si>
  <si>
    <t>uz 30.04.2023.</t>
  </si>
  <si>
    <t>uz 30.07.2023.</t>
  </si>
  <si>
    <t>uz 30.09.2023.</t>
  </si>
  <si>
    <t>Darba dienu skaits mēnesī</t>
  </si>
  <si>
    <t>Aprēķins par 2021.gadu</t>
  </si>
  <si>
    <t>Aprēķins par 2022.gadu</t>
  </si>
  <si>
    <t>Aprēķins par 2023.gadu</t>
  </si>
  <si>
    <t>Plānotā izpilde %</t>
  </si>
  <si>
    <t xml:space="preserve">Plānotā Izpilde </t>
  </si>
  <si>
    <t>4=1*3</t>
  </si>
  <si>
    <t>5=2-4</t>
  </si>
  <si>
    <t>2022.gada prognozes</t>
  </si>
  <si>
    <t>2023.gada prognozes</t>
  </si>
  <si>
    <t>2021.gada prognozes</t>
  </si>
  <si>
    <t xml:space="preserve">Ieņēmumu un izdevumu aprēķins par 2021.gadu </t>
  </si>
  <si>
    <t xml:space="preserve">Ieņēmumu un izdevumu aprēķins par 2023.gadu </t>
  </si>
  <si>
    <t xml:space="preserve">Ieņēmumu un izdevumu aprēķins par 2022.gadu </t>
  </si>
  <si>
    <t xml:space="preserve">Vienas stundas izcenojums asistentam </t>
  </si>
  <si>
    <t xml:space="preserve">Stundu skaits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</si>
</sst>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_ ;[Red]\-0.00\ "/>
    <numFmt numFmtId="166" formatCode="#,##0_ ;[Red]\-#,##0\ "/>
    <numFmt numFmtId="167" formatCode="0.0000_ ;[Red]\-0.0000\ 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0" fillId="0" borderId="6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2" fillId="0" borderId="21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6" xfId="0" applyBorder="1"/>
    <xf numFmtId="4" fontId="2" fillId="0" borderId="23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4" fontId="0" fillId="3" borderId="25" xfId="0" applyNumberFormat="1" applyFill="1" applyBorder="1" applyAlignment="1">
      <alignment horizontal="center"/>
    </xf>
    <xf numFmtId="4" fontId="2" fillId="3" borderId="27" xfId="0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" fontId="0" fillId="3" borderId="25" xfId="0" applyNumberFormat="1" applyFill="1" applyBorder="1" applyAlignment="1">
      <alignment horizontal="center" vertical="center"/>
    </xf>
    <xf numFmtId="4" fontId="0" fillId="3" borderId="26" xfId="0" applyNumberFormat="1" applyFill="1" applyBorder="1" applyAlignment="1">
      <alignment horizontal="center" vertical="center"/>
    </xf>
    <xf numFmtId="4" fontId="0" fillId="3" borderId="27" xfId="0" applyNumberFormat="1" applyFill="1" applyBorder="1" applyAlignment="1">
      <alignment horizontal="center" vertical="center"/>
    </xf>
    <xf numFmtId="4" fontId="2" fillId="3" borderId="29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/>
    </xf>
    <xf numFmtId="0" fontId="1" fillId="0" borderId="34" xfId="0" applyFont="1" applyBorder="1"/>
    <xf numFmtId="4" fontId="0" fillId="0" borderId="1" xfId="0" applyNumberFormat="1" applyBorder="1"/>
    <xf numFmtId="4" fontId="0" fillId="0" borderId="2" xfId="0" applyNumberFormat="1" applyBorder="1"/>
    <xf numFmtId="4" fontId="0" fillId="2" borderId="3" xfId="0" applyNumberFormat="1" applyFill="1" applyBorder="1"/>
    <xf numFmtId="0" fontId="1" fillId="2" borderId="35" xfId="0" applyFont="1" applyFill="1" applyBorder="1" applyAlignment="1">
      <alignment horizontal="left"/>
    </xf>
    <xf numFmtId="4" fontId="0" fillId="0" borderId="15" xfId="0" applyNumberFormat="1" applyBorder="1"/>
    <xf numFmtId="4" fontId="0" fillId="2" borderId="21" xfId="0" applyNumberFormat="1" applyFill="1" applyBorder="1"/>
    <xf numFmtId="0" fontId="1" fillId="2" borderId="36" xfId="0" applyFont="1" applyFill="1" applyBorder="1" applyAlignment="1">
      <alignment horizontal="left"/>
    </xf>
    <xf numFmtId="4" fontId="0" fillId="0" borderId="30" xfId="0" applyNumberFormat="1" applyBorder="1"/>
    <xf numFmtId="4" fontId="0" fillId="0" borderId="31" xfId="0" applyNumberFormat="1" applyBorder="1"/>
    <xf numFmtId="0" fontId="2" fillId="2" borderId="37" xfId="0" applyFont="1" applyFill="1" applyBorder="1" applyAlignment="1">
      <alignment horizontal="left"/>
    </xf>
    <xf numFmtId="3" fontId="2" fillId="0" borderId="12" xfId="0" applyNumberFormat="1" applyFont="1" applyBorder="1"/>
    <xf numFmtId="4" fontId="2" fillId="0" borderId="12" xfId="0" applyNumberFormat="1" applyFont="1" applyBorder="1"/>
    <xf numFmtId="4" fontId="0" fillId="0" borderId="3" xfId="0" applyNumberFormat="1" applyBorder="1"/>
    <xf numFmtId="4" fontId="0" fillId="0" borderId="21" xfId="0" applyNumberFormat="1" applyBorder="1"/>
    <xf numFmtId="0" fontId="0" fillId="0" borderId="0" xfId="0" applyBorder="1"/>
    <xf numFmtId="0" fontId="8" fillId="2" borderId="0" xfId="0" applyFont="1" applyFill="1" applyBorder="1" applyAlignment="1"/>
    <xf numFmtId="0" fontId="2" fillId="2" borderId="36" xfId="0" applyFont="1" applyFill="1" applyBorder="1" applyAlignment="1">
      <alignment horizontal="left"/>
    </xf>
    <xf numFmtId="4" fontId="2" fillId="0" borderId="30" xfId="0" applyNumberFormat="1" applyFont="1" applyBorder="1"/>
    <xf numFmtId="0" fontId="0" fillId="2" borderId="0" xfId="0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/>
    </xf>
    <xf numFmtId="4" fontId="0" fillId="3" borderId="38" xfId="0" applyNumberForma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4" fontId="0" fillId="3" borderId="39" xfId="0" applyNumberFormat="1" applyFill="1" applyBorder="1" applyAlignment="1">
      <alignment horizontal="center"/>
    </xf>
    <xf numFmtId="4" fontId="0" fillId="0" borderId="12" xfId="0" applyNumberFormat="1" applyBorder="1"/>
    <xf numFmtId="4" fontId="0" fillId="3" borderId="40" xfId="0" applyNumberForma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3" fontId="11" fillId="0" borderId="0" xfId="0" applyNumberFormat="1" applyFont="1" applyBorder="1"/>
    <xf numFmtId="0" fontId="12" fillId="2" borderId="0" xfId="0" applyFont="1" applyFill="1" applyBorder="1"/>
    <xf numFmtId="0" fontId="0" fillId="2" borderId="0" xfId="0" applyFill="1" applyBorder="1"/>
    <xf numFmtId="9" fontId="2" fillId="2" borderId="0" xfId="1" applyFont="1" applyFill="1" applyBorder="1"/>
    <xf numFmtId="0" fontId="2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0" fillId="2" borderId="6" xfId="0" applyNumberFormat="1" applyFill="1" applyBorder="1"/>
    <xf numFmtId="165" fontId="0" fillId="2" borderId="0" xfId="0" applyNumberFormat="1" applyFill="1"/>
    <xf numFmtId="0" fontId="0" fillId="2" borderId="6" xfId="0" applyFill="1" applyBorder="1"/>
    <xf numFmtId="10" fontId="2" fillId="6" borderId="6" xfId="0" applyNumberFormat="1" applyFont="1" applyFill="1" applyBorder="1"/>
    <xf numFmtId="0" fontId="0" fillId="2" borderId="0" xfId="0" applyFill="1"/>
    <xf numFmtId="4" fontId="0" fillId="3" borderId="6" xfId="0" applyNumberFormat="1" applyFill="1" applyBorder="1"/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/>
    <xf numFmtId="0" fontId="2" fillId="2" borderId="6" xfId="0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/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4" fontId="2" fillId="4" borderId="6" xfId="0" applyNumberFormat="1" applyFon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3" fontId="0" fillId="2" borderId="0" xfId="0" applyNumberFormat="1" applyFont="1" applyFill="1" applyBorder="1" applyAlignment="1"/>
    <xf numFmtId="3" fontId="0" fillId="0" borderId="0" xfId="0" applyNumberFormat="1" applyFont="1" applyBorder="1"/>
    <xf numFmtId="9" fontId="9" fillId="2" borderId="0" xfId="1" applyNumberFormat="1" applyFont="1" applyFill="1" applyBorder="1" applyAlignment="1"/>
    <xf numFmtId="9" fontId="9" fillId="2" borderId="0" xfId="1" applyFont="1" applyFill="1" applyBorder="1" applyAlignment="1"/>
    <xf numFmtId="3" fontId="0" fillId="2" borderId="0" xfId="0" applyNumberFormat="1" applyFont="1" applyFill="1" applyBorder="1" applyAlignment="1">
      <alignment horizontal="right" wrapText="1"/>
    </xf>
    <xf numFmtId="3" fontId="0" fillId="2" borderId="0" xfId="0" applyNumberFormat="1" applyFont="1" applyFill="1" applyBorder="1"/>
    <xf numFmtId="3" fontId="0" fillId="2" borderId="6" xfId="0" applyNumberFormat="1" applyFill="1" applyBorder="1" applyAlignment="1">
      <alignment horizontal="center"/>
    </xf>
    <xf numFmtId="4" fontId="0" fillId="2" borderId="6" xfId="0" applyNumberFormat="1" applyFill="1" applyBorder="1"/>
    <xf numFmtId="3" fontId="11" fillId="2" borderId="6" xfId="0" applyNumberFormat="1" applyFont="1" applyFill="1" applyBorder="1"/>
    <xf numFmtId="3" fontId="0" fillId="2" borderId="6" xfId="0" applyNumberForma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6" fontId="0" fillId="2" borderId="0" xfId="0" applyNumberForma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167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10" workbookViewId="0">
      <selection activeCell="P31" sqref="P31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2.140625" customWidth="1"/>
    <col min="5" max="5" width="11" customWidth="1"/>
    <col min="6" max="6" width="12.7109375" customWidth="1"/>
    <col min="7" max="7" width="10.85546875" customWidth="1"/>
    <col min="8" max="8" width="11.7109375" customWidth="1"/>
    <col min="9" max="9" width="12" customWidth="1"/>
    <col min="10" max="10" width="13" customWidth="1"/>
    <col min="11" max="11" width="14.5703125" customWidth="1"/>
    <col min="12" max="12" width="14" customWidth="1"/>
    <col min="13" max="13" width="12.5703125" customWidth="1"/>
    <col min="14" max="14" width="13.42578125" customWidth="1"/>
    <col min="15" max="15" width="12.42578125" customWidth="1"/>
    <col min="16" max="16" width="14.7109375" customWidth="1"/>
    <col min="17" max="17" width="14.5703125" customWidth="1"/>
    <col min="18" max="18" width="11" customWidth="1"/>
    <col min="19" max="19" width="11.42578125" customWidth="1"/>
    <col min="20" max="20" width="11" customWidth="1"/>
    <col min="21" max="21" width="13.7109375" customWidth="1"/>
    <col min="22" max="22" width="8.28515625" customWidth="1"/>
    <col min="23" max="23" width="10.7109375" customWidth="1"/>
    <col min="24" max="24" width="7.42578125" customWidth="1"/>
    <col min="25" max="25" width="10" customWidth="1"/>
    <col min="26" max="26" width="10.5703125" customWidth="1"/>
    <col min="27" max="27" width="10.7109375" customWidth="1"/>
    <col min="28" max="28" width="11.5703125" customWidth="1"/>
  </cols>
  <sheetData>
    <row r="1" spans="1:28" x14ac:dyDescent="0.25">
      <c r="Z1" s="141"/>
      <c r="AA1" s="141"/>
      <c r="AB1" s="141"/>
    </row>
    <row r="3" spans="1:28" ht="21" x14ac:dyDescent="0.35">
      <c r="A3" s="142" t="s">
        <v>75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8" ht="15.75" x14ac:dyDescent="0.25">
      <c r="A4" s="143" t="s">
        <v>52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</row>
    <row r="5" spans="1:28" ht="15" customHeight="1" x14ac:dyDescent="0.25">
      <c r="D5" s="39" t="s">
        <v>54</v>
      </c>
      <c r="E5" s="108">
        <v>0.2359</v>
      </c>
    </row>
    <row r="6" spans="1:28" ht="15" customHeight="1" thickBot="1" x14ac:dyDescent="0.3"/>
    <row r="7" spans="1:28" ht="82.5" customHeight="1" x14ac:dyDescent="0.25">
      <c r="C7" s="1" t="s">
        <v>0</v>
      </c>
      <c r="D7" s="2" t="s">
        <v>1</v>
      </c>
      <c r="E7" s="2" t="s">
        <v>2</v>
      </c>
      <c r="F7" s="2" t="s">
        <v>3</v>
      </c>
      <c r="G7" s="3" t="s">
        <v>4</v>
      </c>
      <c r="H7" s="4" t="s">
        <v>55</v>
      </c>
      <c r="I7" s="5" t="s">
        <v>5</v>
      </c>
      <c r="J7" s="6" t="s">
        <v>6</v>
      </c>
      <c r="K7" s="2" t="s">
        <v>7</v>
      </c>
      <c r="L7" s="2" t="s">
        <v>8</v>
      </c>
      <c r="M7" s="3" t="s">
        <v>4</v>
      </c>
      <c r="N7" s="4" t="s">
        <v>55</v>
      </c>
      <c r="O7" s="5" t="s">
        <v>9</v>
      </c>
      <c r="P7" s="6" t="s">
        <v>10</v>
      </c>
      <c r="Q7" s="2" t="s">
        <v>11</v>
      </c>
      <c r="R7" s="3" t="s">
        <v>4</v>
      </c>
      <c r="S7" s="4" t="s">
        <v>55</v>
      </c>
      <c r="T7" s="5" t="s">
        <v>12</v>
      </c>
      <c r="U7" s="7" t="s">
        <v>13</v>
      </c>
      <c r="V7" s="8" t="s">
        <v>14</v>
      </c>
      <c r="W7" s="8" t="s">
        <v>15</v>
      </c>
      <c r="X7" s="8" t="s">
        <v>16</v>
      </c>
      <c r="Y7" s="3" t="s">
        <v>4</v>
      </c>
      <c r="Z7" s="4" t="s">
        <v>55</v>
      </c>
      <c r="AA7" s="9" t="s">
        <v>17</v>
      </c>
      <c r="AB7" s="10" t="s">
        <v>4</v>
      </c>
    </row>
    <row r="8" spans="1:28" ht="17.25" customHeight="1" thickBot="1" x14ac:dyDescent="0.3">
      <c r="C8" s="11">
        <v>2</v>
      </c>
      <c r="D8" s="12">
        <v>3</v>
      </c>
      <c r="E8" s="11">
        <v>4</v>
      </c>
      <c r="F8" s="12">
        <v>5</v>
      </c>
      <c r="G8" s="11">
        <v>6</v>
      </c>
      <c r="H8" s="12">
        <v>7</v>
      </c>
      <c r="I8" s="13">
        <v>8</v>
      </c>
      <c r="J8" s="14">
        <v>9</v>
      </c>
      <c r="K8" s="11">
        <v>10</v>
      </c>
      <c r="L8" s="12">
        <v>11</v>
      </c>
      <c r="M8" s="11">
        <v>12</v>
      </c>
      <c r="N8" s="12">
        <v>13</v>
      </c>
      <c r="O8" s="15">
        <v>14</v>
      </c>
      <c r="P8" s="14">
        <v>15</v>
      </c>
      <c r="Q8" s="16">
        <v>16</v>
      </c>
      <c r="R8" s="17">
        <v>17</v>
      </c>
      <c r="S8" s="18">
        <v>18</v>
      </c>
      <c r="T8" s="19">
        <v>19</v>
      </c>
      <c r="U8" s="20">
        <v>20</v>
      </c>
      <c r="V8" s="17">
        <v>21</v>
      </c>
      <c r="W8" s="16">
        <v>22</v>
      </c>
      <c r="X8" s="17">
        <v>23</v>
      </c>
      <c r="Y8" s="16">
        <v>24</v>
      </c>
      <c r="Z8" s="12">
        <v>25</v>
      </c>
      <c r="AA8" s="21">
        <v>26</v>
      </c>
      <c r="AB8" s="12">
        <v>27</v>
      </c>
    </row>
    <row r="9" spans="1:28" ht="25.5" x14ac:dyDescent="0.25">
      <c r="A9" s="22" t="s">
        <v>18</v>
      </c>
      <c r="B9" s="23">
        <f>66+2</f>
        <v>68</v>
      </c>
      <c r="C9" s="24">
        <v>8</v>
      </c>
      <c r="D9" s="25">
        <v>20</v>
      </c>
      <c r="E9" s="25">
        <v>20</v>
      </c>
      <c r="F9" s="25">
        <v>23</v>
      </c>
      <c r="G9" s="26">
        <f t="shared" ref="G9:G14" si="0">ROUND((B9*$J$26*C9*D9),2)+ROUND((B9*$J$27*C9*E9),2)+ROUND((B9*$J$28*C9*F9),2)</f>
        <v>102000</v>
      </c>
      <c r="H9" s="26">
        <f>G9*$E$5</f>
        <v>24061.8</v>
      </c>
      <c r="I9" s="27">
        <f>G9+H9</f>
        <v>126061.8</v>
      </c>
      <c r="J9" s="28">
        <v>20</v>
      </c>
      <c r="K9" s="25">
        <v>20</v>
      </c>
      <c r="L9" s="25">
        <v>20</v>
      </c>
      <c r="M9" s="26">
        <f t="shared" ref="M9:M14" si="1">ROUND((B9*$J$29*C9*J9),2)+ROUND((B9*$J$30*C9*K9),2)+ROUND((B9*$J$31*C9*L9),2)</f>
        <v>102858.06</v>
      </c>
      <c r="N9" s="26">
        <f>M9*$E$5</f>
        <v>24264.216354</v>
      </c>
      <c r="O9" s="27">
        <f>M9+N9</f>
        <v>127122.276354</v>
      </c>
      <c r="P9" s="28">
        <v>22</v>
      </c>
      <c r="Q9" s="25">
        <v>22</v>
      </c>
      <c r="R9" s="29">
        <f>ROUND((B9*$J$32*C9*P9),2)+ROUND((B9*$J$33*C9*Q9),2)</f>
        <v>68000</v>
      </c>
      <c r="S9" s="26">
        <f>R9*$E$5</f>
        <v>16041.2</v>
      </c>
      <c r="T9" s="27">
        <f>R9+S9</f>
        <v>84041.2</v>
      </c>
      <c r="U9" s="28">
        <v>22</v>
      </c>
      <c r="V9" s="25">
        <v>21</v>
      </c>
      <c r="W9" s="25">
        <v>21</v>
      </c>
      <c r="X9" s="25">
        <v>21</v>
      </c>
      <c r="Y9" s="30">
        <f t="shared" ref="Y9:Y14" si="2">ROUND((B9*$J$34*C9*U9),2)+ROUND((B9*$J$35*C9*V9),2)+ROUND((B9*$J$36*C9*W9),2)+ROUND((B9*$J$37*C9*X9),2)</f>
        <v>136613.22999999998</v>
      </c>
      <c r="Z9" s="26">
        <f t="shared" ref="Z9:Z14" si="3">Y9*$E$5</f>
        <v>32227.060956999994</v>
      </c>
      <c r="AA9" s="31">
        <f t="shared" ref="AA9:AA14" si="4">Y9+Z9</f>
        <v>168840.29095699999</v>
      </c>
      <c r="AB9" s="32">
        <f t="shared" ref="AB9:AB20" si="5">I9+O9+T9+AA9</f>
        <v>506065.56731100002</v>
      </c>
    </row>
    <row r="10" spans="1:28" x14ac:dyDescent="0.25">
      <c r="A10" s="33" t="s">
        <v>19</v>
      </c>
      <c r="B10" s="34">
        <v>30</v>
      </c>
      <c r="C10" s="35">
        <v>8</v>
      </c>
      <c r="D10" s="25">
        <v>20</v>
      </c>
      <c r="E10" s="36">
        <v>15</v>
      </c>
      <c r="F10" s="36">
        <v>18</v>
      </c>
      <c r="G10" s="26">
        <f t="shared" si="0"/>
        <v>37989.129999999997</v>
      </c>
      <c r="H10" s="26">
        <f t="shared" ref="H10:H14" si="6">G10*$E$5</f>
        <v>8961.6357669999998</v>
      </c>
      <c r="I10" s="37">
        <f t="shared" ref="I10:I13" si="7">G10+H10</f>
        <v>46950.765766999997</v>
      </c>
      <c r="J10" s="28">
        <v>20</v>
      </c>
      <c r="K10" s="25">
        <v>20</v>
      </c>
      <c r="L10" s="36">
        <v>0</v>
      </c>
      <c r="M10" s="26">
        <f t="shared" si="1"/>
        <v>30284.21</v>
      </c>
      <c r="N10" s="26">
        <f t="shared" ref="N10:N14" si="8">M10*$E$5</f>
        <v>7144.0451389999998</v>
      </c>
      <c r="O10" s="37">
        <f t="shared" ref="O10:O12" si="9">M10+N10</f>
        <v>37428.255139000001</v>
      </c>
      <c r="P10" s="38">
        <v>0</v>
      </c>
      <c r="Q10" s="39">
        <v>0</v>
      </c>
      <c r="R10" s="29">
        <f t="shared" ref="R10:R14" si="10">ROUND((B10*$J$32*C10*P10),2)+ROUND((B10*$J$33*C10*Q10),2)</f>
        <v>0</v>
      </c>
      <c r="S10" s="26">
        <f t="shared" ref="S10:S14" si="11">R10*$E$5</f>
        <v>0</v>
      </c>
      <c r="T10" s="37">
        <f t="shared" ref="T10:T13" si="12">R10+S10</f>
        <v>0</v>
      </c>
      <c r="U10" s="28">
        <v>22</v>
      </c>
      <c r="V10" s="36">
        <v>16</v>
      </c>
      <c r="W10" s="25">
        <v>21</v>
      </c>
      <c r="X10" s="36">
        <v>15</v>
      </c>
      <c r="Y10" s="30">
        <f t="shared" si="2"/>
        <v>52361.760000000002</v>
      </c>
      <c r="Z10" s="26">
        <f t="shared" si="3"/>
        <v>12352.139184</v>
      </c>
      <c r="AA10" s="40">
        <f t="shared" si="4"/>
        <v>64713.899184000002</v>
      </c>
      <c r="AB10" s="32">
        <f t="shared" si="5"/>
        <v>149092.92009</v>
      </c>
    </row>
    <row r="11" spans="1:28" ht="20.25" customHeight="1" x14ac:dyDescent="0.25">
      <c r="A11" s="33" t="s">
        <v>20</v>
      </c>
      <c r="B11" s="23">
        <v>150</v>
      </c>
      <c r="C11" s="35">
        <v>8</v>
      </c>
      <c r="D11" s="25">
        <v>20</v>
      </c>
      <c r="E11" s="36">
        <v>20</v>
      </c>
      <c r="F11" s="36">
        <v>18</v>
      </c>
      <c r="G11" s="26">
        <f t="shared" si="0"/>
        <v>208695.65</v>
      </c>
      <c r="H11" s="26">
        <f t="shared" si="6"/>
        <v>49231.303834999999</v>
      </c>
      <c r="I11" s="37">
        <f t="shared" si="7"/>
        <v>257926.95383499999</v>
      </c>
      <c r="J11" s="28">
        <v>20</v>
      </c>
      <c r="K11" s="25">
        <v>20</v>
      </c>
      <c r="L11" s="36">
        <v>0</v>
      </c>
      <c r="M11" s="26">
        <f t="shared" si="1"/>
        <v>151421.07</v>
      </c>
      <c r="N11" s="26">
        <f t="shared" si="8"/>
        <v>35720.230413000005</v>
      </c>
      <c r="O11" s="37">
        <f t="shared" si="9"/>
        <v>187141.30041300002</v>
      </c>
      <c r="P11" s="38">
        <v>0</v>
      </c>
      <c r="Q11" s="39">
        <v>0</v>
      </c>
      <c r="R11" s="29">
        <f t="shared" si="10"/>
        <v>0</v>
      </c>
      <c r="S11" s="26">
        <f t="shared" si="11"/>
        <v>0</v>
      </c>
      <c r="T11" s="37">
        <f t="shared" si="12"/>
        <v>0</v>
      </c>
      <c r="U11" s="28">
        <v>22</v>
      </c>
      <c r="V11" s="36">
        <v>16</v>
      </c>
      <c r="W11" s="25">
        <v>21</v>
      </c>
      <c r="X11" s="36">
        <v>15</v>
      </c>
      <c r="Y11" s="30">
        <f t="shared" si="2"/>
        <v>261808.83</v>
      </c>
      <c r="Z11" s="26">
        <f t="shared" si="3"/>
        <v>61760.702996999993</v>
      </c>
      <c r="AA11" s="40">
        <f t="shared" si="4"/>
        <v>323569.53299699997</v>
      </c>
      <c r="AB11" s="32">
        <f t="shared" si="5"/>
        <v>768637.78724500001</v>
      </c>
    </row>
    <row r="12" spans="1:28" x14ac:dyDescent="0.25">
      <c r="A12" s="33" t="s">
        <v>21</v>
      </c>
      <c r="B12" s="34">
        <v>11</v>
      </c>
      <c r="C12" s="35">
        <v>8</v>
      </c>
      <c r="D12" s="25">
        <v>20</v>
      </c>
      <c r="E12" s="36">
        <v>20</v>
      </c>
      <c r="F12" s="36">
        <v>18</v>
      </c>
      <c r="G12" s="26">
        <f t="shared" si="0"/>
        <v>15304.35</v>
      </c>
      <c r="H12" s="26">
        <f t="shared" si="6"/>
        <v>3610.2961650000002</v>
      </c>
      <c r="I12" s="37">
        <f t="shared" si="7"/>
        <v>18914.646165000002</v>
      </c>
      <c r="J12" s="28">
        <v>20</v>
      </c>
      <c r="K12" s="25">
        <v>20</v>
      </c>
      <c r="L12" s="36">
        <v>9</v>
      </c>
      <c r="M12" s="26">
        <f t="shared" si="1"/>
        <v>13594.779999999999</v>
      </c>
      <c r="N12" s="26">
        <f t="shared" si="8"/>
        <v>3207.0086019999999</v>
      </c>
      <c r="O12" s="37">
        <f t="shared" si="9"/>
        <v>16801.788602000001</v>
      </c>
      <c r="P12" s="38">
        <v>0</v>
      </c>
      <c r="Q12" s="39">
        <v>0</v>
      </c>
      <c r="R12" s="29">
        <f t="shared" si="10"/>
        <v>0</v>
      </c>
      <c r="S12" s="26">
        <f t="shared" si="11"/>
        <v>0</v>
      </c>
      <c r="T12" s="37">
        <f t="shared" si="12"/>
        <v>0</v>
      </c>
      <c r="U12" s="28">
        <v>22</v>
      </c>
      <c r="V12" s="36">
        <v>16</v>
      </c>
      <c r="W12" s="25">
        <v>21</v>
      </c>
      <c r="X12" s="36">
        <v>15</v>
      </c>
      <c r="Y12" s="30">
        <f t="shared" si="2"/>
        <v>19199.310000000001</v>
      </c>
      <c r="Z12" s="26">
        <f t="shared" si="3"/>
        <v>4529.1172290000004</v>
      </c>
      <c r="AA12" s="40">
        <f t="shared" si="4"/>
        <v>23728.427229000001</v>
      </c>
      <c r="AB12" s="32">
        <f t="shared" si="5"/>
        <v>59444.861996</v>
      </c>
    </row>
    <row r="13" spans="1:28" ht="15.75" thickBot="1" x14ac:dyDescent="0.3">
      <c r="A13" s="33" t="s">
        <v>22</v>
      </c>
      <c r="B13" s="34">
        <v>3</v>
      </c>
      <c r="C13" s="35">
        <v>8</v>
      </c>
      <c r="D13" s="25">
        <v>20</v>
      </c>
      <c r="E13" s="36">
        <v>20</v>
      </c>
      <c r="F13" s="36">
        <v>18</v>
      </c>
      <c r="G13" s="26">
        <f t="shared" si="0"/>
        <v>4173.91</v>
      </c>
      <c r="H13" s="26">
        <f t="shared" si="6"/>
        <v>984.62536899999998</v>
      </c>
      <c r="I13" s="37">
        <f t="shared" si="7"/>
        <v>5158.5353690000002</v>
      </c>
      <c r="J13" s="28">
        <v>20</v>
      </c>
      <c r="K13" s="25">
        <v>20</v>
      </c>
      <c r="L13" s="36">
        <v>14</v>
      </c>
      <c r="M13" s="26">
        <f t="shared" si="1"/>
        <v>4085.02</v>
      </c>
      <c r="N13" s="26">
        <f t="shared" si="8"/>
        <v>963.65621799999997</v>
      </c>
      <c r="O13" s="41">
        <f>M13+N13</f>
        <v>5048.6762179999996</v>
      </c>
      <c r="P13" s="38">
        <v>0</v>
      </c>
      <c r="Q13" s="39">
        <v>0</v>
      </c>
      <c r="R13" s="29">
        <f t="shared" si="10"/>
        <v>0</v>
      </c>
      <c r="S13" s="26">
        <f t="shared" si="11"/>
        <v>0</v>
      </c>
      <c r="T13" s="41">
        <f t="shared" si="12"/>
        <v>0</v>
      </c>
      <c r="U13" s="28">
        <v>22</v>
      </c>
      <c r="V13" s="36">
        <v>16</v>
      </c>
      <c r="W13" s="25">
        <v>21</v>
      </c>
      <c r="X13" s="36">
        <v>15</v>
      </c>
      <c r="Y13" s="30">
        <f t="shared" si="2"/>
        <v>5236.18</v>
      </c>
      <c r="Z13" s="26">
        <f t="shared" si="3"/>
        <v>1235.214862</v>
      </c>
      <c r="AA13" s="40">
        <f t="shared" si="4"/>
        <v>6471.3948620000001</v>
      </c>
      <c r="AB13" s="32">
        <f t="shared" si="5"/>
        <v>16678.606448999999</v>
      </c>
    </row>
    <row r="14" spans="1:28" x14ac:dyDescent="0.25">
      <c r="A14" s="42" t="s">
        <v>23</v>
      </c>
      <c r="B14" s="10">
        <v>4</v>
      </c>
      <c r="C14" s="24">
        <v>8</v>
      </c>
      <c r="D14" s="36">
        <f>D9</f>
        <v>20</v>
      </c>
      <c r="E14" s="36">
        <f t="shared" ref="E14:F14" si="13">E9</f>
        <v>20</v>
      </c>
      <c r="F14" s="36">
        <f t="shared" si="13"/>
        <v>23</v>
      </c>
      <c r="G14" s="26">
        <f t="shared" si="0"/>
        <v>6000</v>
      </c>
      <c r="H14" s="26">
        <f t="shared" si="6"/>
        <v>1415.4</v>
      </c>
      <c r="I14" s="27">
        <f>G14+H14</f>
        <v>7415.4</v>
      </c>
      <c r="J14" s="28">
        <f>J9</f>
        <v>20</v>
      </c>
      <c r="K14" s="28">
        <f t="shared" ref="K14:L14" si="14">K9</f>
        <v>20</v>
      </c>
      <c r="L14" s="28">
        <f t="shared" si="14"/>
        <v>20</v>
      </c>
      <c r="M14" s="26">
        <f t="shared" si="1"/>
        <v>6050.48</v>
      </c>
      <c r="N14" s="26">
        <f t="shared" si="8"/>
        <v>1427.3082319999999</v>
      </c>
      <c r="O14" s="27">
        <f>M14+N14</f>
        <v>7477.788231999999</v>
      </c>
      <c r="P14" s="28">
        <f>P9</f>
        <v>22</v>
      </c>
      <c r="Q14" s="28">
        <f>Q9</f>
        <v>22</v>
      </c>
      <c r="R14" s="29">
        <f t="shared" si="10"/>
        <v>4000</v>
      </c>
      <c r="S14" s="26">
        <f t="shared" si="11"/>
        <v>943.6</v>
      </c>
      <c r="T14" s="27">
        <f>R14+S14</f>
        <v>4943.6000000000004</v>
      </c>
      <c r="U14" s="28">
        <f>U9</f>
        <v>22</v>
      </c>
      <c r="V14" s="28">
        <f t="shared" ref="V14:X14" si="15">V9</f>
        <v>21</v>
      </c>
      <c r="W14" s="28">
        <f t="shared" si="15"/>
        <v>21</v>
      </c>
      <c r="X14" s="28">
        <f t="shared" si="15"/>
        <v>21</v>
      </c>
      <c r="Y14" s="30">
        <f t="shared" si="2"/>
        <v>8036.08</v>
      </c>
      <c r="Z14" s="26">
        <f t="shared" si="3"/>
        <v>1895.711272</v>
      </c>
      <c r="AA14" s="31">
        <f t="shared" si="4"/>
        <v>9931.7912720000004</v>
      </c>
      <c r="AB14" s="32">
        <f t="shared" si="5"/>
        <v>29768.579504000001</v>
      </c>
    </row>
    <row r="15" spans="1:28" s="109" customFormat="1" x14ac:dyDescent="0.25">
      <c r="A15" s="43" t="s">
        <v>24</v>
      </c>
      <c r="B15" s="44"/>
      <c r="C15" s="45"/>
      <c r="D15" s="46"/>
      <c r="E15" s="46"/>
      <c r="F15" s="46"/>
      <c r="G15" s="47"/>
      <c r="H15" s="47"/>
      <c r="I15" s="48"/>
      <c r="J15" s="49"/>
      <c r="K15" s="46"/>
      <c r="L15" s="46"/>
      <c r="M15" s="50"/>
      <c r="N15" s="50"/>
      <c r="O15" s="48"/>
      <c r="P15" s="49"/>
      <c r="Q15" s="46"/>
      <c r="R15" s="51"/>
      <c r="S15" s="50"/>
      <c r="T15" s="48"/>
      <c r="U15" s="49"/>
      <c r="V15" s="46"/>
      <c r="W15" s="46"/>
      <c r="X15" s="46"/>
      <c r="Y15" s="52"/>
      <c r="Z15" s="50"/>
      <c r="AA15" s="53"/>
      <c r="AB15" s="110">
        <f t="shared" si="5"/>
        <v>0</v>
      </c>
    </row>
    <row r="16" spans="1:28" ht="25.5" x14ac:dyDescent="0.25">
      <c r="A16" s="22" t="s">
        <v>25</v>
      </c>
      <c r="B16" s="54">
        <v>17</v>
      </c>
      <c r="C16" s="35">
        <v>8</v>
      </c>
      <c r="D16" s="55">
        <f>D9</f>
        <v>20</v>
      </c>
      <c r="E16" s="55">
        <f t="shared" ref="E16:F16" si="16">E9</f>
        <v>20</v>
      </c>
      <c r="F16" s="55">
        <f t="shared" si="16"/>
        <v>23</v>
      </c>
      <c r="G16" s="26">
        <f>ROUND((B16*$J$26*C16*D16),2)+ROUND((B16*$J$27*C16*E16),2)+ROUND((B16*$J$28*C16*F16),2)</f>
        <v>25500</v>
      </c>
      <c r="H16" s="26">
        <f>G16*$E$5</f>
        <v>6015.45</v>
      </c>
      <c r="I16" s="37">
        <f>G16+H16</f>
        <v>31515.45</v>
      </c>
      <c r="J16" s="56">
        <f>J9</f>
        <v>20</v>
      </c>
      <c r="K16" s="56">
        <f t="shared" ref="K16:L16" si="17">K9</f>
        <v>20</v>
      </c>
      <c r="L16" s="56">
        <f t="shared" si="17"/>
        <v>20</v>
      </c>
      <c r="M16" s="26">
        <f>ROUND((B16*$J$29*C16*J16),2)+ROUND((B16*$J$30*C16*K16),2)+ROUND((B16*$J$31*C16*L16),2)</f>
        <v>25714.51</v>
      </c>
      <c r="N16" s="26">
        <f>M16*$E$5</f>
        <v>6066.052909</v>
      </c>
      <c r="O16" s="37">
        <f>M16+N16</f>
        <v>31780.562909</v>
      </c>
      <c r="P16" s="56">
        <f>P9</f>
        <v>22</v>
      </c>
      <c r="Q16" s="56">
        <f>Q9</f>
        <v>22</v>
      </c>
      <c r="R16" s="29">
        <f>ROUND((B16*$J$32*C16*P16),2)+ROUND((B16*$J$33*C16*Q16),2)</f>
        <v>17000</v>
      </c>
      <c r="S16" s="57">
        <f>R16*$E$5</f>
        <v>4010.3</v>
      </c>
      <c r="T16" s="37">
        <f>R16+S16</f>
        <v>21010.3</v>
      </c>
      <c r="U16" s="56">
        <f>U9</f>
        <v>22</v>
      </c>
      <c r="V16" s="56">
        <f t="shared" ref="V16:X16" si="18">V9</f>
        <v>21</v>
      </c>
      <c r="W16" s="56">
        <f t="shared" si="18"/>
        <v>21</v>
      </c>
      <c r="X16" s="56">
        <f t="shared" si="18"/>
        <v>21</v>
      </c>
      <c r="Y16" s="30">
        <f>ROUND((B16*$J$34*C16*U16),2)+ROUND((B16*$J$35*C16*V16),2)+ROUND((B16*$J$36*C16*W16),2)+ROUND((B16*$J$37*C16*X16),2)</f>
        <v>34153.31</v>
      </c>
      <c r="Z16" s="26">
        <f>Y16*$E$5</f>
        <v>8056.765828999999</v>
      </c>
      <c r="AA16" s="40">
        <f>Y16+Z16</f>
        <v>42210.075828999994</v>
      </c>
      <c r="AB16" s="32">
        <f t="shared" si="5"/>
        <v>126516.38873799999</v>
      </c>
    </row>
    <row r="17" spans="1:28" x14ac:dyDescent="0.25">
      <c r="A17" s="33" t="s">
        <v>19</v>
      </c>
      <c r="B17" s="10">
        <v>3</v>
      </c>
      <c r="C17" s="35">
        <v>8</v>
      </c>
      <c r="D17" s="55">
        <f t="shared" ref="D17:F20" si="19">D10</f>
        <v>20</v>
      </c>
      <c r="E17" s="55">
        <f t="shared" si="19"/>
        <v>15</v>
      </c>
      <c r="F17" s="55">
        <f t="shared" si="19"/>
        <v>18</v>
      </c>
      <c r="G17" s="26">
        <f>ROUND((B17*$J$26*C17*D17),2)+ROUND((B17*$J$27*C17*E17),2)+ROUND((B17*$J$28*C17*F17),2)</f>
        <v>3798.91</v>
      </c>
      <c r="H17" s="26">
        <f t="shared" ref="H17:H20" si="20">G17*$E$5</f>
        <v>896.162869</v>
      </c>
      <c r="I17" s="37">
        <f t="shared" ref="I17:I20" si="21">G17+H17</f>
        <v>4695.0728689999996</v>
      </c>
      <c r="J17" s="56">
        <f t="shared" ref="J17:L20" si="22">J10</f>
        <v>20</v>
      </c>
      <c r="K17" s="56">
        <f t="shared" si="22"/>
        <v>20</v>
      </c>
      <c r="L17" s="56">
        <f t="shared" si="22"/>
        <v>0</v>
      </c>
      <c r="M17" s="26">
        <f>ROUND((B17*$J$29*C17*J17),2)+ROUND((B17*$J$30*C17*K17),2)+ROUND((B17*$J$31*C17*L17),2)</f>
        <v>3028.42</v>
      </c>
      <c r="N17" s="26">
        <f t="shared" ref="N17:N20" si="23">M17*$E$5</f>
        <v>714.40427799999998</v>
      </c>
      <c r="O17" s="37">
        <f t="shared" ref="O17:O20" si="24">M17+N17</f>
        <v>3742.824278</v>
      </c>
      <c r="P17" s="56">
        <f t="shared" ref="P17:Q20" si="25">P10</f>
        <v>0</v>
      </c>
      <c r="Q17" s="56">
        <f t="shared" si="25"/>
        <v>0</v>
      </c>
      <c r="R17" s="29">
        <f>(B17*$J$32*C17*P17)+(B17*$J$33*C17*Q17)</f>
        <v>0</v>
      </c>
      <c r="S17" s="57">
        <f t="shared" ref="S17:S20" si="26">R17*$E$5</f>
        <v>0</v>
      </c>
      <c r="T17" s="37">
        <f t="shared" ref="T17:T20" si="27">R17+S17</f>
        <v>0</v>
      </c>
      <c r="U17" s="56">
        <f t="shared" ref="U17:X20" si="28">U10</f>
        <v>22</v>
      </c>
      <c r="V17" s="56">
        <f t="shared" si="28"/>
        <v>16</v>
      </c>
      <c r="W17" s="56">
        <f t="shared" si="28"/>
        <v>21</v>
      </c>
      <c r="X17" s="56">
        <f t="shared" si="28"/>
        <v>15</v>
      </c>
      <c r="Y17" s="30">
        <f>ROUND((B17*$J$34*C17*U17),2)+ROUND((B17*$J$35*C17*V17),2)+ROUND((B17*$J$36*C17*W17),2)+ROUND((B17*$J$37*C17*X17),2)</f>
        <v>5236.18</v>
      </c>
      <c r="Z17" s="26">
        <f>Y17*$E$5</f>
        <v>1235.214862</v>
      </c>
      <c r="AA17" s="40">
        <f>Y17+Z17</f>
        <v>6471.3948620000001</v>
      </c>
      <c r="AB17" s="32">
        <f t="shared" si="5"/>
        <v>14909.292009000001</v>
      </c>
    </row>
    <row r="18" spans="1:28" ht="30" x14ac:dyDescent="0.25">
      <c r="A18" s="33" t="s">
        <v>20</v>
      </c>
      <c r="B18" s="10">
        <v>12</v>
      </c>
      <c r="C18" s="35">
        <v>8</v>
      </c>
      <c r="D18" s="55">
        <f t="shared" si="19"/>
        <v>20</v>
      </c>
      <c r="E18" s="55">
        <f t="shared" si="19"/>
        <v>20</v>
      </c>
      <c r="F18" s="55">
        <f t="shared" si="19"/>
        <v>18</v>
      </c>
      <c r="G18" s="26">
        <f>ROUND((B18*$J$26*C18*D18),2)+ROUND((B18*$J$27*C18*E18),2)+ROUND((B18*$J$28*C18*F18),2)</f>
        <v>16695.650000000001</v>
      </c>
      <c r="H18" s="26">
        <f t="shared" si="20"/>
        <v>3938.5038350000004</v>
      </c>
      <c r="I18" s="37">
        <f t="shared" si="21"/>
        <v>20634.153835000001</v>
      </c>
      <c r="J18" s="56">
        <f t="shared" si="22"/>
        <v>20</v>
      </c>
      <c r="K18" s="56">
        <f t="shared" si="22"/>
        <v>20</v>
      </c>
      <c r="L18" s="56">
        <f t="shared" si="22"/>
        <v>0</v>
      </c>
      <c r="M18" s="26">
        <f>ROUND((B18*$J$29*C18*J18),2)+ROUND((B18*$J$30*C18*K18),2)+ROUND((B18*$J$31*C18*L18),2)</f>
        <v>12113.689999999999</v>
      </c>
      <c r="N18" s="26">
        <f t="shared" si="23"/>
        <v>2857.6194709999995</v>
      </c>
      <c r="O18" s="37">
        <f t="shared" si="24"/>
        <v>14971.309470999999</v>
      </c>
      <c r="P18" s="56">
        <f t="shared" si="25"/>
        <v>0</v>
      </c>
      <c r="Q18" s="56">
        <f t="shared" si="25"/>
        <v>0</v>
      </c>
      <c r="R18" s="29">
        <f>(B18*$J$32*C18*P18)+(B18*$J$33*C18*Q18)</f>
        <v>0</v>
      </c>
      <c r="S18" s="57">
        <f t="shared" si="26"/>
        <v>0</v>
      </c>
      <c r="T18" s="37">
        <f t="shared" si="27"/>
        <v>0</v>
      </c>
      <c r="U18" s="56">
        <f t="shared" si="28"/>
        <v>22</v>
      </c>
      <c r="V18" s="56">
        <f t="shared" si="28"/>
        <v>16</v>
      </c>
      <c r="W18" s="56">
        <f t="shared" si="28"/>
        <v>21</v>
      </c>
      <c r="X18" s="56">
        <f t="shared" si="28"/>
        <v>15</v>
      </c>
      <c r="Y18" s="30">
        <f>ROUND((B18*$J$34*C18*U18),2)+ROUND((B18*$J$35*C18*V18),2)+ROUND((B18*$J$36*C18*W18),2)+ROUND((B18*$J$37*C18*X18),2)</f>
        <v>20944.71</v>
      </c>
      <c r="Z18" s="26">
        <f>Y18*$E$5</f>
        <v>4940.8570890000001</v>
      </c>
      <c r="AA18" s="40">
        <f>Y18+Z18</f>
        <v>25885.567089</v>
      </c>
      <c r="AB18" s="32">
        <f t="shared" si="5"/>
        <v>61491.030394999994</v>
      </c>
    </row>
    <row r="19" spans="1:28" x14ac:dyDescent="0.25">
      <c r="A19" s="33" t="s">
        <v>21</v>
      </c>
      <c r="B19" s="34"/>
      <c r="C19" s="35">
        <v>8</v>
      </c>
      <c r="D19" s="55">
        <f t="shared" si="19"/>
        <v>20</v>
      </c>
      <c r="E19" s="55">
        <f t="shared" si="19"/>
        <v>20</v>
      </c>
      <c r="F19" s="55">
        <f t="shared" si="19"/>
        <v>18</v>
      </c>
      <c r="G19" s="26">
        <f>ROUND((B19*$J$26*C19*D19),2)+ROUND((B19*$J$27*C19*E19),2)+ROUND((B19*$J$28*C19*F19),2)</f>
        <v>0</v>
      </c>
      <c r="H19" s="26">
        <f t="shared" si="20"/>
        <v>0</v>
      </c>
      <c r="I19" s="37">
        <f t="shared" si="21"/>
        <v>0</v>
      </c>
      <c r="J19" s="56">
        <f t="shared" si="22"/>
        <v>20</v>
      </c>
      <c r="K19" s="56">
        <f t="shared" si="22"/>
        <v>20</v>
      </c>
      <c r="L19" s="56">
        <f t="shared" si="22"/>
        <v>9</v>
      </c>
      <c r="M19" s="26">
        <f>ROUND((B19*$J$29*C19*J19),2)+ROUND((B19*$J$30*C19*K19),2)+ROUND((B19*$J$31*C19*L19),2)</f>
        <v>0</v>
      </c>
      <c r="N19" s="26">
        <f t="shared" si="23"/>
        <v>0</v>
      </c>
      <c r="O19" s="37">
        <f t="shared" si="24"/>
        <v>0</v>
      </c>
      <c r="P19" s="56">
        <f t="shared" si="25"/>
        <v>0</v>
      </c>
      <c r="Q19" s="56">
        <f t="shared" si="25"/>
        <v>0</v>
      </c>
      <c r="R19" s="29">
        <f>(B19*$J$32*C19*P19)+(B19*$J$33*C19*Q19)</f>
        <v>0</v>
      </c>
      <c r="S19" s="57">
        <f t="shared" si="26"/>
        <v>0</v>
      </c>
      <c r="T19" s="37">
        <f t="shared" si="27"/>
        <v>0</v>
      </c>
      <c r="U19" s="56">
        <f t="shared" si="28"/>
        <v>22</v>
      </c>
      <c r="V19" s="56">
        <f t="shared" si="28"/>
        <v>16</v>
      </c>
      <c r="W19" s="56">
        <f t="shared" si="28"/>
        <v>21</v>
      </c>
      <c r="X19" s="56">
        <f t="shared" si="28"/>
        <v>15</v>
      </c>
      <c r="Y19" s="30">
        <f>ROUND((B19*$J$34*C19*U19),2)+ROUND((B19*$J$35*C19*V19),2)+ROUND((B19*$J$36*C19*W19),2)+ROUND((B19*$J$37*C19*X19),2)</f>
        <v>0</v>
      </c>
      <c r="Z19" s="26">
        <f>Y19*$E$5</f>
        <v>0</v>
      </c>
      <c r="AA19" s="40">
        <f>Y19+Z19</f>
        <v>0</v>
      </c>
      <c r="AB19" s="32">
        <f t="shared" si="5"/>
        <v>0</v>
      </c>
    </row>
    <row r="20" spans="1:28" ht="15.75" thickBot="1" x14ac:dyDescent="0.3">
      <c r="A20" s="33" t="s">
        <v>22</v>
      </c>
      <c r="B20" s="34"/>
      <c r="C20" s="35">
        <v>8</v>
      </c>
      <c r="D20" s="55">
        <f t="shared" si="19"/>
        <v>20</v>
      </c>
      <c r="E20" s="55">
        <f t="shared" si="19"/>
        <v>20</v>
      </c>
      <c r="F20" s="55">
        <f t="shared" si="19"/>
        <v>18</v>
      </c>
      <c r="G20" s="26">
        <f>ROUND((B20*$J$26*C20*D20),2)+ROUND((B20*$J$27*C20*E20),2)+ROUND((B20*$J$28*C20*F20),2)</f>
        <v>0</v>
      </c>
      <c r="H20" s="26">
        <f t="shared" si="20"/>
        <v>0</v>
      </c>
      <c r="I20" s="37">
        <f t="shared" si="21"/>
        <v>0</v>
      </c>
      <c r="J20" s="56">
        <f t="shared" si="22"/>
        <v>20</v>
      </c>
      <c r="K20" s="56">
        <f t="shared" si="22"/>
        <v>20</v>
      </c>
      <c r="L20" s="56">
        <f>L13</f>
        <v>14</v>
      </c>
      <c r="M20" s="26">
        <f>ROUND((B20*$J$29*C20*J20),2)+ROUND((B20*$J$30*C20*K20),2)+ROUND((B20*$J$31*C20*L20),2)</f>
        <v>0</v>
      </c>
      <c r="N20" s="26">
        <f t="shared" si="23"/>
        <v>0</v>
      </c>
      <c r="O20" s="41">
        <f t="shared" si="24"/>
        <v>0</v>
      </c>
      <c r="P20" s="56">
        <f t="shared" si="25"/>
        <v>0</v>
      </c>
      <c r="Q20" s="56">
        <f t="shared" si="25"/>
        <v>0</v>
      </c>
      <c r="R20" s="29">
        <f>(B20*$J$32*C20*P20)+(B20*$J$33*C20*Q20)</f>
        <v>0</v>
      </c>
      <c r="S20" s="57">
        <f t="shared" si="26"/>
        <v>0</v>
      </c>
      <c r="T20" s="41">
        <f t="shared" si="27"/>
        <v>0</v>
      </c>
      <c r="U20" s="56">
        <f t="shared" si="28"/>
        <v>22</v>
      </c>
      <c r="V20" s="56">
        <f t="shared" si="28"/>
        <v>16</v>
      </c>
      <c r="W20" s="56">
        <f t="shared" si="28"/>
        <v>21</v>
      </c>
      <c r="X20" s="56">
        <f t="shared" si="28"/>
        <v>15</v>
      </c>
      <c r="Y20" s="30">
        <f>ROUND((B20*$J$34*C20*U20),2)+ROUND((B20*$J$35*C20*V20),2)+ROUND((B20*$J$36*C20*W20),2)+ROUND((B20*$J$37*C20*X20),2)</f>
        <v>0</v>
      </c>
      <c r="Z20" s="26">
        <f>Y20*$E$5</f>
        <v>0</v>
      </c>
      <c r="AA20" s="40">
        <f>Y20+Z20</f>
        <v>0</v>
      </c>
      <c r="AB20" s="32">
        <f t="shared" si="5"/>
        <v>0</v>
      </c>
    </row>
    <row r="21" spans="1:28" ht="18.75" x14ac:dyDescent="0.3">
      <c r="B21" s="58">
        <f>SUM(B9:B20)</f>
        <v>298</v>
      </c>
      <c r="G21" s="59">
        <f>SUM(G9:G20)</f>
        <v>420157.6</v>
      </c>
      <c r="H21" s="59">
        <f t="shared" ref="H21" si="29">SUM(H9:H20)</f>
        <v>99115.177840000004</v>
      </c>
      <c r="I21" s="59">
        <f>SUM(I9:I20)</f>
        <v>519272.77784000005</v>
      </c>
      <c r="M21" s="59">
        <f>SUM(M9:M20)</f>
        <v>349150.24</v>
      </c>
      <c r="N21" s="59">
        <f t="shared" ref="N21:O21" si="30">SUM(N9:N20)</f>
        <v>82364.541616000017</v>
      </c>
      <c r="O21" s="59">
        <f t="shared" si="30"/>
        <v>431514.78161600005</v>
      </c>
      <c r="R21" s="59">
        <f>SUM(R9:R20)</f>
        <v>89000</v>
      </c>
      <c r="S21" s="59">
        <f t="shared" ref="S21:T21" si="31">SUM(S9:S20)</f>
        <v>20995.1</v>
      </c>
      <c r="T21" s="59">
        <f t="shared" si="31"/>
        <v>109995.1</v>
      </c>
      <c r="Y21" s="59">
        <f>SUM(Y9:Y20)</f>
        <v>543589.59</v>
      </c>
      <c r="Z21" s="59">
        <f t="shared" ref="Z21" si="32">SUM(Z9:Z20)</f>
        <v>128232.78428099997</v>
      </c>
      <c r="AA21" s="59">
        <f>SUM(AA9:AA20)</f>
        <v>671822.374281</v>
      </c>
      <c r="AB21" s="60">
        <f>SUM(AB9:AB20)</f>
        <v>1732605.0337370001</v>
      </c>
    </row>
    <row r="23" spans="1:28" x14ac:dyDescent="0.25">
      <c r="I23" s="146" t="s">
        <v>65</v>
      </c>
      <c r="J23" s="146"/>
      <c r="K23" s="146"/>
      <c r="L23" s="146"/>
      <c r="M23" s="146"/>
      <c r="N23" s="146"/>
      <c r="O23" s="146"/>
      <c r="P23" s="146"/>
    </row>
    <row r="24" spans="1:28" ht="15.75" thickBot="1" x14ac:dyDescent="0.3"/>
    <row r="25" spans="1:28" ht="60.75" thickBot="1" x14ac:dyDescent="0.3">
      <c r="B25" s="61" t="s">
        <v>26</v>
      </c>
      <c r="C25" s="62"/>
      <c r="D25" s="63" t="s">
        <v>27</v>
      </c>
      <c r="E25" s="64" t="s">
        <v>28</v>
      </c>
      <c r="F25" s="65" t="s">
        <v>29</v>
      </c>
      <c r="G25" s="66"/>
      <c r="H25" s="66"/>
      <c r="I25" s="67" t="s">
        <v>30</v>
      </c>
      <c r="J25" s="67" t="s">
        <v>78</v>
      </c>
      <c r="K25" s="66"/>
      <c r="M25" s="103" t="s">
        <v>53</v>
      </c>
      <c r="N25" s="103" t="s">
        <v>64</v>
      </c>
      <c r="O25" s="103" t="s">
        <v>79</v>
      </c>
      <c r="P25" s="111"/>
      <c r="S25" s="60"/>
    </row>
    <row r="26" spans="1:28" ht="15.75" thickBot="1" x14ac:dyDescent="0.3">
      <c r="B26" s="68">
        <v>1031876</v>
      </c>
      <c r="C26" s="69" t="s">
        <v>32</v>
      </c>
      <c r="D26" s="70">
        <f>SUM(I9:I13)</f>
        <v>455012.70113599999</v>
      </c>
      <c r="E26" s="71"/>
      <c r="F26" s="72">
        <f>D26+E26</f>
        <v>455012.70113599999</v>
      </c>
      <c r="G26" t="s">
        <v>33</v>
      </c>
      <c r="I26" s="39" t="s">
        <v>33</v>
      </c>
      <c r="J26" s="105">
        <f t="shared" ref="J26:J37" si="33">M26/O26</f>
        <v>3.125</v>
      </c>
      <c r="K26" s="140"/>
      <c r="M26" s="107">
        <v>500</v>
      </c>
      <c r="N26" s="107">
        <v>20</v>
      </c>
      <c r="O26" s="107">
        <f>N26*8</f>
        <v>160</v>
      </c>
      <c r="P26" s="84"/>
    </row>
    <row r="27" spans="1:28" x14ac:dyDescent="0.25">
      <c r="C27" s="73" t="s">
        <v>34</v>
      </c>
      <c r="D27" s="32">
        <f>SUM(I16:I20)</f>
        <v>56844.676703999998</v>
      </c>
      <c r="E27" s="74"/>
      <c r="F27" s="75">
        <f t="shared" ref="F27:F28" si="34">D27+E27</f>
        <v>56844.676703999998</v>
      </c>
      <c r="I27" s="39" t="s">
        <v>35</v>
      </c>
      <c r="J27" s="105">
        <f t="shared" si="33"/>
        <v>3.125</v>
      </c>
      <c r="K27" s="140"/>
      <c r="M27" s="107">
        <v>500</v>
      </c>
      <c r="N27" s="107">
        <v>20</v>
      </c>
      <c r="O27" s="107">
        <f t="shared" ref="O27:O35" si="35">N27*8</f>
        <v>160</v>
      </c>
      <c r="P27" s="84"/>
    </row>
    <row r="28" spans="1:28" x14ac:dyDescent="0.25">
      <c r="C28" s="76" t="s">
        <v>36</v>
      </c>
      <c r="D28" s="77">
        <f>I14</f>
        <v>7415.4</v>
      </c>
      <c r="E28" s="78"/>
      <c r="F28" s="75">
        <f t="shared" si="34"/>
        <v>7415.4</v>
      </c>
      <c r="I28" s="39" t="s">
        <v>37</v>
      </c>
      <c r="J28" s="105">
        <f t="shared" si="33"/>
        <v>2.7173913043478262</v>
      </c>
      <c r="K28" s="140"/>
      <c r="M28" s="107">
        <v>500</v>
      </c>
      <c r="N28" s="107">
        <v>23</v>
      </c>
      <c r="O28" s="107">
        <f>N28*8</f>
        <v>184</v>
      </c>
      <c r="P28" s="84"/>
    </row>
    <row r="29" spans="1:28" ht="15.75" thickBot="1" x14ac:dyDescent="0.3">
      <c r="C29" s="79" t="s">
        <v>38</v>
      </c>
      <c r="D29" s="80">
        <f>SUM(D26:D28)</f>
        <v>519272.77784</v>
      </c>
      <c r="E29" s="81">
        <f t="shared" ref="E29:F29" si="36">SUM(E26:E28)</f>
        <v>0</v>
      </c>
      <c r="F29" s="81">
        <f t="shared" si="36"/>
        <v>519272.77784</v>
      </c>
      <c r="G29" s="60"/>
      <c r="H29" s="60"/>
      <c r="I29" s="39" t="s">
        <v>39</v>
      </c>
      <c r="J29" s="105">
        <f t="shared" si="33"/>
        <v>3.1645569620253164</v>
      </c>
      <c r="K29" s="140"/>
      <c r="M29" s="107">
        <v>500</v>
      </c>
      <c r="N29" s="107">
        <v>20</v>
      </c>
      <c r="O29" s="107">
        <f>N29*8-1-1</f>
        <v>158</v>
      </c>
      <c r="P29" s="84"/>
    </row>
    <row r="30" spans="1:28" x14ac:dyDescent="0.25">
      <c r="C30" s="69" t="s">
        <v>32</v>
      </c>
      <c r="D30" s="70">
        <f>SUM(O9:O13)</f>
        <v>373542.29672600003</v>
      </c>
      <c r="E30" s="71"/>
      <c r="F30" s="82">
        <f t="shared" ref="F30:F40" si="37">D30+E30</f>
        <v>373542.29672600003</v>
      </c>
      <c r="G30" t="s">
        <v>39</v>
      </c>
      <c r="I30" s="39" t="s">
        <v>40</v>
      </c>
      <c r="J30" s="105">
        <f t="shared" si="33"/>
        <v>3.1446540880503147</v>
      </c>
      <c r="K30" s="140"/>
      <c r="M30" s="107">
        <v>500</v>
      </c>
      <c r="N30" s="107">
        <v>20</v>
      </c>
      <c r="O30" s="107">
        <f>N30*8-1</f>
        <v>159</v>
      </c>
      <c r="P30" s="84"/>
    </row>
    <row r="31" spans="1:28" x14ac:dyDescent="0.25">
      <c r="C31" s="73" t="s">
        <v>34</v>
      </c>
      <c r="D31" s="32">
        <f>SUM(O16:O20)</f>
        <v>50494.696658000001</v>
      </c>
      <c r="E31" s="74"/>
      <c r="F31" s="83">
        <f t="shared" si="37"/>
        <v>50494.696658000001</v>
      </c>
      <c r="I31" s="39" t="s">
        <v>41</v>
      </c>
      <c r="J31" s="105">
        <f t="shared" si="33"/>
        <v>3.1446540880503147</v>
      </c>
      <c r="K31" s="140"/>
      <c r="M31" s="107">
        <v>500</v>
      </c>
      <c r="N31" s="107">
        <v>20</v>
      </c>
      <c r="O31" s="107">
        <f>N31*8-1</f>
        <v>159</v>
      </c>
      <c r="P31" s="84"/>
    </row>
    <row r="32" spans="1:28" x14ac:dyDescent="0.25">
      <c r="C32" s="76" t="s">
        <v>36</v>
      </c>
      <c r="D32" s="77">
        <f>O14</f>
        <v>7477.788231999999</v>
      </c>
      <c r="E32" s="78"/>
      <c r="F32" s="83">
        <f t="shared" si="37"/>
        <v>7477.788231999999</v>
      </c>
      <c r="I32" s="39" t="s">
        <v>42</v>
      </c>
      <c r="J32" s="105">
        <f t="shared" si="33"/>
        <v>2.8409090909090908</v>
      </c>
      <c r="K32" s="140"/>
      <c r="M32" s="107">
        <v>500</v>
      </c>
      <c r="N32" s="107">
        <v>22</v>
      </c>
      <c r="O32" s="107">
        <f t="shared" si="35"/>
        <v>176</v>
      </c>
      <c r="P32" s="84"/>
    </row>
    <row r="33" spans="3:23" ht="15.75" thickBot="1" x14ac:dyDescent="0.3">
      <c r="C33" s="79" t="s">
        <v>38</v>
      </c>
      <c r="D33" s="81">
        <f>SUM(D30:D32)</f>
        <v>431514.78161600005</v>
      </c>
      <c r="E33" s="81">
        <f t="shared" ref="E33:F33" si="38">SUM(E30:E32)</f>
        <v>0</v>
      </c>
      <c r="F33" s="81">
        <f t="shared" si="38"/>
        <v>431514.78161600005</v>
      </c>
      <c r="G33" s="60"/>
      <c r="I33" s="39" t="s">
        <v>43</v>
      </c>
      <c r="J33" s="105">
        <f t="shared" si="33"/>
        <v>2.8409090909090908</v>
      </c>
      <c r="K33" s="140"/>
      <c r="M33" s="107">
        <v>500</v>
      </c>
      <c r="N33" s="107">
        <v>22</v>
      </c>
      <c r="O33" s="107">
        <f t="shared" si="35"/>
        <v>176</v>
      </c>
      <c r="P33" s="84"/>
    </row>
    <row r="34" spans="3:23" x14ac:dyDescent="0.25">
      <c r="C34" s="69" t="s">
        <v>32</v>
      </c>
      <c r="D34" s="70">
        <f>T9</f>
        <v>84041.2</v>
      </c>
      <c r="E34" s="71"/>
      <c r="F34" s="82">
        <f t="shared" si="37"/>
        <v>84041.2</v>
      </c>
      <c r="G34" t="s">
        <v>42</v>
      </c>
      <c r="I34" s="39" t="s">
        <v>44</v>
      </c>
      <c r="J34" s="105">
        <f t="shared" si="33"/>
        <v>2.8409090909090908</v>
      </c>
      <c r="K34" s="140"/>
      <c r="M34" s="107">
        <v>500</v>
      </c>
      <c r="N34" s="107">
        <v>22</v>
      </c>
      <c r="O34" s="107">
        <f t="shared" si="35"/>
        <v>176</v>
      </c>
      <c r="P34" s="84"/>
    </row>
    <row r="35" spans="3:23" x14ac:dyDescent="0.25">
      <c r="C35" s="73" t="s">
        <v>34</v>
      </c>
      <c r="D35" s="32">
        <f>SUM(T16:T20)</f>
        <v>21010.3</v>
      </c>
      <c r="E35" s="74"/>
      <c r="F35" s="83">
        <f t="shared" si="37"/>
        <v>21010.3</v>
      </c>
      <c r="I35" s="39" t="s">
        <v>45</v>
      </c>
      <c r="J35" s="105">
        <f t="shared" si="33"/>
        <v>2.9761904761904763</v>
      </c>
      <c r="K35" s="140"/>
      <c r="M35" s="107">
        <v>500</v>
      </c>
      <c r="N35" s="107">
        <v>21</v>
      </c>
      <c r="O35" s="107">
        <f t="shared" si="35"/>
        <v>168</v>
      </c>
      <c r="P35" s="84"/>
    </row>
    <row r="36" spans="3:23" x14ac:dyDescent="0.25">
      <c r="C36" s="76" t="s">
        <v>36</v>
      </c>
      <c r="D36" s="77">
        <f>T14</f>
        <v>4943.6000000000004</v>
      </c>
      <c r="E36" s="78"/>
      <c r="F36" s="83">
        <f t="shared" si="37"/>
        <v>4943.6000000000004</v>
      </c>
      <c r="I36" s="39" t="s">
        <v>46</v>
      </c>
      <c r="J36" s="105">
        <f t="shared" si="33"/>
        <v>2.9940119760479043</v>
      </c>
      <c r="K36" s="140"/>
      <c r="M36" s="107">
        <v>500</v>
      </c>
      <c r="N36" s="107">
        <v>21</v>
      </c>
      <c r="O36" s="107">
        <f>N36*8-1</f>
        <v>167</v>
      </c>
      <c r="P36" s="84"/>
    </row>
    <row r="37" spans="3:23" ht="15.75" thickBot="1" x14ac:dyDescent="0.3">
      <c r="C37" s="79" t="s">
        <v>38</v>
      </c>
      <c r="D37" s="81">
        <f>SUM(D34:D36)</f>
        <v>109995.1</v>
      </c>
      <c r="E37" s="81">
        <f t="shared" ref="E37:F37" si="39">SUM(E34:E36)</f>
        <v>0</v>
      </c>
      <c r="F37" s="81">
        <f t="shared" si="39"/>
        <v>109995.1</v>
      </c>
      <c r="G37" s="60"/>
      <c r="I37" s="39" t="s">
        <v>47</v>
      </c>
      <c r="J37" s="105">
        <f t="shared" si="33"/>
        <v>3.0120481927710845</v>
      </c>
      <c r="K37" s="140"/>
      <c r="M37" s="107">
        <v>500</v>
      </c>
      <c r="N37" s="107">
        <v>21</v>
      </c>
      <c r="O37" s="107">
        <f>N37*8-1-1</f>
        <v>166</v>
      </c>
      <c r="P37" s="84"/>
    </row>
    <row r="38" spans="3:23" x14ac:dyDescent="0.25">
      <c r="C38" s="69" t="s">
        <v>32</v>
      </c>
      <c r="D38" s="70">
        <f>SUM(AA9:AA13)</f>
        <v>587323.54522900004</v>
      </c>
      <c r="E38" s="71"/>
      <c r="F38" s="82">
        <f t="shared" si="37"/>
        <v>587323.54522900004</v>
      </c>
      <c r="G38" t="s">
        <v>44</v>
      </c>
    </row>
    <row r="39" spans="3:23" ht="46.5" customHeight="1" x14ac:dyDescent="0.25">
      <c r="C39" s="73" t="s">
        <v>34</v>
      </c>
      <c r="D39" s="32">
        <f>SUM(AA16:AA20)</f>
        <v>74567.037779999999</v>
      </c>
      <c r="E39" s="74"/>
      <c r="F39" s="83">
        <f t="shared" si="37"/>
        <v>74567.037779999999</v>
      </c>
      <c r="K39" s="84"/>
      <c r="L39" s="136"/>
      <c r="M39" s="136"/>
      <c r="N39" s="136"/>
      <c r="O39" s="136"/>
      <c r="P39" s="136"/>
      <c r="Q39" s="136"/>
      <c r="R39" s="136"/>
      <c r="S39" s="136"/>
      <c r="T39" s="100"/>
      <c r="U39" s="88"/>
      <c r="V39" s="111"/>
      <c r="W39" s="111"/>
    </row>
    <row r="40" spans="3:23" ht="18.75" x14ac:dyDescent="0.3">
      <c r="C40" s="76" t="s">
        <v>36</v>
      </c>
      <c r="D40" s="77">
        <f>AA14</f>
        <v>9931.7912720000004</v>
      </c>
      <c r="E40" s="78"/>
      <c r="F40" s="83">
        <f t="shared" si="37"/>
        <v>9931.7912720000004</v>
      </c>
      <c r="H40" s="60"/>
      <c r="K40" s="85"/>
      <c r="L40" s="122"/>
      <c r="M40" s="122"/>
      <c r="N40" s="122"/>
      <c r="O40" s="122"/>
      <c r="P40" s="122"/>
      <c r="Q40" s="122"/>
      <c r="R40" s="137"/>
      <c r="S40" s="122"/>
      <c r="T40" s="100"/>
      <c r="U40" s="100"/>
      <c r="V40" s="84"/>
      <c r="W40" s="84"/>
    </row>
    <row r="41" spans="3:23" ht="15.75" thickBot="1" x14ac:dyDescent="0.3">
      <c r="C41" s="86" t="s">
        <v>38</v>
      </c>
      <c r="D41" s="87">
        <f>SUM(D38:D40)</f>
        <v>671822.374281</v>
      </c>
      <c r="E41" s="87">
        <f t="shared" ref="E41:F41" si="40">SUM(E38:E40)</f>
        <v>0</v>
      </c>
      <c r="F41" s="87">
        <f t="shared" si="40"/>
        <v>671822.374281</v>
      </c>
      <c r="G41" s="60"/>
      <c r="K41" s="88"/>
      <c r="L41" s="117"/>
      <c r="M41" s="122"/>
      <c r="N41" s="122"/>
      <c r="O41" s="125"/>
      <c r="P41" s="130"/>
      <c r="Q41" s="125"/>
      <c r="R41" s="127"/>
      <c r="S41" s="128"/>
      <c r="T41" s="100"/>
      <c r="U41" s="135"/>
      <c r="V41" s="84"/>
      <c r="W41" s="84"/>
    </row>
    <row r="42" spans="3:23" x14ac:dyDescent="0.25">
      <c r="C42" s="69" t="s">
        <v>32</v>
      </c>
      <c r="D42" s="70">
        <f>D26+D30+D34+D38</f>
        <v>1499919.743091</v>
      </c>
      <c r="E42" s="70">
        <f>E26+E30+E34+E38</f>
        <v>0</v>
      </c>
      <c r="F42" s="90">
        <f>F26+F30+F34+F38</f>
        <v>1499919.743091</v>
      </c>
      <c r="H42" s="60"/>
      <c r="K42" s="91"/>
      <c r="L42" s="118"/>
      <c r="M42" s="122"/>
      <c r="N42" s="122"/>
      <c r="O42" s="125"/>
      <c r="P42" s="130"/>
      <c r="Q42" s="129"/>
      <c r="R42" s="127"/>
      <c r="S42" s="128"/>
      <c r="T42" s="100"/>
      <c r="U42" s="135"/>
      <c r="V42" s="112"/>
      <c r="W42" s="84"/>
    </row>
    <row r="43" spans="3:23" x14ac:dyDescent="0.25">
      <c r="C43" s="73" t="s">
        <v>34</v>
      </c>
      <c r="D43" s="32">
        <f>D27+D31+D35+D39</f>
        <v>202916.71114199999</v>
      </c>
      <c r="E43" s="32">
        <f t="shared" ref="E43:F45" si="41">E27+E31+E35+E39</f>
        <v>0</v>
      </c>
      <c r="F43" s="92">
        <f>F27+F31+F35+F39</f>
        <v>202916.71114199999</v>
      </c>
      <c r="H43" s="60"/>
      <c r="K43" s="91"/>
      <c r="L43" s="119"/>
      <c r="M43" s="122"/>
      <c r="N43" s="122"/>
      <c r="O43" s="125"/>
      <c r="P43" s="130"/>
      <c r="Q43" s="130"/>
      <c r="R43" s="127"/>
      <c r="S43" s="128"/>
      <c r="T43" s="100"/>
      <c r="U43" s="135"/>
      <c r="V43" s="112"/>
      <c r="W43" s="84"/>
    </row>
    <row r="44" spans="3:23" ht="49.5" customHeight="1" x14ac:dyDescent="0.25">
      <c r="C44" s="73" t="s">
        <v>36</v>
      </c>
      <c r="D44" s="32">
        <f>D28+D32+D36+D40</f>
        <v>29768.579504000001</v>
      </c>
      <c r="E44" s="32">
        <f t="shared" si="41"/>
        <v>0</v>
      </c>
      <c r="F44" s="92">
        <f>F28+F32+F36+F40</f>
        <v>29768.579504000001</v>
      </c>
      <c r="K44" s="91"/>
      <c r="L44" s="120"/>
      <c r="M44" s="102" t="s">
        <v>48</v>
      </c>
      <c r="N44" s="102" t="s">
        <v>49</v>
      </c>
      <c r="O44" s="102" t="s">
        <v>68</v>
      </c>
      <c r="P44" s="102" t="s">
        <v>69</v>
      </c>
      <c r="Q44" s="102" t="s">
        <v>50</v>
      </c>
      <c r="R44" s="127"/>
      <c r="S44" s="128"/>
      <c r="T44" s="100"/>
      <c r="U44" s="135"/>
      <c r="V44" s="112"/>
      <c r="W44" s="112"/>
    </row>
    <row r="45" spans="3:23" ht="32.25" customHeight="1" thickBot="1" x14ac:dyDescent="0.3">
      <c r="C45" s="79" t="s">
        <v>38</v>
      </c>
      <c r="D45" s="93">
        <f>D29+D33+D37+D41</f>
        <v>1732605.0337370001</v>
      </c>
      <c r="E45" s="93">
        <f t="shared" si="41"/>
        <v>0</v>
      </c>
      <c r="F45" s="94">
        <f t="shared" si="41"/>
        <v>1732605.0337370001</v>
      </c>
      <c r="H45" s="144" t="s">
        <v>51</v>
      </c>
      <c r="I45" s="144"/>
      <c r="J45" s="144"/>
      <c r="K45" s="91"/>
      <c r="L45" s="121"/>
      <c r="M45" s="55">
        <v>1</v>
      </c>
      <c r="N45" s="55">
        <v>2</v>
      </c>
      <c r="O45" s="55">
        <v>3</v>
      </c>
      <c r="P45" s="55" t="s">
        <v>70</v>
      </c>
      <c r="Q45" s="134" t="s">
        <v>71</v>
      </c>
      <c r="R45" s="127"/>
      <c r="S45" s="101"/>
      <c r="T45" s="100"/>
      <c r="U45" s="135"/>
    </row>
    <row r="46" spans="3:23" ht="30" x14ac:dyDescent="0.25">
      <c r="D46" s="95">
        <f>D29+D33+D37+D41</f>
        <v>1732605.0337370001</v>
      </c>
      <c r="E46" s="96">
        <f>E29+E33+E37+E41</f>
        <v>0</v>
      </c>
      <c r="F46" s="97">
        <f>F29+F33+F37+F41</f>
        <v>1732605.0337370001</v>
      </c>
      <c r="G46" s="95"/>
      <c r="H46" s="145">
        <f>B26-F46</f>
        <v>-700729.03373700008</v>
      </c>
      <c r="I46" s="145"/>
      <c r="J46" s="145"/>
      <c r="K46" s="91"/>
      <c r="L46" s="139" t="s">
        <v>74</v>
      </c>
      <c r="M46" s="123">
        <f>F46</f>
        <v>1732605.0337370001</v>
      </c>
      <c r="N46" s="131">
        <f>B26</f>
        <v>1031876</v>
      </c>
      <c r="O46" s="132">
        <v>0.75</v>
      </c>
      <c r="P46" s="114">
        <f>M46*O46</f>
        <v>1299453.7753027501</v>
      </c>
      <c r="Q46" s="133">
        <f>N46-P46</f>
        <v>-267577.77530275006</v>
      </c>
      <c r="R46" s="127"/>
      <c r="S46" s="128"/>
      <c r="T46" s="100"/>
      <c r="U46" s="135"/>
    </row>
    <row r="47" spans="3:23" ht="15.75" x14ac:dyDescent="0.25">
      <c r="D47" s="95"/>
      <c r="E47" s="96"/>
      <c r="F47" s="95"/>
      <c r="G47" s="95"/>
      <c r="H47" s="98"/>
      <c r="K47" s="91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3:23" ht="15.75" x14ac:dyDescent="0.25">
      <c r="D48" s="95"/>
      <c r="E48" s="96"/>
      <c r="F48" s="95"/>
      <c r="G48" s="95"/>
      <c r="H48" s="98"/>
      <c r="K48" s="91"/>
      <c r="R48" s="99"/>
    </row>
  </sheetData>
  <mergeCells count="6">
    <mergeCell ref="Z1:AB1"/>
    <mergeCell ref="A3:AA3"/>
    <mergeCell ref="A4:AB4"/>
    <mergeCell ref="H45:J45"/>
    <mergeCell ref="H46:J46"/>
    <mergeCell ref="I23:P23"/>
  </mergeCells>
  <pageMargins left="0.51181102362204722" right="0.51181102362204722" top="0.55118110236220474" bottom="0.55118110236220474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7" workbookViewId="0">
      <selection activeCell="P23" sqref="P23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2.140625" customWidth="1"/>
    <col min="5" max="5" width="11" customWidth="1"/>
    <col min="6" max="6" width="12.7109375" customWidth="1"/>
    <col min="7" max="7" width="10.85546875" customWidth="1"/>
    <col min="8" max="8" width="11.7109375" customWidth="1"/>
    <col min="9" max="9" width="12" customWidth="1"/>
    <col min="10" max="10" width="13" customWidth="1"/>
    <col min="11" max="11" width="8.85546875" customWidth="1"/>
    <col min="12" max="12" width="15.5703125" customWidth="1"/>
    <col min="13" max="13" width="12.5703125" customWidth="1"/>
    <col min="14" max="14" width="13.42578125" customWidth="1"/>
    <col min="15" max="15" width="12.42578125" customWidth="1"/>
    <col min="16" max="16" width="11.5703125" customWidth="1"/>
    <col min="17" max="17" width="16.28515625" customWidth="1"/>
    <col min="18" max="18" width="11" customWidth="1"/>
    <col min="19" max="19" width="8.85546875" customWidth="1"/>
    <col min="20" max="20" width="11.7109375" customWidth="1"/>
    <col min="21" max="21" width="13.7109375" customWidth="1"/>
    <col min="22" max="22" width="8.28515625" customWidth="1"/>
    <col min="23" max="23" width="10.7109375" customWidth="1"/>
    <col min="24" max="24" width="7.42578125" customWidth="1"/>
    <col min="25" max="25" width="10" customWidth="1"/>
    <col min="26" max="26" width="10.5703125" customWidth="1"/>
    <col min="27" max="27" width="10.7109375" customWidth="1"/>
    <col min="28" max="28" width="11.5703125" customWidth="1"/>
  </cols>
  <sheetData>
    <row r="1" spans="1:28" ht="21" x14ac:dyDescent="0.35">
      <c r="A1" s="142" t="s">
        <v>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8" ht="15.75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28" ht="15" customHeight="1" x14ac:dyDescent="0.25">
      <c r="D3" s="39" t="s">
        <v>54</v>
      </c>
      <c r="E3" s="108">
        <v>0.2359</v>
      </c>
    </row>
    <row r="4" spans="1:28" ht="15" customHeight="1" thickBot="1" x14ac:dyDescent="0.3"/>
    <row r="5" spans="1:28" ht="82.5" customHeight="1" x14ac:dyDescent="0.25">
      <c r="C5" s="1" t="s">
        <v>0</v>
      </c>
      <c r="D5" s="2" t="s">
        <v>1</v>
      </c>
      <c r="E5" s="2" t="s">
        <v>2</v>
      </c>
      <c r="F5" s="2" t="s">
        <v>3</v>
      </c>
      <c r="G5" s="3" t="s">
        <v>4</v>
      </c>
      <c r="H5" s="4" t="s">
        <v>55</v>
      </c>
      <c r="I5" s="5" t="s">
        <v>56</v>
      </c>
      <c r="J5" s="6" t="s">
        <v>6</v>
      </c>
      <c r="K5" s="2" t="s">
        <v>7</v>
      </c>
      <c r="L5" s="2" t="s">
        <v>8</v>
      </c>
      <c r="M5" s="3" t="s">
        <v>4</v>
      </c>
      <c r="N5" s="4" t="s">
        <v>55</v>
      </c>
      <c r="O5" s="5" t="s">
        <v>57</v>
      </c>
      <c r="P5" s="6" t="s">
        <v>10</v>
      </c>
      <c r="Q5" s="2" t="s">
        <v>11</v>
      </c>
      <c r="R5" s="3" t="s">
        <v>4</v>
      </c>
      <c r="S5" s="4" t="s">
        <v>55</v>
      </c>
      <c r="T5" s="5" t="s">
        <v>58</v>
      </c>
      <c r="U5" s="7" t="s">
        <v>13</v>
      </c>
      <c r="V5" s="8" t="s">
        <v>14</v>
      </c>
      <c r="W5" s="8" t="s">
        <v>15</v>
      </c>
      <c r="X5" s="8" t="s">
        <v>16</v>
      </c>
      <c r="Y5" s="3" t="s">
        <v>4</v>
      </c>
      <c r="Z5" s="4" t="s">
        <v>55</v>
      </c>
      <c r="AA5" s="9" t="s">
        <v>59</v>
      </c>
      <c r="AB5" s="10" t="s">
        <v>4</v>
      </c>
    </row>
    <row r="6" spans="1:28" ht="17.25" customHeight="1" thickBot="1" x14ac:dyDescent="0.3">
      <c r="C6" s="11">
        <v>2</v>
      </c>
      <c r="D6" s="12">
        <v>3</v>
      </c>
      <c r="E6" s="11">
        <v>4</v>
      </c>
      <c r="F6" s="12">
        <v>5</v>
      </c>
      <c r="G6" s="11">
        <v>6</v>
      </c>
      <c r="H6" s="12">
        <v>7</v>
      </c>
      <c r="I6" s="13">
        <v>8</v>
      </c>
      <c r="J6" s="14">
        <v>9</v>
      </c>
      <c r="K6" s="11">
        <v>10</v>
      </c>
      <c r="L6" s="12">
        <v>11</v>
      </c>
      <c r="M6" s="11">
        <v>12</v>
      </c>
      <c r="N6" s="12">
        <v>13</v>
      </c>
      <c r="O6" s="15">
        <v>14</v>
      </c>
      <c r="P6" s="14">
        <v>15</v>
      </c>
      <c r="Q6" s="16">
        <v>16</v>
      </c>
      <c r="R6" s="17">
        <v>17</v>
      </c>
      <c r="S6" s="18">
        <v>18</v>
      </c>
      <c r="T6" s="19">
        <v>19</v>
      </c>
      <c r="U6" s="20">
        <v>20</v>
      </c>
      <c r="V6" s="17">
        <v>21</v>
      </c>
      <c r="W6" s="16">
        <v>22</v>
      </c>
      <c r="X6" s="17">
        <v>23</v>
      </c>
      <c r="Y6" s="16">
        <v>24</v>
      </c>
      <c r="Z6" s="12">
        <v>25</v>
      </c>
      <c r="AA6" s="21">
        <v>26</v>
      </c>
      <c r="AB6" s="12">
        <v>27</v>
      </c>
    </row>
    <row r="7" spans="1:28" ht="25.5" x14ac:dyDescent="0.25">
      <c r="A7" s="22" t="s">
        <v>18</v>
      </c>
      <c r="B7" s="23">
        <f>66+2</f>
        <v>68</v>
      </c>
      <c r="C7" s="24">
        <v>8</v>
      </c>
      <c r="D7" s="25">
        <v>21</v>
      </c>
      <c r="E7" s="25">
        <v>20</v>
      </c>
      <c r="F7" s="25">
        <v>23</v>
      </c>
      <c r="G7" s="26">
        <f t="shared" ref="G7:G12" si="0">ROUND((B7*$J$24*C7*D7),2)+ROUND((B7*$J$25*C7*E7),2)+ROUND((B7*$J$26*C7*F7),2)</f>
        <v>103700</v>
      </c>
      <c r="H7" s="26">
        <f t="shared" ref="H7:H12" si="1">G7*$E$3</f>
        <v>24462.829999999998</v>
      </c>
      <c r="I7" s="27">
        <f t="shared" ref="I7:I12" si="2">G7+H7</f>
        <v>128162.83</v>
      </c>
      <c r="J7" s="28">
        <v>19</v>
      </c>
      <c r="K7" s="25">
        <v>21</v>
      </c>
      <c r="L7" s="25">
        <v>20</v>
      </c>
      <c r="M7" s="26">
        <f t="shared" ref="M7:M12" si="3">ROUND((B7*$J$27*C7*J7),2)+ROUND((B7*$J$28*C7*K7),2)+ROUND((B7*$J$29*C7*L7),2)</f>
        <v>102642.59999999999</v>
      </c>
      <c r="N7" s="26">
        <f t="shared" ref="N7:N12" si="4">M7*$E$3</f>
        <v>24213.389339999998</v>
      </c>
      <c r="O7" s="27">
        <f t="shared" ref="O7:O12" si="5">M7+N7</f>
        <v>126855.98933999999</v>
      </c>
      <c r="P7" s="28">
        <v>21</v>
      </c>
      <c r="Q7" s="25">
        <v>23</v>
      </c>
      <c r="R7" s="29">
        <f>ROUND((B7*$J$30*C7*P7),2)+ROUND((B7*$J$31*C7*Q7),2)</f>
        <v>68000</v>
      </c>
      <c r="S7" s="26">
        <f t="shared" ref="S7:S12" si="6">R7*$E$3</f>
        <v>16041.2</v>
      </c>
      <c r="T7" s="27">
        <f t="shared" ref="T7:T12" si="7">R7+S7</f>
        <v>84041.2</v>
      </c>
      <c r="U7" s="28">
        <v>22</v>
      </c>
      <c r="V7" s="25">
        <v>21</v>
      </c>
      <c r="W7" s="25">
        <v>21</v>
      </c>
      <c r="X7" s="25">
        <v>21</v>
      </c>
      <c r="Y7" s="30">
        <f t="shared" ref="Y7:Y12" si="8">ROUND((B7*$J$32*C7*U7),2)+ROUND((B7*$J$33*C7*V7),2)+ROUND((B7*$J$34*C7*W7),2)+ROUND((B7*$J$35*C7*X7),2)</f>
        <v>136613.22999999998</v>
      </c>
      <c r="Z7" s="26">
        <f t="shared" ref="Z7:Z12" si="9">Y7*$E$3</f>
        <v>32227.060956999994</v>
      </c>
      <c r="AA7" s="31">
        <f t="shared" ref="AA7:AA12" si="10">Y7+Z7</f>
        <v>168840.29095699999</v>
      </c>
      <c r="AB7" s="32">
        <f t="shared" ref="AB7:AB18" si="11">I7+O7+T7+AA7</f>
        <v>507900.31029699999</v>
      </c>
    </row>
    <row r="8" spans="1:28" x14ac:dyDescent="0.25">
      <c r="A8" s="102" t="s">
        <v>19</v>
      </c>
      <c r="B8" s="34">
        <v>30</v>
      </c>
      <c r="C8" s="35">
        <v>8</v>
      </c>
      <c r="D8" s="25">
        <v>21</v>
      </c>
      <c r="E8" s="36">
        <v>15</v>
      </c>
      <c r="F8" s="36">
        <v>18</v>
      </c>
      <c r="G8" s="26">
        <f t="shared" si="0"/>
        <v>38739.129999999997</v>
      </c>
      <c r="H8" s="26">
        <f t="shared" si="1"/>
        <v>9138.560766999999</v>
      </c>
      <c r="I8" s="37">
        <f t="shared" si="2"/>
        <v>47877.690766999993</v>
      </c>
      <c r="J8" s="28">
        <v>19</v>
      </c>
      <c r="K8" s="25">
        <v>21</v>
      </c>
      <c r="L8" s="36">
        <v>0</v>
      </c>
      <c r="M8" s="26">
        <f t="shared" si="3"/>
        <v>30189.16</v>
      </c>
      <c r="N8" s="26">
        <f t="shared" si="4"/>
        <v>7121.6228439999995</v>
      </c>
      <c r="O8" s="37">
        <f t="shared" si="5"/>
        <v>37310.782844000001</v>
      </c>
      <c r="P8" s="38">
        <v>0</v>
      </c>
      <c r="Q8" s="39">
        <v>0</v>
      </c>
      <c r="R8" s="29">
        <f t="shared" ref="R8:R12" si="12">ROUND((B8*$J$30*C8*P8),2)+ROUND((B8*$J$31*C8*Q8),2)</f>
        <v>0</v>
      </c>
      <c r="S8" s="26">
        <f t="shared" si="6"/>
        <v>0</v>
      </c>
      <c r="T8" s="37">
        <f t="shared" si="7"/>
        <v>0</v>
      </c>
      <c r="U8" s="28">
        <v>22</v>
      </c>
      <c r="V8" s="36">
        <v>16</v>
      </c>
      <c r="W8" s="25">
        <v>21</v>
      </c>
      <c r="X8" s="36">
        <v>17</v>
      </c>
      <c r="Y8" s="30">
        <f t="shared" si="8"/>
        <v>53807.55</v>
      </c>
      <c r="Z8" s="26">
        <f t="shared" si="9"/>
        <v>12693.201045</v>
      </c>
      <c r="AA8" s="40">
        <f t="shared" si="10"/>
        <v>66500.751044999997</v>
      </c>
      <c r="AB8" s="32">
        <f t="shared" si="11"/>
        <v>151689.22465599998</v>
      </c>
    </row>
    <row r="9" spans="1:28" ht="20.25" customHeight="1" x14ac:dyDescent="0.25">
      <c r="A9" s="113" t="s">
        <v>20</v>
      </c>
      <c r="B9" s="23">
        <f>150+28</f>
        <v>178</v>
      </c>
      <c r="C9" s="35">
        <v>8</v>
      </c>
      <c r="D9" s="25">
        <v>21</v>
      </c>
      <c r="E9" s="36">
        <v>20</v>
      </c>
      <c r="F9" s="36">
        <v>18</v>
      </c>
      <c r="G9" s="26">
        <f t="shared" si="0"/>
        <v>252102.16999999998</v>
      </c>
      <c r="H9" s="26">
        <f t="shared" si="1"/>
        <v>59470.901902999998</v>
      </c>
      <c r="I9" s="37">
        <f t="shared" si="2"/>
        <v>311573.071903</v>
      </c>
      <c r="J9" s="28">
        <v>19</v>
      </c>
      <c r="K9" s="25">
        <v>21</v>
      </c>
      <c r="L9" s="36">
        <v>0</v>
      </c>
      <c r="M9" s="26">
        <f t="shared" si="3"/>
        <v>179122.33</v>
      </c>
      <c r="N9" s="26">
        <f t="shared" si="4"/>
        <v>42254.957646999996</v>
      </c>
      <c r="O9" s="37">
        <f t="shared" si="5"/>
        <v>221377.28764699999</v>
      </c>
      <c r="P9" s="38">
        <v>0</v>
      </c>
      <c r="Q9" s="39">
        <v>0</v>
      </c>
      <c r="R9" s="29">
        <f t="shared" si="12"/>
        <v>0</v>
      </c>
      <c r="S9" s="26">
        <f t="shared" si="6"/>
        <v>0</v>
      </c>
      <c r="T9" s="37">
        <f t="shared" si="7"/>
        <v>0</v>
      </c>
      <c r="U9" s="28">
        <v>22</v>
      </c>
      <c r="V9" s="36">
        <v>16</v>
      </c>
      <c r="W9" s="25">
        <v>21</v>
      </c>
      <c r="X9" s="36">
        <v>17</v>
      </c>
      <c r="Y9" s="30">
        <f t="shared" si="8"/>
        <v>319258.11</v>
      </c>
      <c r="Z9" s="26">
        <f t="shared" si="9"/>
        <v>75312.988148999997</v>
      </c>
      <c r="AA9" s="40">
        <f t="shared" si="10"/>
        <v>394571.09814899997</v>
      </c>
      <c r="AB9" s="32">
        <f t="shared" si="11"/>
        <v>927521.4576989999</v>
      </c>
    </row>
    <row r="10" spans="1:28" x14ac:dyDescent="0.25">
      <c r="A10" s="102" t="s">
        <v>21</v>
      </c>
      <c r="B10" s="34">
        <v>11</v>
      </c>
      <c r="C10" s="35">
        <v>8</v>
      </c>
      <c r="D10" s="25">
        <v>21</v>
      </c>
      <c r="E10" s="36">
        <v>20</v>
      </c>
      <c r="F10" s="36">
        <v>18</v>
      </c>
      <c r="G10" s="26">
        <f t="shared" si="0"/>
        <v>15579.35</v>
      </c>
      <c r="H10" s="26">
        <f t="shared" si="1"/>
        <v>3675.1686650000001</v>
      </c>
      <c r="I10" s="37">
        <f t="shared" si="2"/>
        <v>19254.518665</v>
      </c>
      <c r="J10" s="28">
        <v>19</v>
      </c>
      <c r="K10" s="25">
        <v>21</v>
      </c>
      <c r="L10" s="36">
        <v>8</v>
      </c>
      <c r="M10" s="26">
        <f t="shared" si="3"/>
        <v>13283.19</v>
      </c>
      <c r="N10" s="26">
        <f t="shared" si="4"/>
        <v>3133.5045210000003</v>
      </c>
      <c r="O10" s="37">
        <f t="shared" si="5"/>
        <v>16416.694521000001</v>
      </c>
      <c r="P10" s="38">
        <v>0</v>
      </c>
      <c r="Q10" s="39">
        <v>0</v>
      </c>
      <c r="R10" s="29">
        <f t="shared" si="12"/>
        <v>0</v>
      </c>
      <c r="S10" s="26">
        <f t="shared" si="6"/>
        <v>0</v>
      </c>
      <c r="T10" s="37">
        <f t="shared" si="7"/>
        <v>0</v>
      </c>
      <c r="U10" s="28">
        <v>22</v>
      </c>
      <c r="V10" s="36">
        <v>16</v>
      </c>
      <c r="W10" s="25">
        <v>21</v>
      </c>
      <c r="X10" s="36">
        <v>17</v>
      </c>
      <c r="Y10" s="30">
        <f t="shared" si="8"/>
        <v>19729.43</v>
      </c>
      <c r="Z10" s="26">
        <f t="shared" si="9"/>
        <v>4654.1725370000004</v>
      </c>
      <c r="AA10" s="40">
        <f t="shared" si="10"/>
        <v>24383.602536999999</v>
      </c>
      <c r="AB10" s="32">
        <f t="shared" si="11"/>
        <v>60054.815723</v>
      </c>
    </row>
    <row r="11" spans="1:28" ht="15.75" thickBot="1" x14ac:dyDescent="0.3">
      <c r="A11" s="102" t="s">
        <v>22</v>
      </c>
      <c r="B11" s="34">
        <v>3</v>
      </c>
      <c r="C11" s="35">
        <v>8</v>
      </c>
      <c r="D11" s="25">
        <v>21</v>
      </c>
      <c r="E11" s="36">
        <v>20</v>
      </c>
      <c r="F11" s="36">
        <v>18</v>
      </c>
      <c r="G11" s="26">
        <f t="shared" si="0"/>
        <v>4248.91</v>
      </c>
      <c r="H11" s="26">
        <f t="shared" si="1"/>
        <v>1002.317869</v>
      </c>
      <c r="I11" s="37">
        <f t="shared" si="2"/>
        <v>5251.2278690000003</v>
      </c>
      <c r="J11" s="28">
        <v>19</v>
      </c>
      <c r="K11" s="25">
        <v>21</v>
      </c>
      <c r="L11" s="36">
        <v>13</v>
      </c>
      <c r="M11" s="26">
        <f t="shared" si="3"/>
        <v>4000.04</v>
      </c>
      <c r="N11" s="26">
        <f t="shared" si="4"/>
        <v>943.60943599999996</v>
      </c>
      <c r="O11" s="41">
        <f t="shared" si="5"/>
        <v>4943.6494359999997</v>
      </c>
      <c r="P11" s="38">
        <v>0</v>
      </c>
      <c r="Q11" s="39">
        <v>0</v>
      </c>
      <c r="R11" s="29">
        <f t="shared" si="12"/>
        <v>0</v>
      </c>
      <c r="S11" s="26">
        <f t="shared" si="6"/>
        <v>0</v>
      </c>
      <c r="T11" s="41">
        <f t="shared" si="7"/>
        <v>0</v>
      </c>
      <c r="U11" s="28">
        <v>22</v>
      </c>
      <c r="V11" s="36">
        <v>16</v>
      </c>
      <c r="W11" s="25">
        <v>21</v>
      </c>
      <c r="X11" s="36">
        <v>17</v>
      </c>
      <c r="Y11" s="30">
        <f t="shared" si="8"/>
        <v>5380.76</v>
      </c>
      <c r="Z11" s="26">
        <f t="shared" si="9"/>
        <v>1269.3212840000001</v>
      </c>
      <c r="AA11" s="40">
        <f t="shared" si="10"/>
        <v>6650.0812839999999</v>
      </c>
      <c r="AB11" s="32">
        <f t="shared" si="11"/>
        <v>16844.958589000002</v>
      </c>
    </row>
    <row r="12" spans="1:28" x14ac:dyDescent="0.25">
      <c r="A12" s="42" t="s">
        <v>23</v>
      </c>
      <c r="B12" s="10">
        <v>4</v>
      </c>
      <c r="C12" s="24">
        <v>8</v>
      </c>
      <c r="D12" s="36">
        <f>D7</f>
        <v>21</v>
      </c>
      <c r="E12" s="36">
        <f>E7</f>
        <v>20</v>
      </c>
      <c r="F12" s="36">
        <f>F7</f>
        <v>23</v>
      </c>
      <c r="G12" s="26">
        <f t="shared" si="0"/>
        <v>6100</v>
      </c>
      <c r="H12" s="26">
        <f t="shared" si="1"/>
        <v>1438.99</v>
      </c>
      <c r="I12" s="27">
        <f t="shared" si="2"/>
        <v>7538.99</v>
      </c>
      <c r="J12" s="28">
        <f>J7</f>
        <v>19</v>
      </c>
      <c r="K12" s="28">
        <f>K7</f>
        <v>21</v>
      </c>
      <c r="L12" s="28">
        <f>L7</f>
        <v>20</v>
      </c>
      <c r="M12" s="26">
        <f t="shared" si="3"/>
        <v>6037.8099999999995</v>
      </c>
      <c r="N12" s="26">
        <f t="shared" si="4"/>
        <v>1424.3193789999998</v>
      </c>
      <c r="O12" s="27">
        <f t="shared" si="5"/>
        <v>7462.1293789999991</v>
      </c>
      <c r="P12" s="28">
        <f>P7</f>
        <v>21</v>
      </c>
      <c r="Q12" s="28">
        <f>Q7</f>
        <v>23</v>
      </c>
      <c r="R12" s="29">
        <f t="shared" si="12"/>
        <v>4000</v>
      </c>
      <c r="S12" s="26">
        <f t="shared" si="6"/>
        <v>943.6</v>
      </c>
      <c r="T12" s="27">
        <f t="shared" si="7"/>
        <v>4943.6000000000004</v>
      </c>
      <c r="U12" s="28">
        <f>U7</f>
        <v>22</v>
      </c>
      <c r="V12" s="28">
        <f>V7</f>
        <v>21</v>
      </c>
      <c r="W12" s="28">
        <f>W7</f>
        <v>21</v>
      </c>
      <c r="X12" s="28">
        <f>X7</f>
        <v>21</v>
      </c>
      <c r="Y12" s="30">
        <f t="shared" si="8"/>
        <v>8036.08</v>
      </c>
      <c r="Z12" s="26">
        <f t="shared" si="9"/>
        <v>1895.711272</v>
      </c>
      <c r="AA12" s="31">
        <f t="shared" si="10"/>
        <v>9931.7912720000004</v>
      </c>
      <c r="AB12" s="32">
        <f t="shared" si="11"/>
        <v>29876.510651000004</v>
      </c>
    </row>
    <row r="13" spans="1:28" s="109" customFormat="1" x14ac:dyDescent="0.25">
      <c r="A13" s="43" t="s">
        <v>24</v>
      </c>
      <c r="B13" s="44"/>
      <c r="C13" s="45"/>
      <c r="D13" s="46"/>
      <c r="E13" s="46"/>
      <c r="F13" s="46"/>
      <c r="G13" s="47"/>
      <c r="H13" s="47"/>
      <c r="I13" s="48"/>
      <c r="J13" s="49"/>
      <c r="K13" s="46"/>
      <c r="L13" s="46"/>
      <c r="M13" s="50"/>
      <c r="N13" s="50"/>
      <c r="O13" s="48"/>
      <c r="P13" s="49"/>
      <c r="Q13" s="46"/>
      <c r="R13" s="51"/>
      <c r="S13" s="50"/>
      <c r="T13" s="48"/>
      <c r="U13" s="49"/>
      <c r="V13" s="46"/>
      <c r="W13" s="46"/>
      <c r="X13" s="46"/>
      <c r="Y13" s="52"/>
      <c r="Z13" s="50"/>
      <c r="AA13" s="53"/>
      <c r="AB13" s="110">
        <f t="shared" si="11"/>
        <v>0</v>
      </c>
    </row>
    <row r="14" spans="1:28" ht="25.5" x14ac:dyDescent="0.25">
      <c r="A14" s="22" t="s">
        <v>25</v>
      </c>
      <c r="B14" s="54">
        <v>17</v>
      </c>
      <c r="C14" s="35">
        <v>8</v>
      </c>
      <c r="D14" s="55">
        <f t="shared" ref="D14:F18" si="13">D7</f>
        <v>21</v>
      </c>
      <c r="E14" s="55">
        <f t="shared" si="13"/>
        <v>20</v>
      </c>
      <c r="F14" s="55">
        <f t="shared" si="13"/>
        <v>23</v>
      </c>
      <c r="G14" s="26">
        <f>ROUND((B14*$J$24*C14*D14),2)+ROUND((B14*$J$25*C14*E14),2)+ROUND((B14*$J$26*C14*F14),2)</f>
        <v>25925</v>
      </c>
      <c r="H14" s="26">
        <f>G14*$E$3</f>
        <v>6115.7074999999995</v>
      </c>
      <c r="I14" s="37">
        <f>G14+H14</f>
        <v>32040.7075</v>
      </c>
      <c r="J14" s="56">
        <f t="shared" ref="J14:L18" si="14">J7</f>
        <v>19</v>
      </c>
      <c r="K14" s="56">
        <f t="shared" si="14"/>
        <v>21</v>
      </c>
      <c r="L14" s="56">
        <f t="shared" si="14"/>
        <v>20</v>
      </c>
      <c r="M14" s="26">
        <f>ROUND((B14*$J$27*C14*J14),2)+ROUND((B14*$J$28*C14*K14),2)+ROUND((B14*$J$29*C14*L14),2)</f>
        <v>25660.65</v>
      </c>
      <c r="N14" s="26">
        <f>M14*$E$3</f>
        <v>6053.3473350000004</v>
      </c>
      <c r="O14" s="37">
        <f>M14+N14</f>
        <v>31713.997335</v>
      </c>
      <c r="P14" s="56">
        <f t="shared" ref="P14:Q18" si="15">P7</f>
        <v>21</v>
      </c>
      <c r="Q14" s="56">
        <f t="shared" si="15"/>
        <v>23</v>
      </c>
      <c r="R14" s="29">
        <f>ROUND((B14*$J$30*C14*P14),2)+ROUND((B14*$J$31*C14*Q14),2)</f>
        <v>17000</v>
      </c>
      <c r="S14" s="57">
        <f>R14*$E$3</f>
        <v>4010.3</v>
      </c>
      <c r="T14" s="37">
        <f>R14+S14</f>
        <v>21010.3</v>
      </c>
      <c r="U14" s="56">
        <f t="shared" ref="U14:X18" si="16">U7</f>
        <v>22</v>
      </c>
      <c r="V14" s="56">
        <f t="shared" si="16"/>
        <v>21</v>
      </c>
      <c r="W14" s="56">
        <f t="shared" si="16"/>
        <v>21</v>
      </c>
      <c r="X14" s="56">
        <f t="shared" si="16"/>
        <v>21</v>
      </c>
      <c r="Y14" s="30">
        <f>ROUND((B14*$J$32*C14*U14),2)+ROUND((B14*$J$33*C14*V14),2)+ROUND((B14*$J$34*C14*W14),2)+ROUND((B14*$J$35*C14*X14),2)</f>
        <v>34153.31</v>
      </c>
      <c r="Z14" s="26">
        <f>Y14*$E$3</f>
        <v>8056.765828999999</v>
      </c>
      <c r="AA14" s="40">
        <f>Y14+Z14</f>
        <v>42210.075828999994</v>
      </c>
      <c r="AB14" s="32">
        <f t="shared" si="11"/>
        <v>126975.08066399999</v>
      </c>
    </row>
    <row r="15" spans="1:28" x14ac:dyDescent="0.25">
      <c r="A15" s="102" t="s">
        <v>19</v>
      </c>
      <c r="B15" s="10">
        <v>3</v>
      </c>
      <c r="C15" s="35">
        <v>8</v>
      </c>
      <c r="D15" s="55">
        <f t="shared" si="13"/>
        <v>21</v>
      </c>
      <c r="E15" s="55">
        <f t="shared" si="13"/>
        <v>15</v>
      </c>
      <c r="F15" s="55">
        <f t="shared" si="13"/>
        <v>18</v>
      </c>
      <c r="G15" s="26">
        <f>ROUND((B15*$J$24*C15*D15),2)+ROUND((B15*$J$25*C15*E15),2)+ROUND((B15*$J$26*C15*F15),2)</f>
        <v>3873.91</v>
      </c>
      <c r="H15" s="26">
        <f>G15*$E$3</f>
        <v>913.855369</v>
      </c>
      <c r="I15" s="37">
        <f>G15+H15</f>
        <v>4787.7653689999997</v>
      </c>
      <c r="J15" s="56">
        <f t="shared" si="14"/>
        <v>19</v>
      </c>
      <c r="K15" s="56">
        <f t="shared" si="14"/>
        <v>21</v>
      </c>
      <c r="L15" s="56">
        <f t="shared" si="14"/>
        <v>0</v>
      </c>
      <c r="M15" s="26">
        <f>ROUND((B15*$J$27*C15*J15),2)+ROUND((B15*$J$28*C15*K15),2)+ROUND((B15*$J$29*C15*L15),2)</f>
        <v>3018.91</v>
      </c>
      <c r="N15" s="26">
        <f>M15*$E$3</f>
        <v>712.16086899999993</v>
      </c>
      <c r="O15" s="37">
        <f>M15+N15</f>
        <v>3731.0708689999997</v>
      </c>
      <c r="P15" s="56">
        <f t="shared" si="15"/>
        <v>0</v>
      </c>
      <c r="Q15" s="56">
        <f t="shared" si="15"/>
        <v>0</v>
      </c>
      <c r="R15" s="29">
        <f>(B15*$J$30*C15*P15)+(B15*$J$31*C15*Q15)</f>
        <v>0</v>
      </c>
      <c r="S15" s="57">
        <f>R15*$E$3</f>
        <v>0</v>
      </c>
      <c r="T15" s="37">
        <f>R15+S15</f>
        <v>0</v>
      </c>
      <c r="U15" s="56">
        <f t="shared" si="16"/>
        <v>22</v>
      </c>
      <c r="V15" s="56">
        <f t="shared" si="16"/>
        <v>16</v>
      </c>
      <c r="W15" s="56">
        <f t="shared" si="16"/>
        <v>21</v>
      </c>
      <c r="X15" s="56">
        <f t="shared" si="16"/>
        <v>17</v>
      </c>
      <c r="Y15" s="30">
        <f>ROUND((B15*$J$32*C15*U15),2)+ROUND((B15*$J$33*C15*V15),2)+ROUND((B15*$J$34*C15*W15),2)+ROUND((B15*$J$35*C15*X15),2)</f>
        <v>5380.76</v>
      </c>
      <c r="Z15" s="26">
        <f>Y15*$E$3</f>
        <v>1269.3212840000001</v>
      </c>
      <c r="AA15" s="40">
        <f>Y15+Z15</f>
        <v>6650.0812839999999</v>
      </c>
      <c r="AB15" s="32">
        <f t="shared" si="11"/>
        <v>15168.917522</v>
      </c>
    </row>
    <row r="16" spans="1:28" ht="30" x14ac:dyDescent="0.25">
      <c r="A16" s="102" t="s">
        <v>20</v>
      </c>
      <c r="B16" s="10">
        <v>12</v>
      </c>
      <c r="C16" s="35">
        <v>8</v>
      </c>
      <c r="D16" s="55">
        <f t="shared" si="13"/>
        <v>21</v>
      </c>
      <c r="E16" s="55">
        <f t="shared" si="13"/>
        <v>20</v>
      </c>
      <c r="F16" s="55">
        <f t="shared" si="13"/>
        <v>18</v>
      </c>
      <c r="G16" s="26">
        <f>ROUND((B16*$J$24*C16*D16),2)+ROUND((B16*$J$25*C16*E16),2)+ROUND((B16*$J$26*C16*F16),2)</f>
        <v>16995.650000000001</v>
      </c>
      <c r="H16" s="26">
        <f>G16*$E$3</f>
        <v>4009.2738350000004</v>
      </c>
      <c r="I16" s="37">
        <f>G16+H16</f>
        <v>21004.923835000001</v>
      </c>
      <c r="J16" s="56">
        <f t="shared" si="14"/>
        <v>19</v>
      </c>
      <c r="K16" s="56">
        <f t="shared" si="14"/>
        <v>21</v>
      </c>
      <c r="L16" s="56">
        <f t="shared" si="14"/>
        <v>0</v>
      </c>
      <c r="M16" s="26">
        <f>ROUND((B16*$J$27*C16*J16),2)+ROUND((B16*$J$28*C16*K16),2)+ROUND((B16*$J$29*C16*L16),2)</f>
        <v>12075.67</v>
      </c>
      <c r="N16" s="26">
        <f>M16*$E$3</f>
        <v>2848.6505529999999</v>
      </c>
      <c r="O16" s="37">
        <f>M16+N16</f>
        <v>14924.320553</v>
      </c>
      <c r="P16" s="56">
        <f t="shared" si="15"/>
        <v>0</v>
      </c>
      <c r="Q16" s="56">
        <f t="shared" si="15"/>
        <v>0</v>
      </c>
      <c r="R16" s="29">
        <f>(B16*$J$30*C16*P16)+(B16*$J$31*C16*Q16)</f>
        <v>0</v>
      </c>
      <c r="S16" s="57">
        <f>R16*$E$3</f>
        <v>0</v>
      </c>
      <c r="T16" s="37">
        <f>R16+S16</f>
        <v>0</v>
      </c>
      <c r="U16" s="56">
        <f t="shared" si="16"/>
        <v>22</v>
      </c>
      <c r="V16" s="56">
        <f t="shared" si="16"/>
        <v>16</v>
      </c>
      <c r="W16" s="56">
        <f t="shared" si="16"/>
        <v>21</v>
      </c>
      <c r="X16" s="56">
        <f t="shared" si="16"/>
        <v>17</v>
      </c>
      <c r="Y16" s="30">
        <f>ROUND((B16*$J$32*C16*U16),2)+ROUND((B16*$J$33*C16*V16),2)+ROUND((B16*$J$34*C16*W16),2)+ROUND((B16*$J$35*C16*X16),2)</f>
        <v>21523.02</v>
      </c>
      <c r="Z16" s="26">
        <f>Y16*$E$3</f>
        <v>5077.2804180000003</v>
      </c>
      <c r="AA16" s="40">
        <f>Y16+Z16</f>
        <v>26600.300417999999</v>
      </c>
      <c r="AB16" s="32">
        <f t="shared" si="11"/>
        <v>62529.544805999998</v>
      </c>
    </row>
    <row r="17" spans="1:28" x14ac:dyDescent="0.25">
      <c r="A17" s="102" t="s">
        <v>21</v>
      </c>
      <c r="B17" s="34"/>
      <c r="C17" s="35">
        <v>8</v>
      </c>
      <c r="D17" s="55">
        <f t="shared" si="13"/>
        <v>21</v>
      </c>
      <c r="E17" s="55">
        <f t="shared" si="13"/>
        <v>20</v>
      </c>
      <c r="F17" s="55">
        <f t="shared" si="13"/>
        <v>18</v>
      </c>
      <c r="G17" s="26">
        <f>ROUND((B17*$J$24*C17*D17),2)+ROUND((B17*$J$25*C17*E17),2)+ROUND((B17*$J$26*C17*F17),2)</f>
        <v>0</v>
      </c>
      <c r="H17" s="26">
        <f>G17*$E$3</f>
        <v>0</v>
      </c>
      <c r="I17" s="37">
        <f>G17+H17</f>
        <v>0</v>
      </c>
      <c r="J17" s="56">
        <f t="shared" si="14"/>
        <v>19</v>
      </c>
      <c r="K17" s="56">
        <f t="shared" si="14"/>
        <v>21</v>
      </c>
      <c r="L17" s="56">
        <f t="shared" si="14"/>
        <v>8</v>
      </c>
      <c r="M17" s="26">
        <f>ROUND((B17*$J$27*C17*J17),2)+ROUND((B17*$J$28*C17*K17),2)+ROUND((B17*$J$29*C17*L17),2)</f>
        <v>0</v>
      </c>
      <c r="N17" s="26">
        <f>M17*$E$3</f>
        <v>0</v>
      </c>
      <c r="O17" s="37">
        <f>M17+N17</f>
        <v>0</v>
      </c>
      <c r="P17" s="56">
        <f t="shared" si="15"/>
        <v>0</v>
      </c>
      <c r="Q17" s="56">
        <f t="shared" si="15"/>
        <v>0</v>
      </c>
      <c r="R17" s="29">
        <f>(B17*$J$30*C17*P17)+(B17*$J$31*C17*Q17)</f>
        <v>0</v>
      </c>
      <c r="S17" s="57">
        <f>R17*$E$3</f>
        <v>0</v>
      </c>
      <c r="T17" s="37">
        <f>R17+S17</f>
        <v>0</v>
      </c>
      <c r="U17" s="56">
        <f t="shared" si="16"/>
        <v>22</v>
      </c>
      <c r="V17" s="56">
        <f t="shared" si="16"/>
        <v>16</v>
      </c>
      <c r="W17" s="56">
        <f t="shared" si="16"/>
        <v>21</v>
      </c>
      <c r="X17" s="56">
        <f t="shared" si="16"/>
        <v>17</v>
      </c>
      <c r="Y17" s="30">
        <f>ROUND((B17*$J$32*C17*U17),2)+ROUND((B17*$J$33*C17*V17),2)+ROUND((B17*$J$34*C17*W17),2)+ROUND((B17*$J$35*C17*X17),2)</f>
        <v>0</v>
      </c>
      <c r="Z17" s="26">
        <f>Y17*$E$3</f>
        <v>0</v>
      </c>
      <c r="AA17" s="40">
        <f>Y17+Z17</f>
        <v>0</v>
      </c>
      <c r="AB17" s="32">
        <f t="shared" si="11"/>
        <v>0</v>
      </c>
    </row>
    <row r="18" spans="1:28" ht="15.75" thickBot="1" x14ac:dyDescent="0.3">
      <c r="A18" s="102" t="s">
        <v>22</v>
      </c>
      <c r="B18" s="34"/>
      <c r="C18" s="35">
        <v>8</v>
      </c>
      <c r="D18" s="55">
        <f t="shared" si="13"/>
        <v>21</v>
      </c>
      <c r="E18" s="55">
        <f t="shared" si="13"/>
        <v>20</v>
      </c>
      <c r="F18" s="55">
        <f t="shared" si="13"/>
        <v>18</v>
      </c>
      <c r="G18" s="26">
        <f>ROUND((B18*$J$24*C18*D18),2)+ROUND((B18*$J$25*C18*E18),2)+ROUND((B18*$J$26*C18*F18),2)</f>
        <v>0</v>
      </c>
      <c r="H18" s="26">
        <f>G18*$E$3</f>
        <v>0</v>
      </c>
      <c r="I18" s="37">
        <f>G18+H18</f>
        <v>0</v>
      </c>
      <c r="J18" s="56">
        <f t="shared" si="14"/>
        <v>19</v>
      </c>
      <c r="K18" s="56">
        <f t="shared" si="14"/>
        <v>21</v>
      </c>
      <c r="L18" s="56">
        <f t="shared" si="14"/>
        <v>13</v>
      </c>
      <c r="M18" s="26">
        <f>ROUND((B18*$J$27*C18*J18),2)+ROUND((B18*$J$28*C18*K18),2)+ROUND((B18*$J$29*C18*L18),2)</f>
        <v>0</v>
      </c>
      <c r="N18" s="26">
        <f>M18*$E$3</f>
        <v>0</v>
      </c>
      <c r="O18" s="41">
        <f>M18+N18</f>
        <v>0</v>
      </c>
      <c r="P18" s="56">
        <f t="shared" si="15"/>
        <v>0</v>
      </c>
      <c r="Q18" s="56">
        <f t="shared" si="15"/>
        <v>0</v>
      </c>
      <c r="R18" s="29">
        <f>(B18*$J$30*C18*P18)+(B18*$J$31*C18*Q18)</f>
        <v>0</v>
      </c>
      <c r="S18" s="57">
        <f>R18*$E$3</f>
        <v>0</v>
      </c>
      <c r="T18" s="41">
        <f>R18+S18</f>
        <v>0</v>
      </c>
      <c r="U18" s="56">
        <f t="shared" si="16"/>
        <v>22</v>
      </c>
      <c r="V18" s="56">
        <f t="shared" si="16"/>
        <v>16</v>
      </c>
      <c r="W18" s="56">
        <f t="shared" si="16"/>
        <v>21</v>
      </c>
      <c r="X18" s="56">
        <f t="shared" si="16"/>
        <v>17</v>
      </c>
      <c r="Y18" s="30">
        <f>ROUND((B18*$J$32*C18*U18),2)+ROUND((B18*$J$33*C18*V18),2)+ROUND((B18*$J$34*C18*W18),2)+ROUND((B18*$J$35*C18*X18),2)</f>
        <v>0</v>
      </c>
      <c r="Z18" s="26">
        <f>Y18*$E$3</f>
        <v>0</v>
      </c>
      <c r="AA18" s="40">
        <f>Y18+Z18</f>
        <v>0</v>
      </c>
      <c r="AB18" s="32">
        <f t="shared" si="11"/>
        <v>0</v>
      </c>
    </row>
    <row r="19" spans="1:28" ht="18.75" x14ac:dyDescent="0.3">
      <c r="B19" s="58">
        <f>SUM(B7:B18)</f>
        <v>326</v>
      </c>
      <c r="G19" s="59">
        <f>SUM(G7:G18)</f>
        <v>467264.11999999994</v>
      </c>
      <c r="H19" s="59">
        <f>SUM(H7:H18)</f>
        <v>110227.60590800001</v>
      </c>
      <c r="I19" s="59">
        <f>SUM(I7:I18)</f>
        <v>577491.72590800002</v>
      </c>
      <c r="M19" s="59">
        <f>SUM(M7:M18)</f>
        <v>376030.35999999993</v>
      </c>
      <c r="N19" s="59">
        <f>SUM(N7:N18)</f>
        <v>88705.56192399998</v>
      </c>
      <c r="O19" s="59">
        <f>SUM(O7:O18)</f>
        <v>464735.92192400002</v>
      </c>
      <c r="R19" s="59">
        <f>SUM(R7:R18)</f>
        <v>89000</v>
      </c>
      <c r="S19" s="59">
        <f>SUM(S7:S18)</f>
        <v>20995.1</v>
      </c>
      <c r="T19" s="59">
        <f>SUM(T7:T18)</f>
        <v>109995.1</v>
      </c>
      <c r="Y19" s="59">
        <f>SUM(Y7:Y18)</f>
        <v>603882.25</v>
      </c>
      <c r="Z19" s="59">
        <f t="shared" ref="Z19" si="17">SUM(Z7:Z18)</f>
        <v>142455.82277500001</v>
      </c>
      <c r="AA19" s="59">
        <f>SUM(AA7:AA18)</f>
        <v>746338.07277499966</v>
      </c>
      <c r="AB19" s="60">
        <f>SUM(AB7:AB18)</f>
        <v>1898560.820607</v>
      </c>
    </row>
    <row r="20" spans="1:28" ht="18.75" x14ac:dyDescent="0.3">
      <c r="B20" s="58"/>
      <c r="G20" s="59"/>
      <c r="H20" s="59"/>
      <c r="I20" s="59"/>
      <c r="M20" s="59"/>
      <c r="N20" s="59"/>
      <c r="O20" s="59"/>
      <c r="R20" s="59"/>
      <c r="S20" s="59"/>
      <c r="T20" s="59"/>
      <c r="Y20" s="59"/>
      <c r="Z20" s="59"/>
      <c r="AA20" s="59"/>
      <c r="AB20" s="60"/>
    </row>
    <row r="21" spans="1:28" x14ac:dyDescent="0.25">
      <c r="I21" s="146" t="s">
        <v>66</v>
      </c>
      <c r="J21" s="146"/>
      <c r="K21" s="146"/>
      <c r="L21" s="146"/>
      <c r="M21" s="146"/>
      <c r="N21" s="146"/>
    </row>
    <row r="22" spans="1:28" ht="15.75" thickBot="1" x14ac:dyDescent="0.3"/>
    <row r="23" spans="1:28" ht="60.75" thickBot="1" x14ac:dyDescent="0.3">
      <c r="B23" s="61" t="s">
        <v>26</v>
      </c>
      <c r="C23" s="62"/>
      <c r="D23" s="63" t="s">
        <v>27</v>
      </c>
      <c r="E23" s="64" t="s">
        <v>28</v>
      </c>
      <c r="F23" s="65" t="s">
        <v>29</v>
      </c>
      <c r="G23" s="66"/>
      <c r="H23" s="66"/>
      <c r="I23" s="67" t="s">
        <v>30</v>
      </c>
      <c r="J23" s="67" t="s">
        <v>78</v>
      </c>
      <c r="L23" s="103" t="s">
        <v>53</v>
      </c>
      <c r="M23" s="103" t="s">
        <v>31</v>
      </c>
      <c r="N23" s="103" t="s">
        <v>79</v>
      </c>
      <c r="T23" s="60"/>
    </row>
    <row r="24" spans="1:28" ht="15.75" thickBot="1" x14ac:dyDescent="0.3">
      <c r="B24" s="68">
        <v>1031876</v>
      </c>
      <c r="C24" s="69" t="s">
        <v>32</v>
      </c>
      <c r="D24" s="70">
        <f>SUM(I7:I11)</f>
        <v>512119.33920399996</v>
      </c>
      <c r="E24" s="71"/>
      <c r="F24" s="72">
        <f>D24+E24</f>
        <v>512119.33920399996</v>
      </c>
      <c r="G24" t="s">
        <v>33</v>
      </c>
      <c r="I24" s="39" t="s">
        <v>33</v>
      </c>
      <c r="J24" s="105">
        <f>L24/N24</f>
        <v>3.125</v>
      </c>
      <c r="K24" s="106"/>
      <c r="L24" s="107">
        <v>500</v>
      </c>
      <c r="M24" s="107">
        <v>20</v>
      </c>
      <c r="N24" s="107">
        <f>M24*8</f>
        <v>160</v>
      </c>
    </row>
    <row r="25" spans="1:28" x14ac:dyDescent="0.25">
      <c r="C25" s="73" t="s">
        <v>34</v>
      </c>
      <c r="D25" s="32">
        <f>SUM(I14:I18)</f>
        <v>57833.396703999999</v>
      </c>
      <c r="E25" s="74"/>
      <c r="F25" s="75">
        <f t="shared" ref="F25:F26" si="18">D25+E25</f>
        <v>57833.396703999999</v>
      </c>
      <c r="I25" s="39" t="s">
        <v>35</v>
      </c>
      <c r="J25" s="105">
        <f t="shared" ref="J25:J35" si="19">L25/N25</f>
        <v>3.125</v>
      </c>
      <c r="K25" s="106"/>
      <c r="L25" s="107">
        <v>500</v>
      </c>
      <c r="M25" s="107">
        <v>20</v>
      </c>
      <c r="N25" s="107">
        <f t="shared" ref="N25:N33" si="20">M25*8</f>
        <v>160</v>
      </c>
    </row>
    <row r="26" spans="1:28" x14ac:dyDescent="0.25">
      <c r="C26" s="76" t="s">
        <v>36</v>
      </c>
      <c r="D26" s="77">
        <f>I12</f>
        <v>7538.99</v>
      </c>
      <c r="E26" s="78"/>
      <c r="F26" s="75">
        <f t="shared" si="18"/>
        <v>7538.99</v>
      </c>
      <c r="I26" s="39" t="s">
        <v>37</v>
      </c>
      <c r="J26" s="105">
        <f t="shared" si="19"/>
        <v>2.7173913043478262</v>
      </c>
      <c r="K26" s="106"/>
      <c r="L26" s="107">
        <v>500</v>
      </c>
      <c r="M26" s="107">
        <v>23</v>
      </c>
      <c r="N26" s="107">
        <f t="shared" si="20"/>
        <v>184</v>
      </c>
    </row>
    <row r="27" spans="1:28" ht="15.75" thickBot="1" x14ac:dyDescent="0.3">
      <c r="C27" s="79" t="s">
        <v>38</v>
      </c>
      <c r="D27" s="80">
        <f>SUM(D24:D26)</f>
        <v>577491.72590799991</v>
      </c>
      <c r="E27" s="81">
        <f t="shared" ref="E27:F27" si="21">SUM(E24:E26)</f>
        <v>0</v>
      </c>
      <c r="F27" s="81">
        <f t="shared" si="21"/>
        <v>577491.72590799991</v>
      </c>
      <c r="G27" s="60"/>
      <c r="H27" s="60"/>
      <c r="I27" s="39" t="s">
        <v>39</v>
      </c>
      <c r="J27" s="105">
        <f t="shared" si="19"/>
        <v>3.3112582781456954</v>
      </c>
      <c r="K27" s="106"/>
      <c r="L27" s="107">
        <v>500</v>
      </c>
      <c r="M27" s="107">
        <v>19</v>
      </c>
      <c r="N27" s="107">
        <f>M27*8-1</f>
        <v>151</v>
      </c>
    </row>
    <row r="28" spans="1:28" x14ac:dyDescent="0.25">
      <c r="C28" s="69" t="s">
        <v>32</v>
      </c>
      <c r="D28" s="70">
        <f>SUM(O7:O11)</f>
        <v>406904.403788</v>
      </c>
      <c r="E28" s="71"/>
      <c r="F28" s="82">
        <f t="shared" ref="F28:F38" si="22">D28+E28</f>
        <v>406904.403788</v>
      </c>
      <c r="G28" t="s">
        <v>39</v>
      </c>
      <c r="I28" s="39" t="s">
        <v>40</v>
      </c>
      <c r="J28" s="105">
        <f>L28/N28</f>
        <v>2.9940119760479043</v>
      </c>
      <c r="K28" s="106"/>
      <c r="L28" s="107">
        <v>500</v>
      </c>
      <c r="M28" s="107">
        <v>21</v>
      </c>
      <c r="N28" s="107">
        <f>M28*8-1</f>
        <v>167</v>
      </c>
    </row>
    <row r="29" spans="1:28" x14ac:dyDescent="0.25">
      <c r="C29" s="73" t="s">
        <v>34</v>
      </c>
      <c r="D29" s="32">
        <f>SUM(O14:O18)</f>
        <v>50369.388757000001</v>
      </c>
      <c r="E29" s="74"/>
      <c r="F29" s="83">
        <f t="shared" si="22"/>
        <v>50369.388757000001</v>
      </c>
      <c r="I29" s="39" t="s">
        <v>41</v>
      </c>
      <c r="J29" s="105">
        <f t="shared" si="19"/>
        <v>3.1446540880503147</v>
      </c>
      <c r="K29" s="106"/>
      <c r="L29" s="107">
        <v>500</v>
      </c>
      <c r="M29" s="107">
        <v>20</v>
      </c>
      <c r="N29" s="107">
        <f>M29*8-1</f>
        <v>159</v>
      </c>
    </row>
    <row r="30" spans="1:28" x14ac:dyDescent="0.25">
      <c r="C30" s="76" t="s">
        <v>36</v>
      </c>
      <c r="D30" s="77">
        <f>O12</f>
        <v>7462.1293789999991</v>
      </c>
      <c r="E30" s="78"/>
      <c r="F30" s="83">
        <f t="shared" si="22"/>
        <v>7462.1293789999991</v>
      </c>
      <c r="I30" s="39" t="s">
        <v>42</v>
      </c>
      <c r="J30" s="105">
        <f t="shared" si="19"/>
        <v>2.9761904761904763</v>
      </c>
      <c r="K30" s="106"/>
      <c r="L30" s="107">
        <v>500</v>
      </c>
      <c r="M30" s="107">
        <v>21</v>
      </c>
      <c r="N30" s="107">
        <f t="shared" si="20"/>
        <v>168</v>
      </c>
    </row>
    <row r="31" spans="1:28" ht="15.75" thickBot="1" x14ac:dyDescent="0.3">
      <c r="C31" s="79" t="s">
        <v>38</v>
      </c>
      <c r="D31" s="81">
        <f>SUM(D28:D30)</f>
        <v>464735.92192399997</v>
      </c>
      <c r="E31" s="81">
        <f t="shared" ref="E31:F31" si="23">SUM(E28:E30)</f>
        <v>0</v>
      </c>
      <c r="F31" s="81">
        <f t="shared" si="23"/>
        <v>464735.92192399997</v>
      </c>
      <c r="G31" s="60"/>
      <c r="I31" s="39" t="s">
        <v>43</v>
      </c>
      <c r="J31" s="105">
        <f t="shared" si="19"/>
        <v>2.7173913043478262</v>
      </c>
      <c r="K31" s="106"/>
      <c r="L31" s="107">
        <v>500</v>
      </c>
      <c r="M31" s="107">
        <v>23</v>
      </c>
      <c r="N31" s="107">
        <f t="shared" si="20"/>
        <v>184</v>
      </c>
    </row>
    <row r="32" spans="1:28" x14ac:dyDescent="0.25">
      <c r="C32" s="69" t="s">
        <v>32</v>
      </c>
      <c r="D32" s="70">
        <f>T7</f>
        <v>84041.2</v>
      </c>
      <c r="E32" s="71"/>
      <c r="F32" s="82">
        <f t="shared" si="22"/>
        <v>84041.2</v>
      </c>
      <c r="G32" t="s">
        <v>42</v>
      </c>
      <c r="I32" s="39" t="s">
        <v>44</v>
      </c>
      <c r="J32" s="105">
        <f t="shared" si="19"/>
        <v>2.8409090909090908</v>
      </c>
      <c r="K32" s="106"/>
      <c r="L32" s="107">
        <v>500</v>
      </c>
      <c r="M32" s="107">
        <v>22</v>
      </c>
      <c r="N32" s="107">
        <f t="shared" si="20"/>
        <v>176</v>
      </c>
    </row>
    <row r="33" spans="3:23" x14ac:dyDescent="0.25">
      <c r="C33" s="73" t="s">
        <v>34</v>
      </c>
      <c r="D33" s="32">
        <f>SUM(T14:T18)</f>
        <v>21010.3</v>
      </c>
      <c r="E33" s="74"/>
      <c r="F33" s="83">
        <f t="shared" si="22"/>
        <v>21010.3</v>
      </c>
      <c r="I33" s="39" t="s">
        <v>45</v>
      </c>
      <c r="J33" s="105">
        <f t="shared" si="19"/>
        <v>2.9761904761904763</v>
      </c>
      <c r="K33" s="106"/>
      <c r="L33" s="107">
        <v>500</v>
      </c>
      <c r="M33" s="107">
        <v>21</v>
      </c>
      <c r="N33" s="107">
        <f t="shared" si="20"/>
        <v>168</v>
      </c>
    </row>
    <row r="34" spans="3:23" x14ac:dyDescent="0.25">
      <c r="C34" s="76" t="s">
        <v>36</v>
      </c>
      <c r="D34" s="77">
        <f>T12</f>
        <v>4943.6000000000004</v>
      </c>
      <c r="E34" s="78"/>
      <c r="F34" s="83">
        <f t="shared" si="22"/>
        <v>4943.6000000000004</v>
      </c>
      <c r="I34" s="39" t="s">
        <v>46</v>
      </c>
      <c r="J34" s="105">
        <f t="shared" si="19"/>
        <v>2.9940119760479043</v>
      </c>
      <c r="K34" s="106"/>
      <c r="L34" s="107">
        <v>500</v>
      </c>
      <c r="M34" s="107">
        <v>21</v>
      </c>
      <c r="N34" s="107">
        <f>M34*8-1</f>
        <v>167</v>
      </c>
    </row>
    <row r="35" spans="3:23" ht="15.75" thickBot="1" x14ac:dyDescent="0.3">
      <c r="C35" s="79" t="s">
        <v>38</v>
      </c>
      <c r="D35" s="81">
        <f>SUM(D32:D34)</f>
        <v>109995.1</v>
      </c>
      <c r="E35" s="81">
        <f t="shared" ref="E35:F35" si="24">SUM(E32:E34)</f>
        <v>0</v>
      </c>
      <c r="F35" s="81">
        <f t="shared" si="24"/>
        <v>109995.1</v>
      </c>
      <c r="G35" s="60"/>
      <c r="I35" s="39" t="s">
        <v>47</v>
      </c>
      <c r="J35" s="105">
        <f t="shared" si="19"/>
        <v>3.0120481927710845</v>
      </c>
      <c r="K35" s="106"/>
      <c r="L35" s="107">
        <v>500</v>
      </c>
      <c r="M35" s="107">
        <v>21</v>
      </c>
      <c r="N35" s="107">
        <f>M35*8-1-1</f>
        <v>166</v>
      </c>
    </row>
    <row r="36" spans="3:23" x14ac:dyDescent="0.25">
      <c r="C36" s="69" t="s">
        <v>32</v>
      </c>
      <c r="D36" s="70">
        <f>SUM(AA7:AA11)</f>
        <v>660945.82397199981</v>
      </c>
      <c r="E36" s="71"/>
      <c r="F36" s="82">
        <f t="shared" si="22"/>
        <v>660945.82397199981</v>
      </c>
      <c r="G36" t="s">
        <v>44</v>
      </c>
    </row>
    <row r="37" spans="3:23" ht="46.5" customHeight="1" x14ac:dyDescent="0.25">
      <c r="C37" s="73" t="s">
        <v>34</v>
      </c>
      <c r="D37" s="32">
        <f>SUM(AA14:AA18)</f>
        <v>75460.457530999993</v>
      </c>
      <c r="E37" s="74"/>
      <c r="F37" s="83">
        <f t="shared" si="22"/>
        <v>75460.457530999993</v>
      </c>
      <c r="K37" s="84"/>
      <c r="L37" s="136"/>
      <c r="M37" s="136"/>
      <c r="N37" s="136"/>
      <c r="O37" s="136"/>
      <c r="P37" s="136"/>
      <c r="Q37" s="136"/>
      <c r="R37" s="136"/>
      <c r="S37" s="136"/>
      <c r="T37" s="100"/>
      <c r="U37" s="88"/>
      <c r="V37" s="111"/>
      <c r="W37" s="111"/>
    </row>
    <row r="38" spans="3:23" ht="18.75" x14ac:dyDescent="0.3">
      <c r="C38" s="76" t="s">
        <v>36</v>
      </c>
      <c r="D38" s="77">
        <f>AA12</f>
        <v>9931.7912720000004</v>
      </c>
      <c r="E38" s="78"/>
      <c r="F38" s="83">
        <f t="shared" si="22"/>
        <v>9931.7912720000004</v>
      </c>
      <c r="H38" s="60"/>
      <c r="K38" s="85"/>
      <c r="L38" s="122"/>
      <c r="M38" s="122"/>
      <c r="N38" s="122"/>
      <c r="O38" s="122"/>
      <c r="P38" s="122"/>
      <c r="Q38" s="122"/>
      <c r="R38" s="137"/>
      <c r="S38" s="122"/>
      <c r="T38" s="100"/>
      <c r="U38" s="100"/>
      <c r="V38" s="84"/>
      <c r="W38" s="84"/>
    </row>
    <row r="39" spans="3:23" ht="15.75" thickBot="1" x14ac:dyDescent="0.3">
      <c r="C39" s="86" t="s">
        <v>38</v>
      </c>
      <c r="D39" s="87">
        <f>SUM(D36:D38)</f>
        <v>746338.07277499977</v>
      </c>
      <c r="E39" s="87">
        <f t="shared" ref="E39:F39" si="25">SUM(E36:E38)</f>
        <v>0</v>
      </c>
      <c r="F39" s="87">
        <f t="shared" si="25"/>
        <v>746338.07277499977</v>
      </c>
      <c r="G39" s="60"/>
      <c r="K39" s="88"/>
      <c r="L39" s="117"/>
      <c r="M39" s="122"/>
      <c r="N39" s="122"/>
      <c r="O39" s="125"/>
      <c r="P39" s="130"/>
      <c r="Q39" s="125"/>
      <c r="R39" s="127"/>
      <c r="S39" s="128"/>
      <c r="T39" s="100"/>
      <c r="U39" s="135"/>
      <c r="V39" s="84"/>
      <c r="W39" s="84"/>
    </row>
    <row r="40" spans="3:23" x14ac:dyDescent="0.25">
      <c r="C40" s="69" t="s">
        <v>32</v>
      </c>
      <c r="D40" s="70">
        <f>D24+D28+D32+D36</f>
        <v>1664010.7669639997</v>
      </c>
      <c r="E40" s="70">
        <f>E24+E28+E32+E36</f>
        <v>0</v>
      </c>
      <c r="F40" s="90">
        <f>F24+F28+F32+F36</f>
        <v>1664010.7669639997</v>
      </c>
      <c r="H40" s="60"/>
      <c r="K40" s="91"/>
      <c r="L40" s="118"/>
      <c r="M40" s="122"/>
      <c r="N40" s="122"/>
      <c r="O40" s="125"/>
      <c r="P40" s="130"/>
      <c r="Q40" s="129"/>
      <c r="R40" s="127"/>
      <c r="S40" s="128"/>
      <c r="T40" s="100"/>
      <c r="U40" s="135"/>
      <c r="V40" s="112"/>
      <c r="W40" s="84"/>
    </row>
    <row r="41" spans="3:23" x14ac:dyDescent="0.25">
      <c r="C41" s="73" t="s">
        <v>34</v>
      </c>
      <c r="D41" s="32">
        <f>D25+D29+D33+D37</f>
        <v>204673.542992</v>
      </c>
      <c r="E41" s="32">
        <f t="shared" ref="E41:F43" si="26">E25+E29+E33+E37</f>
        <v>0</v>
      </c>
      <c r="F41" s="92">
        <f>F25+F29+F33+F37</f>
        <v>204673.542992</v>
      </c>
      <c r="H41" s="60"/>
      <c r="K41" s="91"/>
      <c r="L41" s="119"/>
      <c r="M41" s="122"/>
      <c r="N41" s="122"/>
      <c r="O41" s="125"/>
      <c r="P41" s="130"/>
      <c r="Q41" s="130"/>
      <c r="R41" s="127"/>
      <c r="S41" s="128"/>
      <c r="T41" s="100"/>
      <c r="U41" s="135"/>
      <c r="V41" s="112"/>
      <c r="W41" s="84"/>
    </row>
    <row r="42" spans="3:23" ht="47.25" customHeight="1" x14ac:dyDescent="0.25">
      <c r="C42" s="73" t="s">
        <v>36</v>
      </c>
      <c r="D42" s="32">
        <f>D26+D30+D34+D38</f>
        <v>29876.510651000004</v>
      </c>
      <c r="E42" s="32">
        <f t="shared" si="26"/>
        <v>0</v>
      </c>
      <c r="F42" s="92">
        <f>F26+F30+F34+F38</f>
        <v>29876.510651000004</v>
      </c>
      <c r="K42" s="91"/>
      <c r="L42" s="120"/>
      <c r="M42" s="102" t="s">
        <v>48</v>
      </c>
      <c r="N42" s="102" t="s">
        <v>49</v>
      </c>
      <c r="O42" s="102" t="s">
        <v>68</v>
      </c>
      <c r="P42" s="102" t="s">
        <v>69</v>
      </c>
      <c r="Q42" s="102" t="s">
        <v>50</v>
      </c>
      <c r="R42" s="127"/>
      <c r="S42" s="128"/>
      <c r="T42" s="100"/>
      <c r="U42" s="135"/>
      <c r="V42" s="112"/>
      <c r="W42" s="112"/>
    </row>
    <row r="43" spans="3:23" ht="32.25" customHeight="1" thickBot="1" x14ac:dyDescent="0.3">
      <c r="C43" s="79" t="s">
        <v>38</v>
      </c>
      <c r="D43" s="93">
        <f>D27+D31+D35+D39</f>
        <v>1898560.8206069998</v>
      </c>
      <c r="E43" s="93">
        <f t="shared" si="26"/>
        <v>0</v>
      </c>
      <c r="F43" s="94">
        <f t="shared" si="26"/>
        <v>1898560.8206069998</v>
      </c>
      <c r="H43" s="144" t="s">
        <v>51</v>
      </c>
      <c r="I43" s="144"/>
      <c r="J43" s="144"/>
      <c r="K43" s="91"/>
      <c r="L43" s="121"/>
      <c r="M43" s="55">
        <v>1</v>
      </c>
      <c r="N43" s="55">
        <v>2</v>
      </c>
      <c r="O43" s="55">
        <v>3</v>
      </c>
      <c r="P43" s="55" t="s">
        <v>70</v>
      </c>
      <c r="Q43" s="134" t="s">
        <v>71</v>
      </c>
      <c r="R43" s="127"/>
      <c r="S43" s="101"/>
      <c r="T43" s="100"/>
      <c r="U43" s="135"/>
    </row>
    <row r="44" spans="3:23" ht="30" x14ac:dyDescent="0.25">
      <c r="D44" s="95">
        <f>D27+D31+D35+D39</f>
        <v>1898560.8206069998</v>
      </c>
      <c r="E44" s="96">
        <f>E27+E31+E35+E39</f>
        <v>0</v>
      </c>
      <c r="F44" s="97">
        <f>F27+F31+F35+F39</f>
        <v>1898560.8206069998</v>
      </c>
      <c r="G44" s="95"/>
      <c r="H44" s="145">
        <f>B24-F44</f>
        <v>-866684.8206069998</v>
      </c>
      <c r="I44" s="145"/>
      <c r="J44" s="145"/>
      <c r="K44" s="91"/>
      <c r="L44" s="139" t="s">
        <v>72</v>
      </c>
      <c r="M44" s="123">
        <f>F44</f>
        <v>1898560.8206069998</v>
      </c>
      <c r="N44" s="131">
        <f>B24</f>
        <v>1031876</v>
      </c>
      <c r="O44" s="132">
        <v>0.75</v>
      </c>
      <c r="P44" s="114">
        <f>M44*O44</f>
        <v>1423920.6154552498</v>
      </c>
      <c r="Q44" s="133">
        <f>N44-P44</f>
        <v>-392044.61545524979</v>
      </c>
      <c r="R44" s="127"/>
      <c r="S44" s="128"/>
      <c r="T44" s="100"/>
      <c r="U44" s="135"/>
    </row>
    <row r="45" spans="3:23" ht="15.75" x14ac:dyDescent="0.25">
      <c r="D45" s="95"/>
      <c r="E45" s="96"/>
      <c r="F45" s="95"/>
      <c r="G45" s="95"/>
      <c r="H45" s="98"/>
      <c r="K45" s="91"/>
    </row>
    <row r="46" spans="3:23" ht="15.75" x14ac:dyDescent="0.25">
      <c r="D46" s="95"/>
      <c r="E46" s="96"/>
      <c r="F46" s="95"/>
      <c r="G46" s="95"/>
      <c r="H46" s="98"/>
      <c r="K46" s="91"/>
      <c r="R46" s="99"/>
    </row>
    <row r="47" spans="3:23" ht="15.75" x14ac:dyDescent="0.25">
      <c r="K47" s="100"/>
      <c r="L47" s="147"/>
      <c r="M47" s="147"/>
      <c r="N47" s="147"/>
      <c r="O47" s="147"/>
      <c r="P47" s="147"/>
      <c r="Q47" s="147"/>
      <c r="R47" s="101"/>
    </row>
  </sheetData>
  <mergeCells count="6">
    <mergeCell ref="A1:AA1"/>
    <mergeCell ref="A2:AB2"/>
    <mergeCell ref="H43:J43"/>
    <mergeCell ref="H44:J44"/>
    <mergeCell ref="L47:Q47"/>
    <mergeCell ref="I21:N21"/>
  </mergeCells>
  <pageMargins left="0.51181102362204722" right="0.51181102362204722" top="0.55118110236220474" bottom="0.55118110236220474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7" workbookViewId="0">
      <selection activeCell="N27" sqref="N27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2.140625" customWidth="1"/>
    <col min="5" max="5" width="11" customWidth="1"/>
    <col min="6" max="6" width="12.7109375" customWidth="1"/>
    <col min="7" max="7" width="10.85546875" customWidth="1"/>
    <col min="8" max="8" width="11.7109375" customWidth="1"/>
    <col min="9" max="9" width="12" customWidth="1"/>
    <col min="10" max="10" width="13" customWidth="1"/>
    <col min="11" max="11" width="8.85546875" customWidth="1"/>
    <col min="12" max="12" width="15.5703125" customWidth="1"/>
    <col min="13" max="13" width="12.5703125" customWidth="1"/>
    <col min="14" max="14" width="13.42578125" customWidth="1"/>
    <col min="15" max="15" width="12.42578125" customWidth="1"/>
    <col min="16" max="16" width="11.5703125" customWidth="1"/>
    <col min="17" max="17" width="13.42578125" customWidth="1"/>
    <col min="18" max="18" width="11" customWidth="1"/>
    <col min="19" max="19" width="8.85546875" customWidth="1"/>
    <col min="20" max="20" width="11" customWidth="1"/>
    <col min="21" max="21" width="13.7109375" customWidth="1"/>
    <col min="22" max="22" width="8.28515625" customWidth="1"/>
    <col min="23" max="23" width="10.7109375" customWidth="1"/>
    <col min="24" max="24" width="7.42578125" customWidth="1"/>
    <col min="25" max="25" width="10" customWidth="1"/>
    <col min="26" max="26" width="10.5703125" customWidth="1"/>
    <col min="27" max="27" width="10.7109375" customWidth="1"/>
    <col min="28" max="28" width="11.5703125" customWidth="1"/>
  </cols>
  <sheetData>
    <row r="1" spans="1:28" ht="21" x14ac:dyDescent="0.35">
      <c r="A1" s="142" t="s">
        <v>76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8" ht="15.75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28" ht="15.75" x14ac:dyDescent="0.25">
      <c r="A3" s="104"/>
      <c r="B3" s="104"/>
      <c r="C3" s="104"/>
      <c r="D3" s="39" t="s">
        <v>54</v>
      </c>
      <c r="E3" s="108">
        <v>0.2359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15" customHeight="1" thickBot="1" x14ac:dyDescent="0.3"/>
    <row r="5" spans="1:28" ht="82.5" customHeight="1" x14ac:dyDescent="0.25">
      <c r="C5" s="1" t="s">
        <v>0</v>
      </c>
      <c r="D5" s="2" t="s">
        <v>1</v>
      </c>
      <c r="E5" s="2" t="s">
        <v>2</v>
      </c>
      <c r="F5" s="2" t="s">
        <v>3</v>
      </c>
      <c r="G5" s="3" t="s">
        <v>4</v>
      </c>
      <c r="H5" s="4" t="s">
        <v>55</v>
      </c>
      <c r="I5" s="5" t="s">
        <v>60</v>
      </c>
      <c r="J5" s="6" t="s">
        <v>6</v>
      </c>
      <c r="K5" s="2" t="s">
        <v>7</v>
      </c>
      <c r="L5" s="2" t="s">
        <v>8</v>
      </c>
      <c r="M5" s="3" t="s">
        <v>4</v>
      </c>
      <c r="N5" s="4" t="s">
        <v>55</v>
      </c>
      <c r="O5" s="5" t="s">
        <v>61</v>
      </c>
      <c r="P5" s="6" t="s">
        <v>10</v>
      </c>
      <c r="Q5" s="2" t="s">
        <v>11</v>
      </c>
      <c r="R5" s="3" t="s">
        <v>4</v>
      </c>
      <c r="S5" s="4" t="s">
        <v>55</v>
      </c>
      <c r="T5" s="5" t="s">
        <v>62</v>
      </c>
      <c r="U5" s="7" t="s">
        <v>13</v>
      </c>
      <c r="V5" s="8" t="s">
        <v>14</v>
      </c>
      <c r="W5" s="8" t="s">
        <v>15</v>
      </c>
      <c r="X5" s="8" t="s">
        <v>16</v>
      </c>
      <c r="Y5" s="3" t="s">
        <v>4</v>
      </c>
      <c r="Z5" s="4" t="s">
        <v>55</v>
      </c>
      <c r="AA5" s="9" t="s">
        <v>63</v>
      </c>
      <c r="AB5" s="10" t="s">
        <v>4</v>
      </c>
    </row>
    <row r="6" spans="1:28" ht="17.25" customHeight="1" thickBot="1" x14ac:dyDescent="0.3">
      <c r="C6" s="11">
        <v>2</v>
      </c>
      <c r="D6" s="12">
        <v>3</v>
      </c>
      <c r="E6" s="11">
        <v>4</v>
      </c>
      <c r="F6" s="12">
        <v>5</v>
      </c>
      <c r="G6" s="11">
        <v>6</v>
      </c>
      <c r="H6" s="12">
        <v>7</v>
      </c>
      <c r="I6" s="13">
        <v>8</v>
      </c>
      <c r="J6" s="14">
        <v>9</v>
      </c>
      <c r="K6" s="11">
        <v>10</v>
      </c>
      <c r="L6" s="12">
        <v>11</v>
      </c>
      <c r="M6" s="11">
        <v>12</v>
      </c>
      <c r="N6" s="12">
        <v>13</v>
      </c>
      <c r="O6" s="15">
        <v>14</v>
      </c>
      <c r="P6" s="14">
        <v>15</v>
      </c>
      <c r="Q6" s="16">
        <v>16</v>
      </c>
      <c r="R6" s="17">
        <v>17</v>
      </c>
      <c r="S6" s="18">
        <v>18</v>
      </c>
      <c r="T6" s="19">
        <v>19</v>
      </c>
      <c r="U6" s="20">
        <v>20</v>
      </c>
      <c r="V6" s="17">
        <v>21</v>
      </c>
      <c r="W6" s="16">
        <v>22</v>
      </c>
      <c r="X6" s="17">
        <v>23</v>
      </c>
      <c r="Y6" s="16">
        <v>24</v>
      </c>
      <c r="Z6" s="12">
        <v>25</v>
      </c>
      <c r="AA6" s="21">
        <v>26</v>
      </c>
      <c r="AB6" s="12">
        <v>27</v>
      </c>
    </row>
    <row r="7" spans="1:28" ht="25.5" x14ac:dyDescent="0.25">
      <c r="A7" s="22" t="s">
        <v>18</v>
      </c>
      <c r="B7" s="23">
        <f>66+2</f>
        <v>68</v>
      </c>
      <c r="C7" s="24">
        <v>8</v>
      </c>
      <c r="D7" s="25">
        <v>21</v>
      </c>
      <c r="E7" s="25">
        <v>20</v>
      </c>
      <c r="F7" s="25">
        <v>23</v>
      </c>
      <c r="G7" s="26">
        <f t="shared" ref="G7:G12" si="0">ROUND((B7*$J$24*C7*D7),2)+ROUND((B7*$J$25*C7*E7),2)+ROUND((B7*$J$26*C7*F7),2)</f>
        <v>100454.55</v>
      </c>
      <c r="H7" s="26">
        <f>G7*$E$3</f>
        <v>23697.228345</v>
      </c>
      <c r="I7" s="27">
        <f>G7+H7</f>
        <v>124151.778345</v>
      </c>
      <c r="J7" s="28">
        <v>18</v>
      </c>
      <c r="K7" s="25">
        <v>21</v>
      </c>
      <c r="L7" s="25">
        <v>21</v>
      </c>
      <c r="M7" s="26">
        <f t="shared" ref="M7:M12" si="1">ROUND((B7*$J$27*C7*J7),2)+ROUND((B7*$J$28*C7*K7),2)+ROUND((B7*$J$29*C7*L7),2)</f>
        <v>102644.94</v>
      </c>
      <c r="N7" s="26">
        <f>M7*$E$3</f>
        <v>24213.941346</v>
      </c>
      <c r="O7" s="27">
        <f>M7+N7</f>
        <v>126858.88134600001</v>
      </c>
      <c r="P7" s="28">
        <v>21</v>
      </c>
      <c r="Q7" s="25">
        <v>23</v>
      </c>
      <c r="R7" s="29">
        <f>ROUND((B7*$J$30*C7*P7),2)+ROUND((B7*$J$31*C7*Q7),2)</f>
        <v>68000</v>
      </c>
      <c r="S7" s="26">
        <f>R7*$E$3</f>
        <v>16041.2</v>
      </c>
      <c r="T7" s="27">
        <f>R7+S7</f>
        <v>84041.2</v>
      </c>
      <c r="U7" s="28">
        <v>21</v>
      </c>
      <c r="V7" s="25">
        <v>22</v>
      </c>
      <c r="W7" s="25">
        <v>21</v>
      </c>
      <c r="X7" s="25">
        <v>19</v>
      </c>
      <c r="Y7" s="30">
        <f t="shared" ref="Y7:Y12" si="2">ROUND((B7*$J$32*C7*U7),2)+ROUND((B7*$J$33*C7*V7),2)+ROUND((B7*$J$34*C7*W7),2)+ROUND((B7*$J$35*C7*X7),2)</f>
        <v>136203.59</v>
      </c>
      <c r="Z7" s="26">
        <f>Y7*$E$3</f>
        <v>32130.426880999999</v>
      </c>
      <c r="AA7" s="31">
        <f>Y7+Z7</f>
        <v>168334.01688099999</v>
      </c>
      <c r="AB7" s="32">
        <f t="shared" ref="AB7:AB18" si="3">I7+O7+T7+AA7</f>
        <v>503385.87657199998</v>
      </c>
    </row>
    <row r="8" spans="1:28" x14ac:dyDescent="0.25">
      <c r="A8" s="102" t="s">
        <v>19</v>
      </c>
      <c r="B8" s="34">
        <v>30</v>
      </c>
      <c r="C8" s="35">
        <v>8</v>
      </c>
      <c r="D8" s="25">
        <v>17</v>
      </c>
      <c r="E8" s="36">
        <v>15</v>
      </c>
      <c r="F8" s="36">
        <v>18</v>
      </c>
      <c r="G8" s="26">
        <f t="shared" si="0"/>
        <v>34580.04</v>
      </c>
      <c r="H8" s="26">
        <f>G8*$E$3</f>
        <v>8157.4314359999998</v>
      </c>
      <c r="I8" s="37">
        <f t="shared" ref="I8:I11" si="4">G8+H8</f>
        <v>42737.471436</v>
      </c>
      <c r="J8" s="28">
        <v>18</v>
      </c>
      <c r="K8" s="25">
        <v>21</v>
      </c>
      <c r="L8" s="36">
        <v>0</v>
      </c>
      <c r="M8" s="26">
        <f t="shared" si="1"/>
        <v>30194.720000000001</v>
      </c>
      <c r="N8" s="26">
        <f t="shared" ref="N8:N12" si="5">M8*$E$3</f>
        <v>7122.934448</v>
      </c>
      <c r="O8" s="37">
        <f t="shared" ref="O8:O10" si="6">M8+N8</f>
        <v>37317.654448000001</v>
      </c>
      <c r="P8" s="38">
        <v>0</v>
      </c>
      <c r="Q8" s="39">
        <v>0</v>
      </c>
      <c r="R8" s="29">
        <f t="shared" ref="R8:R12" si="7">ROUND((B8*$J$30*C8*P8),2)+ROUND((B8*$J$31*C8*Q8),2)</f>
        <v>0</v>
      </c>
      <c r="S8" s="26">
        <f t="shared" ref="S8:S12" si="8">R8*$E$3</f>
        <v>0</v>
      </c>
      <c r="T8" s="37">
        <f t="shared" ref="T8:T11" si="9">R8+S8</f>
        <v>0</v>
      </c>
      <c r="U8" s="28">
        <v>21</v>
      </c>
      <c r="V8" s="36">
        <v>17</v>
      </c>
      <c r="W8" s="25">
        <v>21</v>
      </c>
      <c r="X8" s="36">
        <v>16</v>
      </c>
      <c r="Y8" s="30">
        <f t="shared" si="2"/>
        <v>54312.31</v>
      </c>
      <c r="Z8" s="26">
        <f t="shared" ref="Z8:Z12" si="10">Y8*$E$3</f>
        <v>12812.273928999999</v>
      </c>
      <c r="AA8" s="40">
        <f t="shared" ref="AA8:AA11" si="11">Y8+Z8</f>
        <v>67124.583929</v>
      </c>
      <c r="AB8" s="32">
        <f t="shared" si="3"/>
        <v>147179.70981299999</v>
      </c>
    </row>
    <row r="9" spans="1:28" ht="20.25" customHeight="1" x14ac:dyDescent="0.25">
      <c r="A9" s="113" t="s">
        <v>20</v>
      </c>
      <c r="B9" s="23">
        <f>150+28+28</f>
        <v>206</v>
      </c>
      <c r="C9" s="35">
        <v>8</v>
      </c>
      <c r="D9" s="25">
        <v>17</v>
      </c>
      <c r="E9" s="36">
        <v>20</v>
      </c>
      <c r="F9" s="36">
        <v>18</v>
      </c>
      <c r="G9" s="26">
        <f t="shared" si="0"/>
        <v>263199.61</v>
      </c>
      <c r="H9" s="26">
        <f t="shared" ref="H9:H12" si="12">G9*$E$3</f>
        <v>62088.787998999993</v>
      </c>
      <c r="I9" s="37">
        <f t="shared" si="4"/>
        <v>325288.39799899998</v>
      </c>
      <c r="J9" s="28">
        <v>18</v>
      </c>
      <c r="K9" s="25">
        <v>21</v>
      </c>
      <c r="L9" s="36">
        <v>0</v>
      </c>
      <c r="M9" s="26">
        <f t="shared" si="1"/>
        <v>207337.05</v>
      </c>
      <c r="N9" s="26">
        <f t="shared" si="5"/>
        <v>48910.810094999993</v>
      </c>
      <c r="O9" s="37">
        <f t="shared" si="6"/>
        <v>256247.86009499998</v>
      </c>
      <c r="P9" s="38">
        <v>0</v>
      </c>
      <c r="Q9" s="39">
        <v>0</v>
      </c>
      <c r="R9" s="29">
        <f t="shared" si="7"/>
        <v>0</v>
      </c>
      <c r="S9" s="26">
        <f t="shared" si="8"/>
        <v>0</v>
      </c>
      <c r="T9" s="37">
        <f t="shared" si="9"/>
        <v>0</v>
      </c>
      <c r="U9" s="28">
        <v>21</v>
      </c>
      <c r="V9" s="36">
        <v>17</v>
      </c>
      <c r="W9" s="25">
        <v>21</v>
      </c>
      <c r="X9" s="36">
        <v>16</v>
      </c>
      <c r="Y9" s="30">
        <f t="shared" si="2"/>
        <v>372944.52</v>
      </c>
      <c r="Z9" s="26">
        <f t="shared" si="10"/>
        <v>87977.612267999997</v>
      </c>
      <c r="AA9" s="40">
        <f t="shared" si="11"/>
        <v>460922.13226800004</v>
      </c>
      <c r="AB9" s="32">
        <f t="shared" si="3"/>
        <v>1042458.390362</v>
      </c>
    </row>
    <row r="10" spans="1:28" x14ac:dyDescent="0.25">
      <c r="A10" s="102" t="s">
        <v>21</v>
      </c>
      <c r="B10" s="34">
        <v>11</v>
      </c>
      <c r="C10" s="35">
        <v>8</v>
      </c>
      <c r="D10" s="25">
        <v>17</v>
      </c>
      <c r="E10" s="36">
        <v>20</v>
      </c>
      <c r="F10" s="36">
        <v>18</v>
      </c>
      <c r="G10" s="26">
        <f t="shared" si="0"/>
        <v>14054.35</v>
      </c>
      <c r="H10" s="26">
        <f t="shared" si="12"/>
        <v>3315.4211650000002</v>
      </c>
      <c r="I10" s="37">
        <f t="shared" si="4"/>
        <v>17369.771165000002</v>
      </c>
      <c r="J10" s="28">
        <v>18</v>
      </c>
      <c r="K10" s="25">
        <v>21</v>
      </c>
      <c r="L10" s="36">
        <v>7</v>
      </c>
      <c r="M10" s="26">
        <f t="shared" si="1"/>
        <v>12915.699999999999</v>
      </c>
      <c r="N10" s="26">
        <f t="shared" si="5"/>
        <v>3046.8136299999996</v>
      </c>
      <c r="O10" s="37">
        <f t="shared" si="6"/>
        <v>15962.513629999998</v>
      </c>
      <c r="P10" s="38">
        <v>0</v>
      </c>
      <c r="Q10" s="39">
        <v>0</v>
      </c>
      <c r="R10" s="29">
        <f t="shared" si="7"/>
        <v>0</v>
      </c>
      <c r="S10" s="26">
        <f t="shared" si="8"/>
        <v>0</v>
      </c>
      <c r="T10" s="37">
        <f t="shared" si="9"/>
        <v>0</v>
      </c>
      <c r="U10" s="28">
        <v>21</v>
      </c>
      <c r="V10" s="36">
        <v>17</v>
      </c>
      <c r="W10" s="25">
        <v>21</v>
      </c>
      <c r="X10" s="36">
        <v>16</v>
      </c>
      <c r="Y10" s="30">
        <f t="shared" si="2"/>
        <v>19914.510000000002</v>
      </c>
      <c r="Z10" s="26">
        <f t="shared" si="10"/>
        <v>4697.8329090000007</v>
      </c>
      <c r="AA10" s="40">
        <f t="shared" si="11"/>
        <v>24612.342909000003</v>
      </c>
      <c r="AB10" s="32">
        <f t="shared" si="3"/>
        <v>57944.627703999999</v>
      </c>
    </row>
    <row r="11" spans="1:28" ht="15.75" thickBot="1" x14ac:dyDescent="0.3">
      <c r="A11" s="102" t="s">
        <v>22</v>
      </c>
      <c r="B11" s="34">
        <v>3</v>
      </c>
      <c r="C11" s="35">
        <v>8</v>
      </c>
      <c r="D11" s="25">
        <v>17</v>
      </c>
      <c r="E11" s="36">
        <v>20</v>
      </c>
      <c r="F11" s="36">
        <v>18</v>
      </c>
      <c r="G11" s="26">
        <f t="shared" si="0"/>
        <v>3833</v>
      </c>
      <c r="H11" s="26">
        <f t="shared" si="12"/>
        <v>904.2047</v>
      </c>
      <c r="I11" s="37">
        <f t="shared" si="4"/>
        <v>4737.2047000000002</v>
      </c>
      <c r="J11" s="28">
        <v>18</v>
      </c>
      <c r="K11" s="25">
        <v>21</v>
      </c>
      <c r="L11" s="36">
        <v>12</v>
      </c>
      <c r="M11" s="26">
        <f t="shared" si="1"/>
        <v>3881.75</v>
      </c>
      <c r="N11" s="26">
        <f t="shared" si="5"/>
        <v>915.70482500000003</v>
      </c>
      <c r="O11" s="41">
        <f>M11+N11</f>
        <v>4797.4548249999998</v>
      </c>
      <c r="P11" s="38">
        <v>0</v>
      </c>
      <c r="Q11" s="39">
        <v>0</v>
      </c>
      <c r="R11" s="29">
        <f t="shared" si="7"/>
        <v>0</v>
      </c>
      <c r="S11" s="26">
        <f t="shared" si="8"/>
        <v>0</v>
      </c>
      <c r="T11" s="41">
        <f t="shared" si="9"/>
        <v>0</v>
      </c>
      <c r="U11" s="28">
        <v>21</v>
      </c>
      <c r="V11" s="36">
        <v>17</v>
      </c>
      <c r="W11" s="25">
        <v>21</v>
      </c>
      <c r="X11" s="36">
        <v>16</v>
      </c>
      <c r="Y11" s="30">
        <f t="shared" si="2"/>
        <v>5431.23</v>
      </c>
      <c r="Z11" s="26">
        <f t="shared" si="10"/>
        <v>1281.2271569999998</v>
      </c>
      <c r="AA11" s="40">
        <f t="shared" si="11"/>
        <v>6712.4571569999989</v>
      </c>
      <c r="AB11" s="32">
        <f t="shared" si="3"/>
        <v>16247.116681999998</v>
      </c>
    </row>
    <row r="12" spans="1:28" x14ac:dyDescent="0.25">
      <c r="A12" s="42" t="s">
        <v>23</v>
      </c>
      <c r="B12" s="10">
        <v>4</v>
      </c>
      <c r="C12" s="24">
        <v>8</v>
      </c>
      <c r="D12" s="36">
        <f>D7</f>
        <v>21</v>
      </c>
      <c r="E12" s="36">
        <f t="shared" ref="E12:F12" si="13">E7</f>
        <v>20</v>
      </c>
      <c r="F12" s="36">
        <f t="shared" si="13"/>
        <v>23</v>
      </c>
      <c r="G12" s="26">
        <f t="shared" si="0"/>
        <v>5909.09</v>
      </c>
      <c r="H12" s="26">
        <f t="shared" si="12"/>
        <v>1393.9543310000001</v>
      </c>
      <c r="I12" s="27">
        <f>G12+H12</f>
        <v>7303.0443310000001</v>
      </c>
      <c r="J12" s="28">
        <f>J7</f>
        <v>18</v>
      </c>
      <c r="K12" s="28">
        <f t="shared" ref="K12:L12" si="14">K7</f>
        <v>21</v>
      </c>
      <c r="L12" s="28">
        <f t="shared" si="14"/>
        <v>21</v>
      </c>
      <c r="M12" s="26">
        <f t="shared" si="1"/>
        <v>6037.9500000000007</v>
      </c>
      <c r="N12" s="26">
        <f t="shared" si="5"/>
        <v>1424.3524050000001</v>
      </c>
      <c r="O12" s="27">
        <f>M12+N12</f>
        <v>7462.3024050000004</v>
      </c>
      <c r="P12" s="28">
        <f>P7</f>
        <v>21</v>
      </c>
      <c r="Q12" s="28">
        <f>Q7</f>
        <v>23</v>
      </c>
      <c r="R12" s="29">
        <f t="shared" si="7"/>
        <v>4000</v>
      </c>
      <c r="S12" s="26">
        <f t="shared" si="8"/>
        <v>943.6</v>
      </c>
      <c r="T12" s="27">
        <f>R12+S12</f>
        <v>4943.6000000000004</v>
      </c>
      <c r="U12" s="28">
        <v>21</v>
      </c>
      <c r="V12" s="28">
        <f t="shared" ref="V12:X12" si="15">V7</f>
        <v>22</v>
      </c>
      <c r="W12" s="28">
        <f t="shared" si="15"/>
        <v>21</v>
      </c>
      <c r="X12" s="28">
        <f t="shared" si="15"/>
        <v>19</v>
      </c>
      <c r="Y12" s="30">
        <f t="shared" si="2"/>
        <v>8011.98</v>
      </c>
      <c r="Z12" s="26">
        <f t="shared" si="10"/>
        <v>1890.0260819999999</v>
      </c>
      <c r="AA12" s="31">
        <f>Y12+Z12</f>
        <v>9902.0060819999999</v>
      </c>
      <c r="AB12" s="32">
        <f t="shared" si="3"/>
        <v>29610.952817999998</v>
      </c>
    </row>
    <row r="13" spans="1:28" s="109" customFormat="1" x14ac:dyDescent="0.25">
      <c r="A13" s="43" t="s">
        <v>24</v>
      </c>
      <c r="B13" s="44"/>
      <c r="C13" s="45"/>
      <c r="D13" s="46"/>
      <c r="E13" s="46"/>
      <c r="F13" s="46"/>
      <c r="G13" s="47"/>
      <c r="H13" s="47"/>
      <c r="I13" s="48"/>
      <c r="J13" s="49"/>
      <c r="K13" s="46"/>
      <c r="L13" s="46"/>
      <c r="M13" s="50"/>
      <c r="N13" s="50"/>
      <c r="O13" s="48"/>
      <c r="P13" s="49"/>
      <c r="Q13" s="46"/>
      <c r="R13" s="51"/>
      <c r="S13" s="50"/>
      <c r="T13" s="48"/>
      <c r="U13" s="49"/>
      <c r="V13" s="46"/>
      <c r="W13" s="46"/>
      <c r="X13" s="46"/>
      <c r="Y13" s="52"/>
      <c r="Z13" s="50"/>
      <c r="AA13" s="53"/>
      <c r="AB13" s="110">
        <f t="shared" si="3"/>
        <v>0</v>
      </c>
    </row>
    <row r="14" spans="1:28" ht="25.5" x14ac:dyDescent="0.25">
      <c r="A14" s="22" t="s">
        <v>25</v>
      </c>
      <c r="B14" s="54">
        <v>17</v>
      </c>
      <c r="C14" s="35">
        <v>8</v>
      </c>
      <c r="D14" s="55">
        <f>D7</f>
        <v>21</v>
      </c>
      <c r="E14" s="55">
        <f t="shared" ref="E14:F14" si="16">E7</f>
        <v>20</v>
      </c>
      <c r="F14" s="55">
        <f t="shared" si="16"/>
        <v>23</v>
      </c>
      <c r="G14" s="26">
        <f>ROUND((B14*$J$24*C14*D14),2)+ROUND((B14*$J$25*C14*E14),2)+ROUND((B14*$J$26*C14*F14),2)</f>
        <v>25113.64</v>
      </c>
      <c r="H14" s="26">
        <f>G14*$E$3</f>
        <v>5924.3076759999994</v>
      </c>
      <c r="I14" s="37">
        <f>G14+H14</f>
        <v>31037.947676</v>
      </c>
      <c r="J14" s="56">
        <f>J7</f>
        <v>18</v>
      </c>
      <c r="K14" s="56">
        <f t="shared" ref="K14:L14" si="17">K7</f>
        <v>21</v>
      </c>
      <c r="L14" s="56">
        <f t="shared" si="17"/>
        <v>21</v>
      </c>
      <c r="M14" s="26">
        <f>ROUND((B14*$J$27*C14*J14),2)+ROUND((B14*$J$28*C14*K14),2)+ROUND((B14*$J$29*C14*L14),2)</f>
        <v>25661.239999999998</v>
      </c>
      <c r="N14" s="26">
        <f>M14*$E$3</f>
        <v>6053.486515999999</v>
      </c>
      <c r="O14" s="37">
        <f>M14+N14</f>
        <v>31714.726515999995</v>
      </c>
      <c r="P14" s="56">
        <f>P7</f>
        <v>21</v>
      </c>
      <c r="Q14" s="56">
        <f>Q7</f>
        <v>23</v>
      </c>
      <c r="R14" s="29">
        <f>ROUND((B14*$J$30*C14*P14),2)+ROUND((B14*$J$31*C14*Q14),2)</f>
        <v>17000</v>
      </c>
      <c r="S14" s="57">
        <f>R14*$E$3</f>
        <v>4010.3</v>
      </c>
      <c r="T14" s="37">
        <f>R14+S14</f>
        <v>21010.3</v>
      </c>
      <c r="U14" s="56">
        <f>U7</f>
        <v>21</v>
      </c>
      <c r="V14" s="56">
        <f t="shared" ref="V14:X14" si="18">V7</f>
        <v>22</v>
      </c>
      <c r="W14" s="56">
        <f t="shared" si="18"/>
        <v>21</v>
      </c>
      <c r="X14" s="56">
        <f t="shared" si="18"/>
        <v>19</v>
      </c>
      <c r="Y14" s="30">
        <f>ROUND((B14*$J$32*C14*U14),2)+ROUND((B14*$J$33*C14*V14),2)+ROUND((B14*$J$34*C14*W14),2)+ROUND((B14*$J$35*C14*X14),2)</f>
        <v>34050.9</v>
      </c>
      <c r="Z14" s="26">
        <f>Y14*$E$3</f>
        <v>8032.6073100000003</v>
      </c>
      <c r="AA14" s="40">
        <f>Y14+Z14</f>
        <v>42083.507310000001</v>
      </c>
      <c r="AB14" s="32">
        <f t="shared" si="3"/>
        <v>125846.481502</v>
      </c>
    </row>
    <row r="15" spans="1:28" x14ac:dyDescent="0.25">
      <c r="A15" s="102" t="s">
        <v>19</v>
      </c>
      <c r="B15" s="10">
        <v>3</v>
      </c>
      <c r="C15" s="35">
        <v>8</v>
      </c>
      <c r="D15" s="55">
        <f t="shared" ref="D15:F18" si="19">D8</f>
        <v>17</v>
      </c>
      <c r="E15" s="55">
        <f t="shared" si="19"/>
        <v>15</v>
      </c>
      <c r="F15" s="55">
        <f t="shared" si="19"/>
        <v>18</v>
      </c>
      <c r="G15" s="26">
        <f>ROUND((B15*$J$24*C15*D15),2)+ROUND((B15*$J$25*C15*E15),2)+ROUND((B15*$J$26*C15*F15),2)</f>
        <v>3458</v>
      </c>
      <c r="H15" s="26">
        <f t="shared" ref="H15:H18" si="20">G15*$E$3</f>
        <v>815.74220000000003</v>
      </c>
      <c r="I15" s="37">
        <f t="shared" ref="I15:I18" si="21">G15+H15</f>
        <v>4273.7421999999997</v>
      </c>
      <c r="J15" s="56">
        <f t="shared" ref="J15:L18" si="22">J8</f>
        <v>18</v>
      </c>
      <c r="K15" s="56">
        <f t="shared" si="22"/>
        <v>21</v>
      </c>
      <c r="L15" s="56">
        <f t="shared" si="22"/>
        <v>0</v>
      </c>
      <c r="M15" s="26">
        <f>ROUND((B15*$J$27*C15*J15),2)+ROUND((B15*$J$28*C15*K15),2)+ROUND((B15*$J$29*C15*L15),2)</f>
        <v>3019.4700000000003</v>
      </c>
      <c r="N15" s="26">
        <f t="shared" ref="N15:N18" si="23">M15*$E$3</f>
        <v>712.29297300000007</v>
      </c>
      <c r="O15" s="37">
        <f t="shared" ref="O15:O18" si="24">M15+N15</f>
        <v>3731.7629730000003</v>
      </c>
      <c r="P15" s="56">
        <f t="shared" ref="P15:Q18" si="25">P8</f>
        <v>0</v>
      </c>
      <c r="Q15" s="56">
        <f t="shared" si="25"/>
        <v>0</v>
      </c>
      <c r="R15" s="29">
        <f>(B15*$J$30*C15*P15)+(B15*$J$31*C15*Q15)</f>
        <v>0</v>
      </c>
      <c r="S15" s="57">
        <f t="shared" ref="S15:S18" si="26">R15*$E$3</f>
        <v>0</v>
      </c>
      <c r="T15" s="37">
        <f t="shared" ref="T15:T18" si="27">R15+S15</f>
        <v>0</v>
      </c>
      <c r="U15" s="56">
        <f t="shared" ref="U15:X18" si="28">U8</f>
        <v>21</v>
      </c>
      <c r="V15" s="56">
        <f t="shared" si="28"/>
        <v>17</v>
      </c>
      <c r="W15" s="56">
        <f t="shared" si="28"/>
        <v>21</v>
      </c>
      <c r="X15" s="56">
        <f t="shared" si="28"/>
        <v>16</v>
      </c>
      <c r="Y15" s="30">
        <f t="shared" ref="Y15:Y18" si="29">ROUND((B15*$J$32*C15*U15),2)+ROUND((B15*$J$33*C15*V15),2)+ROUND((B15*$J$34*C15*W15),2)+ROUND((B15*$J$35*C15*X15),2)</f>
        <v>5431.23</v>
      </c>
      <c r="Z15" s="26">
        <f t="shared" ref="Z15:Z18" si="30">Y15*$E$3</f>
        <v>1281.2271569999998</v>
      </c>
      <c r="AA15" s="40">
        <f t="shared" ref="AA15" si="31">Y15+Z15</f>
        <v>6712.4571569999989</v>
      </c>
      <c r="AB15" s="32">
        <f t="shared" si="3"/>
        <v>14717.962329999998</v>
      </c>
    </row>
    <row r="16" spans="1:28" ht="30" x14ac:dyDescent="0.25">
      <c r="A16" s="102" t="s">
        <v>20</v>
      </c>
      <c r="B16" s="10">
        <v>12</v>
      </c>
      <c r="C16" s="35">
        <v>8</v>
      </c>
      <c r="D16" s="55">
        <f t="shared" si="19"/>
        <v>17</v>
      </c>
      <c r="E16" s="55">
        <f t="shared" si="19"/>
        <v>20</v>
      </c>
      <c r="F16" s="55">
        <f t="shared" si="19"/>
        <v>18</v>
      </c>
      <c r="G16" s="26">
        <f>ROUND((B16*$J$24*C16*D16),2)+ROUND((B16*$J$25*C16*E16),2)+ROUND((B16*$J$26*C16*F16),2)</f>
        <v>15332.01</v>
      </c>
      <c r="H16" s="26">
        <f>G16*$E$3</f>
        <v>3616.8211590000001</v>
      </c>
      <c r="I16" s="37">
        <f t="shared" si="21"/>
        <v>18948.831159000001</v>
      </c>
      <c r="J16" s="56">
        <f t="shared" si="22"/>
        <v>18</v>
      </c>
      <c r="K16" s="56">
        <f t="shared" si="22"/>
        <v>21</v>
      </c>
      <c r="L16" s="56">
        <f t="shared" si="22"/>
        <v>0</v>
      </c>
      <c r="M16" s="26">
        <f>ROUND((B16*$J$27*C16*J16),2)+ROUND((B16*$J$28*C16*K16),2)+ROUND((B16*$J$29*C16*L16),2)</f>
        <v>12077.89</v>
      </c>
      <c r="N16" s="26">
        <f>M16*$E$3</f>
        <v>2849.1742509999999</v>
      </c>
      <c r="O16" s="37">
        <f t="shared" si="24"/>
        <v>14927.064251</v>
      </c>
      <c r="P16" s="56">
        <f t="shared" si="25"/>
        <v>0</v>
      </c>
      <c r="Q16" s="56">
        <f t="shared" si="25"/>
        <v>0</v>
      </c>
      <c r="R16" s="29">
        <f>(B16*$J$30*C16*P16)+(B16*$J$31*C16*Q16)</f>
        <v>0</v>
      </c>
      <c r="S16" s="57">
        <f t="shared" si="26"/>
        <v>0</v>
      </c>
      <c r="T16" s="37">
        <f t="shared" si="27"/>
        <v>0</v>
      </c>
      <c r="U16" s="56">
        <f t="shared" si="28"/>
        <v>21</v>
      </c>
      <c r="V16" s="56">
        <f t="shared" si="28"/>
        <v>17</v>
      </c>
      <c r="W16" s="56">
        <f t="shared" si="28"/>
        <v>21</v>
      </c>
      <c r="X16" s="56">
        <f t="shared" si="28"/>
        <v>16</v>
      </c>
      <c r="Y16" s="30">
        <f t="shared" si="29"/>
        <v>21724.920000000002</v>
      </c>
      <c r="Z16" s="26">
        <f>Y16*$E$3</f>
        <v>5124.9086280000001</v>
      </c>
      <c r="AA16" s="40">
        <f>Y16+Z16</f>
        <v>26849.828628000003</v>
      </c>
      <c r="AB16" s="32">
        <f t="shared" si="3"/>
        <v>60725.724038</v>
      </c>
    </row>
    <row r="17" spans="1:28" x14ac:dyDescent="0.25">
      <c r="A17" s="102" t="s">
        <v>21</v>
      </c>
      <c r="B17" s="34"/>
      <c r="C17" s="35">
        <v>8</v>
      </c>
      <c r="D17" s="55">
        <f t="shared" si="19"/>
        <v>17</v>
      </c>
      <c r="E17" s="55">
        <f t="shared" si="19"/>
        <v>20</v>
      </c>
      <c r="F17" s="55">
        <f t="shared" si="19"/>
        <v>18</v>
      </c>
      <c r="G17" s="26">
        <f>ROUND((B17*$J$24*C17*D17),2)+ROUND((B17*$J$25*C17*E17),2)+ROUND((B17*$J$26*C17*F17),2)</f>
        <v>0</v>
      </c>
      <c r="H17" s="26">
        <f t="shared" si="20"/>
        <v>0</v>
      </c>
      <c r="I17" s="37">
        <f t="shared" si="21"/>
        <v>0</v>
      </c>
      <c r="J17" s="56">
        <f t="shared" si="22"/>
        <v>18</v>
      </c>
      <c r="K17" s="56">
        <f t="shared" si="22"/>
        <v>21</v>
      </c>
      <c r="L17" s="56">
        <f t="shared" si="22"/>
        <v>7</v>
      </c>
      <c r="M17" s="26">
        <f>ROUND((B17*$J$27*C17*J17),2)+ROUND((B17*$J$28*C17*K17),2)+ROUND((B17*$J$29*C17*L17),2)</f>
        <v>0</v>
      </c>
      <c r="N17" s="26">
        <f t="shared" si="23"/>
        <v>0</v>
      </c>
      <c r="O17" s="37">
        <f t="shared" si="24"/>
        <v>0</v>
      </c>
      <c r="P17" s="56">
        <f t="shared" si="25"/>
        <v>0</v>
      </c>
      <c r="Q17" s="56">
        <f t="shared" si="25"/>
        <v>0</v>
      </c>
      <c r="R17" s="29">
        <f>(B17*$J$30*C17*P17)+(B17*$J$31*C17*Q17)</f>
        <v>0</v>
      </c>
      <c r="S17" s="57">
        <f t="shared" si="26"/>
        <v>0</v>
      </c>
      <c r="T17" s="37">
        <f t="shared" si="27"/>
        <v>0</v>
      </c>
      <c r="U17" s="56">
        <f t="shared" si="28"/>
        <v>21</v>
      </c>
      <c r="V17" s="56">
        <f t="shared" si="28"/>
        <v>17</v>
      </c>
      <c r="W17" s="56">
        <f t="shared" si="28"/>
        <v>21</v>
      </c>
      <c r="X17" s="56">
        <f t="shared" si="28"/>
        <v>16</v>
      </c>
      <c r="Y17" s="30">
        <f t="shared" si="29"/>
        <v>0</v>
      </c>
      <c r="Z17" s="26">
        <f t="shared" si="30"/>
        <v>0</v>
      </c>
      <c r="AA17" s="40">
        <f>Y17+Z17</f>
        <v>0</v>
      </c>
      <c r="AB17" s="32">
        <f t="shared" si="3"/>
        <v>0</v>
      </c>
    </row>
    <row r="18" spans="1:28" ht="15.75" thickBot="1" x14ac:dyDescent="0.3">
      <c r="A18" s="102" t="s">
        <v>22</v>
      </c>
      <c r="B18" s="34"/>
      <c r="C18" s="35">
        <v>8</v>
      </c>
      <c r="D18" s="55">
        <f t="shared" si="19"/>
        <v>17</v>
      </c>
      <c r="E18" s="55">
        <f t="shared" si="19"/>
        <v>20</v>
      </c>
      <c r="F18" s="55">
        <f t="shared" si="19"/>
        <v>18</v>
      </c>
      <c r="G18" s="26">
        <f>ROUND((B18*$J$24*C18*D18),2)+ROUND((B18*$J$25*C18*E18),2)+ROUND((B18*$J$26*C18*F18),2)</f>
        <v>0</v>
      </c>
      <c r="H18" s="26">
        <f t="shared" si="20"/>
        <v>0</v>
      </c>
      <c r="I18" s="37">
        <f t="shared" si="21"/>
        <v>0</v>
      </c>
      <c r="J18" s="56">
        <f t="shared" si="22"/>
        <v>18</v>
      </c>
      <c r="K18" s="56">
        <f t="shared" si="22"/>
        <v>21</v>
      </c>
      <c r="L18" s="56">
        <f>L11</f>
        <v>12</v>
      </c>
      <c r="M18" s="26">
        <f>ROUND((B18*$J$27*C18*J18),2)+ROUND((B18*$J$28*C18*K18),2)+ROUND((B18*$J$29*C18*L18),2)</f>
        <v>0</v>
      </c>
      <c r="N18" s="26">
        <f t="shared" si="23"/>
        <v>0</v>
      </c>
      <c r="O18" s="41">
        <f t="shared" si="24"/>
        <v>0</v>
      </c>
      <c r="P18" s="56">
        <f t="shared" si="25"/>
        <v>0</v>
      </c>
      <c r="Q18" s="56">
        <f t="shared" si="25"/>
        <v>0</v>
      </c>
      <c r="R18" s="29">
        <f>(B18*$J$30*C18*P18)+(B18*$J$31*C18*Q18)</f>
        <v>0</v>
      </c>
      <c r="S18" s="57">
        <f t="shared" si="26"/>
        <v>0</v>
      </c>
      <c r="T18" s="41">
        <f t="shared" si="27"/>
        <v>0</v>
      </c>
      <c r="U18" s="56">
        <f t="shared" si="28"/>
        <v>21</v>
      </c>
      <c r="V18" s="56">
        <f t="shared" si="28"/>
        <v>17</v>
      </c>
      <c r="W18" s="56">
        <f t="shared" si="28"/>
        <v>21</v>
      </c>
      <c r="X18" s="56">
        <f t="shared" si="28"/>
        <v>16</v>
      </c>
      <c r="Y18" s="30">
        <f t="shared" si="29"/>
        <v>0</v>
      </c>
      <c r="Z18" s="26">
        <f t="shared" si="30"/>
        <v>0</v>
      </c>
      <c r="AA18" s="40">
        <f>Y18+Z18</f>
        <v>0</v>
      </c>
      <c r="AB18" s="32">
        <f t="shared" si="3"/>
        <v>0</v>
      </c>
    </row>
    <row r="19" spans="1:28" ht="18.75" x14ac:dyDescent="0.3">
      <c r="B19" s="58">
        <f>SUM(B7:B18)</f>
        <v>354</v>
      </c>
      <c r="G19" s="59">
        <f>SUM(G7:G18)</f>
        <v>465934.29</v>
      </c>
      <c r="H19" s="59">
        <f t="shared" ref="H19" si="32">SUM(H7:H18)</f>
        <v>109913.89901099999</v>
      </c>
      <c r="I19" s="59">
        <f>SUM(I7:I18)</f>
        <v>575848.18901099998</v>
      </c>
      <c r="M19" s="59">
        <f>SUM(M7:M18)</f>
        <v>403770.70999999996</v>
      </c>
      <c r="N19" s="59">
        <f t="shared" ref="N19:O19" si="33">SUM(N7:N18)</f>
        <v>95249.510488999993</v>
      </c>
      <c r="O19" s="59">
        <f t="shared" si="33"/>
        <v>499020.22048900009</v>
      </c>
      <c r="R19" s="59">
        <f>SUM(R7:R18)</f>
        <v>89000</v>
      </c>
      <c r="S19" s="59">
        <f t="shared" ref="S19:T19" si="34">SUM(S7:S18)</f>
        <v>20995.1</v>
      </c>
      <c r="T19" s="59">
        <f t="shared" si="34"/>
        <v>109995.1</v>
      </c>
      <c r="Y19" s="59">
        <f>SUM(Y7:Y18)</f>
        <v>658025.19000000006</v>
      </c>
      <c r="Z19" s="59">
        <f t="shared" ref="Z19" si="35">SUM(Z7:Z18)</f>
        <v>155228.14232099993</v>
      </c>
      <c r="AA19" s="59">
        <f>SUM(AA7:AA18)</f>
        <v>813253.33232099994</v>
      </c>
      <c r="AB19" s="60">
        <f>SUM(AB7:AB18)</f>
        <v>1998116.8418210002</v>
      </c>
    </row>
    <row r="20" spans="1:28" ht="18.75" x14ac:dyDescent="0.3">
      <c r="B20" s="58"/>
      <c r="G20" s="59"/>
      <c r="H20" s="59"/>
      <c r="I20" s="59"/>
      <c r="M20" s="59"/>
      <c r="N20" s="59"/>
      <c r="O20" s="59"/>
      <c r="R20" s="59"/>
      <c r="S20" s="59"/>
      <c r="T20" s="59"/>
      <c r="Y20" s="59"/>
      <c r="Z20" s="59"/>
      <c r="AA20" s="59"/>
      <c r="AB20" s="60"/>
    </row>
    <row r="21" spans="1:28" x14ac:dyDescent="0.25">
      <c r="I21" s="146" t="s">
        <v>67</v>
      </c>
      <c r="J21" s="146"/>
      <c r="K21" s="146"/>
      <c r="L21" s="146"/>
      <c r="M21" s="146"/>
      <c r="N21" s="146"/>
    </row>
    <row r="22" spans="1:28" ht="15.75" thickBot="1" x14ac:dyDescent="0.3"/>
    <row r="23" spans="1:28" ht="60.75" thickBot="1" x14ac:dyDescent="0.3">
      <c r="B23" s="61" t="s">
        <v>26</v>
      </c>
      <c r="C23" s="62"/>
      <c r="D23" s="63" t="s">
        <v>27</v>
      </c>
      <c r="E23" s="64" t="s">
        <v>28</v>
      </c>
      <c r="F23" s="65" t="s">
        <v>29</v>
      </c>
      <c r="G23" s="66"/>
      <c r="H23" s="66"/>
      <c r="I23" s="67" t="s">
        <v>30</v>
      </c>
      <c r="J23" s="67" t="s">
        <v>78</v>
      </c>
      <c r="L23" s="103" t="s">
        <v>53</v>
      </c>
      <c r="M23" s="103" t="s">
        <v>31</v>
      </c>
      <c r="N23" s="103" t="s">
        <v>79</v>
      </c>
      <c r="U23" s="60"/>
    </row>
    <row r="24" spans="1:28" ht="15.75" thickBot="1" x14ac:dyDescent="0.3">
      <c r="B24" s="68">
        <v>1031876</v>
      </c>
      <c r="C24" s="69" t="s">
        <v>32</v>
      </c>
      <c r="D24" s="70">
        <f>SUM(I7:I11)</f>
        <v>514284.62364499999</v>
      </c>
      <c r="E24" s="71"/>
      <c r="F24" s="72">
        <f>D24+E24</f>
        <v>514284.62364499999</v>
      </c>
      <c r="G24" t="s">
        <v>33</v>
      </c>
      <c r="I24" s="39" t="s">
        <v>33</v>
      </c>
      <c r="J24" s="105">
        <f>L24/N24</f>
        <v>2.8409090909090908</v>
      </c>
      <c r="K24" s="106"/>
      <c r="L24" s="107">
        <v>500</v>
      </c>
      <c r="M24" s="107">
        <v>22</v>
      </c>
      <c r="N24" s="107">
        <f>M24*8</f>
        <v>176</v>
      </c>
    </row>
    <row r="25" spans="1:28" x14ac:dyDescent="0.25">
      <c r="C25" s="73" t="s">
        <v>34</v>
      </c>
      <c r="D25" s="32">
        <f>SUM(I14:I18)</f>
        <v>54260.521034999998</v>
      </c>
      <c r="E25" s="74"/>
      <c r="F25" s="75">
        <f t="shared" ref="F25:F26" si="36">D25+E25</f>
        <v>54260.521034999998</v>
      </c>
      <c r="I25" s="39" t="s">
        <v>35</v>
      </c>
      <c r="J25" s="105">
        <f t="shared" ref="J25:J35" si="37">L25/N25</f>
        <v>3.125</v>
      </c>
      <c r="K25" s="106"/>
      <c r="L25" s="107">
        <v>500</v>
      </c>
      <c r="M25" s="107">
        <v>20</v>
      </c>
      <c r="N25" s="107">
        <f t="shared" ref="N25:N35" si="38">M25*8</f>
        <v>160</v>
      </c>
    </row>
    <row r="26" spans="1:28" x14ac:dyDescent="0.25">
      <c r="C26" s="76" t="s">
        <v>36</v>
      </c>
      <c r="D26" s="77">
        <f>I12</f>
        <v>7303.0443310000001</v>
      </c>
      <c r="E26" s="78"/>
      <c r="F26" s="75">
        <f t="shared" si="36"/>
        <v>7303.0443310000001</v>
      </c>
      <c r="I26" s="39" t="s">
        <v>37</v>
      </c>
      <c r="J26" s="105">
        <f t="shared" si="37"/>
        <v>2.7173913043478262</v>
      </c>
      <c r="K26" s="106"/>
      <c r="L26" s="107">
        <v>500</v>
      </c>
      <c r="M26" s="107">
        <v>23</v>
      </c>
      <c r="N26" s="107">
        <f t="shared" si="38"/>
        <v>184</v>
      </c>
    </row>
    <row r="27" spans="1:28" ht="15.75" thickBot="1" x14ac:dyDescent="0.3">
      <c r="C27" s="79" t="s">
        <v>38</v>
      </c>
      <c r="D27" s="80">
        <f>SUM(D24:D26)</f>
        <v>575848.18901099998</v>
      </c>
      <c r="E27" s="81">
        <f t="shared" ref="E27:F27" si="39">SUM(E24:E26)</f>
        <v>0</v>
      </c>
      <c r="F27" s="81">
        <f t="shared" si="39"/>
        <v>575848.18901099998</v>
      </c>
      <c r="G27" s="60"/>
      <c r="H27" s="60"/>
      <c r="I27" s="39" t="s">
        <v>39</v>
      </c>
      <c r="J27" s="105">
        <f>L27/N27</f>
        <v>3.4965034965034967</v>
      </c>
      <c r="K27" s="106"/>
      <c r="L27" s="107">
        <v>500</v>
      </c>
      <c r="M27" s="107">
        <v>18</v>
      </c>
      <c r="N27" s="107">
        <f>M27*8-1</f>
        <v>143</v>
      </c>
    </row>
    <row r="28" spans="1:28" x14ac:dyDescent="0.25">
      <c r="C28" s="69" t="s">
        <v>32</v>
      </c>
      <c r="D28" s="70">
        <f>SUM(O7:O11)</f>
        <v>441184.36434400006</v>
      </c>
      <c r="E28" s="71"/>
      <c r="F28" s="82">
        <f t="shared" ref="F28:F38" si="40">D28+E28</f>
        <v>441184.36434400006</v>
      </c>
      <c r="G28" t="s">
        <v>39</v>
      </c>
      <c r="I28" s="39" t="s">
        <v>40</v>
      </c>
      <c r="J28" s="105">
        <f>L28/N28</f>
        <v>2.9940119760479043</v>
      </c>
      <c r="K28" s="106"/>
      <c r="L28" s="107">
        <v>500</v>
      </c>
      <c r="M28" s="107">
        <v>21</v>
      </c>
      <c r="N28" s="107">
        <f>M28*8-1</f>
        <v>167</v>
      </c>
    </row>
    <row r="29" spans="1:28" x14ac:dyDescent="0.25">
      <c r="C29" s="73" t="s">
        <v>34</v>
      </c>
      <c r="D29" s="32">
        <f>SUM(O14:O18)</f>
        <v>50373.553739999988</v>
      </c>
      <c r="E29" s="74"/>
      <c r="F29" s="83">
        <f t="shared" si="40"/>
        <v>50373.553739999988</v>
      </c>
      <c r="I29" s="39" t="s">
        <v>41</v>
      </c>
      <c r="J29" s="105">
        <f t="shared" si="37"/>
        <v>2.9940119760479043</v>
      </c>
      <c r="K29" s="106"/>
      <c r="L29" s="107">
        <v>500</v>
      </c>
      <c r="M29" s="107">
        <v>21</v>
      </c>
      <c r="N29" s="107">
        <f>M29*8-1</f>
        <v>167</v>
      </c>
    </row>
    <row r="30" spans="1:28" x14ac:dyDescent="0.25">
      <c r="C30" s="76" t="s">
        <v>36</v>
      </c>
      <c r="D30" s="77">
        <f>O12</f>
        <v>7462.3024050000004</v>
      </c>
      <c r="E30" s="78"/>
      <c r="F30" s="83">
        <f t="shared" si="40"/>
        <v>7462.3024050000004</v>
      </c>
      <c r="I30" s="39" t="s">
        <v>42</v>
      </c>
      <c r="J30" s="105">
        <f t="shared" si="37"/>
        <v>2.9761904761904763</v>
      </c>
      <c r="K30" s="106"/>
      <c r="L30" s="107">
        <v>500</v>
      </c>
      <c r="M30" s="107">
        <v>21</v>
      </c>
      <c r="N30" s="107">
        <f t="shared" si="38"/>
        <v>168</v>
      </c>
    </row>
    <row r="31" spans="1:28" ht="15.75" thickBot="1" x14ac:dyDescent="0.3">
      <c r="C31" s="79" t="s">
        <v>38</v>
      </c>
      <c r="D31" s="81">
        <f>SUM(D28:D30)</f>
        <v>499020.22048900009</v>
      </c>
      <c r="E31" s="81">
        <f t="shared" ref="E31:F31" si="41">SUM(E28:E30)</f>
        <v>0</v>
      </c>
      <c r="F31" s="81">
        <f t="shared" si="41"/>
        <v>499020.22048900009</v>
      </c>
      <c r="G31" s="60"/>
      <c r="I31" s="39" t="s">
        <v>43</v>
      </c>
      <c r="J31" s="105">
        <f t="shared" si="37"/>
        <v>2.7173913043478262</v>
      </c>
      <c r="K31" s="106"/>
      <c r="L31" s="107">
        <v>500</v>
      </c>
      <c r="M31" s="107">
        <v>23</v>
      </c>
      <c r="N31" s="107">
        <f t="shared" si="38"/>
        <v>184</v>
      </c>
    </row>
    <row r="32" spans="1:28" x14ac:dyDescent="0.25">
      <c r="C32" s="69" t="s">
        <v>32</v>
      </c>
      <c r="D32" s="70">
        <f>T7</f>
        <v>84041.2</v>
      </c>
      <c r="E32" s="71"/>
      <c r="F32" s="82">
        <f t="shared" si="40"/>
        <v>84041.2</v>
      </c>
      <c r="G32" t="s">
        <v>42</v>
      </c>
      <c r="I32" s="39" t="s">
        <v>44</v>
      </c>
      <c r="J32" s="105">
        <f t="shared" si="37"/>
        <v>2.9761904761904763</v>
      </c>
      <c r="K32" s="106"/>
      <c r="L32" s="107">
        <v>500</v>
      </c>
      <c r="M32" s="107">
        <v>21</v>
      </c>
      <c r="N32" s="107">
        <f t="shared" si="38"/>
        <v>168</v>
      </c>
    </row>
    <row r="33" spans="3:23" x14ac:dyDescent="0.25">
      <c r="C33" s="73" t="s">
        <v>34</v>
      </c>
      <c r="D33" s="32">
        <f>SUM(T14:T18)</f>
        <v>21010.3</v>
      </c>
      <c r="E33" s="74"/>
      <c r="F33" s="83">
        <f t="shared" si="40"/>
        <v>21010.3</v>
      </c>
      <c r="I33" s="39" t="s">
        <v>45</v>
      </c>
      <c r="J33" s="105">
        <f t="shared" si="37"/>
        <v>2.8409090909090908</v>
      </c>
      <c r="K33" s="106"/>
      <c r="L33" s="107">
        <v>500</v>
      </c>
      <c r="M33" s="107">
        <v>22</v>
      </c>
      <c r="N33" s="107">
        <f t="shared" si="38"/>
        <v>176</v>
      </c>
    </row>
    <row r="34" spans="3:23" x14ac:dyDescent="0.25">
      <c r="C34" s="76" t="s">
        <v>36</v>
      </c>
      <c r="D34" s="77">
        <f>T12</f>
        <v>4943.6000000000004</v>
      </c>
      <c r="E34" s="78"/>
      <c r="F34" s="83">
        <f t="shared" si="40"/>
        <v>4943.6000000000004</v>
      </c>
      <c r="I34" s="39" t="s">
        <v>46</v>
      </c>
      <c r="J34" s="105">
        <f t="shared" si="37"/>
        <v>2.9940119760479043</v>
      </c>
      <c r="K34" s="106"/>
      <c r="L34" s="107">
        <v>500</v>
      </c>
      <c r="M34" s="107">
        <v>21</v>
      </c>
      <c r="N34" s="107">
        <f>M34*8-1</f>
        <v>167</v>
      </c>
    </row>
    <row r="35" spans="3:23" ht="15.75" thickBot="1" x14ac:dyDescent="0.3">
      <c r="C35" s="79" t="s">
        <v>38</v>
      </c>
      <c r="D35" s="81">
        <f>SUM(D32:D34)</f>
        <v>109995.1</v>
      </c>
      <c r="E35" s="81">
        <f t="shared" ref="E35:F35" si="42">SUM(E32:E34)</f>
        <v>0</v>
      </c>
      <c r="F35" s="81">
        <f t="shared" si="42"/>
        <v>109995.1</v>
      </c>
      <c r="G35" s="60"/>
      <c r="I35" s="39" t="s">
        <v>47</v>
      </c>
      <c r="J35" s="105">
        <f t="shared" si="37"/>
        <v>3.2894736842105261</v>
      </c>
      <c r="K35" s="106"/>
      <c r="L35" s="107">
        <v>500</v>
      </c>
      <c r="M35" s="107">
        <v>19</v>
      </c>
      <c r="N35" s="107">
        <f t="shared" si="38"/>
        <v>152</v>
      </c>
    </row>
    <row r="36" spans="3:23" x14ac:dyDescent="0.25">
      <c r="C36" s="69" t="s">
        <v>32</v>
      </c>
      <c r="D36" s="70">
        <f>SUM(AA7:AA11)</f>
        <v>727705.53314399999</v>
      </c>
      <c r="E36" s="71"/>
      <c r="F36" s="82">
        <f t="shared" si="40"/>
        <v>727705.53314399999</v>
      </c>
      <c r="G36" t="s">
        <v>44</v>
      </c>
    </row>
    <row r="37" spans="3:23" ht="46.5" customHeight="1" x14ac:dyDescent="0.25">
      <c r="C37" s="73" t="s">
        <v>34</v>
      </c>
      <c r="D37" s="32">
        <f>SUM(AA14:AA18)</f>
        <v>75645.793095000001</v>
      </c>
      <c r="E37" s="74"/>
      <c r="F37" s="83">
        <f t="shared" si="40"/>
        <v>75645.793095000001</v>
      </c>
      <c r="K37" s="84"/>
      <c r="L37" s="115"/>
      <c r="M37" s="115"/>
      <c r="N37" s="115"/>
      <c r="O37" s="84"/>
      <c r="P37" s="84"/>
      <c r="Q37" s="115"/>
      <c r="R37" s="115"/>
      <c r="S37" s="115"/>
      <c r="V37" s="111"/>
      <c r="W37" s="111"/>
    </row>
    <row r="38" spans="3:23" ht="18.75" x14ac:dyDescent="0.3">
      <c r="C38" s="76" t="s">
        <v>36</v>
      </c>
      <c r="D38" s="77">
        <f>AA12</f>
        <v>9902.0060819999999</v>
      </c>
      <c r="E38" s="78"/>
      <c r="F38" s="83">
        <f t="shared" si="40"/>
        <v>9902.0060819999999</v>
      </c>
      <c r="H38" s="60"/>
      <c r="K38" s="85"/>
      <c r="L38" s="116"/>
      <c r="M38" s="116"/>
      <c r="N38" s="116"/>
      <c r="O38" s="116"/>
      <c r="P38" s="116"/>
      <c r="Q38" s="116"/>
      <c r="R38" s="124"/>
      <c r="S38" s="116"/>
      <c r="U38" s="84"/>
      <c r="V38" s="84"/>
      <c r="W38" s="84"/>
    </row>
    <row r="39" spans="3:23" ht="15.75" thickBot="1" x14ac:dyDescent="0.3">
      <c r="C39" s="86" t="s">
        <v>38</v>
      </c>
      <c r="D39" s="87">
        <f>SUM(D36:D38)</f>
        <v>813253.33232099994</v>
      </c>
      <c r="E39" s="87">
        <f t="shared" ref="E39:F39" si="43">SUM(E36:E38)</f>
        <v>0</v>
      </c>
      <c r="F39" s="87">
        <f t="shared" si="43"/>
        <v>813253.33232099994</v>
      </c>
      <c r="G39" s="60"/>
      <c r="K39" s="88"/>
      <c r="L39" s="117"/>
      <c r="M39" s="116"/>
      <c r="N39" s="116"/>
      <c r="O39" s="125"/>
      <c r="P39" s="126"/>
      <c r="Q39" s="125"/>
      <c r="R39" s="127"/>
      <c r="S39" s="128"/>
      <c r="U39" s="89"/>
      <c r="V39" s="84"/>
      <c r="W39" s="84"/>
    </row>
    <row r="40" spans="3:23" x14ac:dyDescent="0.25">
      <c r="C40" s="69" t="s">
        <v>32</v>
      </c>
      <c r="D40" s="70">
        <f>D24+D28+D32+D36</f>
        <v>1767215.721133</v>
      </c>
      <c r="E40" s="70">
        <f>E24+E28+E32+E36</f>
        <v>0</v>
      </c>
      <c r="F40" s="90">
        <f>F24+F28+F32+F36</f>
        <v>1767215.721133</v>
      </c>
      <c r="H40" s="60"/>
      <c r="K40" s="91"/>
      <c r="L40" s="118"/>
      <c r="M40" s="116"/>
      <c r="N40" s="116"/>
      <c r="O40" s="125"/>
      <c r="P40" s="126"/>
      <c r="Q40" s="129"/>
      <c r="R40" s="127"/>
      <c r="S40" s="128"/>
      <c r="U40" s="89"/>
      <c r="V40" s="112"/>
      <c r="W40" s="84"/>
    </row>
    <row r="41" spans="3:23" x14ac:dyDescent="0.25">
      <c r="C41" s="73" t="s">
        <v>34</v>
      </c>
      <c r="D41" s="32">
        <f>D25+D29+D33+D37</f>
        <v>201290.16787</v>
      </c>
      <c r="E41" s="32">
        <f t="shared" ref="E41:F43" si="44">E25+E29+E33+E37</f>
        <v>0</v>
      </c>
      <c r="F41" s="92">
        <f>F25+F29+F33+F37</f>
        <v>201290.16787</v>
      </c>
      <c r="H41" s="60"/>
      <c r="K41" s="91"/>
      <c r="L41" s="119"/>
      <c r="M41" s="116"/>
      <c r="N41" s="116"/>
      <c r="O41" s="125"/>
      <c r="P41" s="126"/>
      <c r="Q41" s="130"/>
      <c r="R41" s="127"/>
      <c r="S41" s="128"/>
      <c r="U41" s="89"/>
      <c r="V41" s="112"/>
      <c r="W41" s="84"/>
    </row>
    <row r="42" spans="3:23" ht="60.75" customHeight="1" x14ac:dyDescent="0.25">
      <c r="C42" s="73" t="s">
        <v>36</v>
      </c>
      <c r="D42" s="32">
        <f>D26+D30+D34+D38</f>
        <v>29610.952817999998</v>
      </c>
      <c r="E42" s="32">
        <f t="shared" si="44"/>
        <v>0</v>
      </c>
      <c r="F42" s="92">
        <f>F26+F30+F34+F38</f>
        <v>29610.952817999998</v>
      </c>
      <c r="K42" s="91"/>
      <c r="L42" s="120"/>
      <c r="M42" s="102" t="s">
        <v>48</v>
      </c>
      <c r="N42" s="102" t="s">
        <v>49</v>
      </c>
      <c r="O42" s="102" t="s">
        <v>68</v>
      </c>
      <c r="P42" s="102" t="s">
        <v>69</v>
      </c>
      <c r="Q42" s="102" t="s">
        <v>50</v>
      </c>
      <c r="R42" s="127"/>
      <c r="S42" s="128"/>
      <c r="U42" s="89"/>
      <c r="V42" s="112"/>
      <c r="W42" s="112"/>
    </row>
    <row r="43" spans="3:23" ht="32.25" customHeight="1" thickBot="1" x14ac:dyDescent="0.3">
      <c r="C43" s="79" t="s">
        <v>38</v>
      </c>
      <c r="D43" s="93">
        <f>D27+D31+D35+D39</f>
        <v>1998116.841821</v>
      </c>
      <c r="E43" s="93">
        <f t="shared" si="44"/>
        <v>0</v>
      </c>
      <c r="F43" s="94">
        <f t="shared" si="44"/>
        <v>1998116.841821</v>
      </c>
      <c r="H43" s="144" t="s">
        <v>51</v>
      </c>
      <c r="I43" s="144"/>
      <c r="J43" s="144"/>
      <c r="K43" s="91"/>
      <c r="L43" s="121"/>
      <c r="M43" s="55">
        <v>1</v>
      </c>
      <c r="N43" s="55">
        <v>2</v>
      </c>
      <c r="O43" s="55">
        <v>3</v>
      </c>
      <c r="P43" s="55" t="s">
        <v>70</v>
      </c>
      <c r="Q43" s="134" t="s">
        <v>71</v>
      </c>
      <c r="R43" s="127"/>
      <c r="S43" s="101"/>
      <c r="U43" s="89"/>
    </row>
    <row r="44" spans="3:23" ht="30" x14ac:dyDescent="0.25">
      <c r="D44" s="95">
        <f>D27+D31+D35+D39</f>
        <v>1998116.841821</v>
      </c>
      <c r="E44" s="96">
        <f>E27+E31+E35+E39</f>
        <v>0</v>
      </c>
      <c r="F44" s="97">
        <f>F27+F31+F35+F39</f>
        <v>1998116.841821</v>
      </c>
      <c r="G44" s="95"/>
      <c r="H44" s="145">
        <f>B24-F44</f>
        <v>-966240.84182099998</v>
      </c>
      <c r="I44" s="145"/>
      <c r="J44" s="145"/>
      <c r="K44" s="91"/>
      <c r="L44" s="138" t="s">
        <v>73</v>
      </c>
      <c r="M44" s="123">
        <f>F44</f>
        <v>1998116.841821</v>
      </c>
      <c r="N44" s="131">
        <f>B24</f>
        <v>1031876</v>
      </c>
      <c r="O44" s="132">
        <v>0.75</v>
      </c>
      <c r="P44" s="114">
        <f>M44*O44</f>
        <v>1498587.63136575</v>
      </c>
      <c r="Q44" s="133">
        <f>N44-P44</f>
        <v>-466711.63136574998</v>
      </c>
      <c r="R44" s="127"/>
      <c r="S44" s="128"/>
      <c r="U44" s="89"/>
    </row>
    <row r="45" spans="3:23" ht="15.75" x14ac:dyDescent="0.25">
      <c r="D45" s="95"/>
      <c r="E45" s="96"/>
      <c r="F45" s="95"/>
      <c r="G45" s="95"/>
      <c r="H45" s="98"/>
      <c r="K45" s="91"/>
    </row>
    <row r="46" spans="3:23" ht="15.75" x14ac:dyDescent="0.25">
      <c r="D46" s="95"/>
      <c r="E46" s="96"/>
      <c r="F46" s="95"/>
      <c r="G46" s="95"/>
      <c r="H46" s="98"/>
      <c r="K46" s="91"/>
      <c r="R46" s="99"/>
    </row>
  </sheetData>
  <mergeCells count="5">
    <mergeCell ref="A1:AA1"/>
    <mergeCell ref="A2:AB2"/>
    <mergeCell ref="H43:J43"/>
    <mergeCell ref="H44:J44"/>
    <mergeCell ref="I21:N21"/>
  </mergeCells>
  <pageMargins left="0.51181102362204722" right="0.51181102362204722" top="0.55118110236220474" bottom="0.55118110236220474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Pētersone</dc:creator>
  <cp:lastModifiedBy>Ieva Pētersone</cp:lastModifiedBy>
  <cp:lastPrinted>2020-10-29T12:30:00Z</cp:lastPrinted>
  <dcterms:created xsi:type="dcterms:W3CDTF">2020-10-22T13:25:55Z</dcterms:created>
  <dcterms:modified xsi:type="dcterms:W3CDTF">2020-12-14T09:21:14Z</dcterms:modified>
</cp:coreProperties>
</file>