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vnozare.pri\vm\Redirect_profiles\VM_Ivita_Lazdina\Desktop\Not_1529\2020_GATAVOTIE_NOTEIKUMI\555_not_rudens\8variants\"/>
    </mc:Choice>
  </mc:AlternateContent>
  <xr:revisionPtr revIDLastSave="0" documentId="13_ncr:1_{8B1C0F9A-CE23-450E-9D6D-023198CE40E5}" xr6:coauthVersionLast="45" xr6:coauthVersionMax="45" xr10:uidLastSave="{00000000-0000-0000-0000-000000000000}"/>
  <bookViews>
    <workbookView xWindow="13245" yWindow="390" windowWidth="15225" windowHeight="15600" firstSheet="1" activeTab="5" xr2:uid="{00000000-000D-0000-FFFF-FFFF00000000}"/>
  </bookViews>
  <sheets>
    <sheet name="Lab_izmekl" sheetId="4" r:id="rId1"/>
    <sheet name="IAL_tarif" sheetId="5" r:id="rId2"/>
    <sheet name="SAVA_IAL" sheetId="14" r:id="rId3"/>
    <sheet name="PVA_IAL" sheetId="13" r:id="rId4"/>
    <sheet name="stacionara_IAL" sheetId="12" r:id="rId5"/>
    <sheet name="Trombekt" sheetId="11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54" i="12" l="1"/>
  <c r="F27" i="13"/>
  <c r="F47" i="1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5" i="4"/>
  <c r="I18" i="4"/>
  <c r="K18" i="4"/>
  <c r="H18" i="4"/>
  <c r="L18" i="4"/>
  <c r="M18" i="4"/>
  <c r="K17" i="4"/>
  <c r="I17" i="4"/>
  <c r="H17" i="4"/>
  <c r="J17" i="4"/>
  <c r="J16" i="4"/>
  <c r="I16" i="4"/>
  <c r="K16" i="4"/>
  <c r="H16" i="4"/>
  <c r="I15" i="4"/>
  <c r="K15" i="4"/>
  <c r="H15" i="4"/>
  <c r="L15" i="4"/>
  <c r="M15" i="4"/>
  <c r="I14" i="4"/>
  <c r="K14" i="4"/>
  <c r="H14" i="4"/>
  <c r="L14" i="4"/>
  <c r="M14" i="4"/>
  <c r="I13" i="4"/>
  <c r="H13" i="4"/>
  <c r="D13" i="4"/>
  <c r="H12" i="4"/>
  <c r="J12" i="4"/>
  <c r="I11" i="4"/>
  <c r="K11" i="4"/>
  <c r="H11" i="4"/>
  <c r="L11" i="4"/>
  <c r="M11" i="4"/>
  <c r="H10" i="4"/>
  <c r="J10" i="4"/>
  <c r="G10" i="4"/>
  <c r="I10" i="4"/>
  <c r="K10" i="4"/>
  <c r="H9" i="4"/>
  <c r="J9" i="4"/>
  <c r="G9" i="4"/>
  <c r="I9" i="4"/>
  <c r="K9" i="4"/>
  <c r="I8" i="4"/>
  <c r="K8" i="4"/>
  <c r="H8" i="4"/>
  <c r="L8" i="4"/>
  <c r="M8" i="4"/>
  <c r="K7" i="4"/>
  <c r="I7" i="4"/>
  <c r="H7" i="4"/>
  <c r="J7" i="4"/>
  <c r="J6" i="4"/>
  <c r="I6" i="4"/>
  <c r="K6" i="4"/>
  <c r="H6" i="4"/>
  <c r="I5" i="4"/>
  <c r="K5" i="4"/>
  <c r="H5" i="4"/>
  <c r="J5" i="4"/>
  <c r="K13" i="4"/>
  <c r="L6" i="4"/>
  <c r="M6" i="4"/>
  <c r="J8" i="4"/>
  <c r="J11" i="4"/>
  <c r="L13" i="4"/>
  <c r="M13" i="4"/>
  <c r="J14" i="4"/>
  <c r="L16" i="4"/>
  <c r="M16" i="4"/>
  <c r="J18" i="4"/>
  <c r="L9" i="4"/>
  <c r="M9" i="4"/>
  <c r="L7" i="4"/>
  <c r="M7" i="4"/>
  <c r="L10" i="4"/>
  <c r="M10" i="4"/>
  <c r="G12" i="4"/>
  <c r="I12" i="4"/>
  <c r="K12" i="4"/>
  <c r="K19" i="4"/>
  <c r="L5" i="4"/>
  <c r="L17" i="4"/>
  <c r="M17" i="4"/>
  <c r="J13" i="4"/>
  <c r="J15" i="4"/>
  <c r="J19" i="4"/>
  <c r="L12" i="4"/>
  <c r="M12" i="4"/>
  <c r="L19" i="4"/>
  <c r="M5" i="4"/>
  <c r="M19" i="4"/>
  <c r="E8" i="5"/>
  <c r="E38" i="11"/>
  <c r="E30" i="11"/>
  <c r="E24" i="11"/>
  <c r="E23" i="11"/>
  <c r="F46" i="14"/>
  <c r="F26" i="13"/>
  <c r="F9" i="11"/>
  <c r="E9" i="11"/>
  <c r="G9" i="11"/>
  <c r="F8" i="11"/>
  <c r="E8" i="11"/>
  <c r="E7" i="11"/>
  <c r="F6" i="11"/>
  <c r="G6" i="11"/>
  <c r="F5" i="11"/>
  <c r="G5" i="11"/>
  <c r="G4" i="11"/>
  <c r="G8" i="11"/>
  <c r="G7" i="11"/>
  <c r="G10" i="11"/>
  <c r="G13" i="11"/>
</calcChain>
</file>

<file path=xl/sharedStrings.xml><?xml version="1.0" encoding="utf-8"?>
<sst xmlns="http://schemas.openxmlformats.org/spreadsheetml/2006/main" count="285" uniqueCount="187">
  <si>
    <t>Kopā:</t>
  </si>
  <si>
    <t>Ministru kabineta noteikumu projekta "Grozījumi Ministru kabineta 2018.gada 28.augusta noteikumos Nr.555 "Veselības aprūpes pakalpojumu organizēšanas un samaksas kārtība"" anotācijas pielikums Nr.1</t>
  </si>
  <si>
    <t>Tarifa kods</t>
  </si>
  <si>
    <t>NVD tarifs, EUR</t>
  </si>
  <si>
    <t>Saskaņā ar MK KVP uzdevumu palielināt kapacitātes  
(dienā)</t>
  </si>
  <si>
    <t>Testi dienā (ārkārtas situācijā)</t>
  </si>
  <si>
    <t>Testi dienā (uzturēšanas režīmā)</t>
  </si>
  <si>
    <t>Testi 150 dienās (2021.gadas 2+2+1 mēneši)</t>
  </si>
  <si>
    <t>Testi 210 dienās (2021.gads 7 mēneši)</t>
  </si>
  <si>
    <t>Izmaksas (150 dienas), EUR</t>
  </si>
  <si>
    <t>Izmaksas (210 dienas), EUR</t>
  </si>
  <si>
    <t>Testi gadā</t>
  </si>
  <si>
    <t>Izmaksas gadā, EUR</t>
  </si>
  <si>
    <t>Paraugu paņemšana</t>
  </si>
  <si>
    <t>SARS-CoV-2 (COVID-19) ambulatora parauga paņemšana laboratorijā</t>
  </si>
  <si>
    <t>SARS-CoV-2 RNS (COVID-19) parauga paņemšana mājās</t>
  </si>
  <si>
    <t>SARS-CoV-2 (COVID-19) parauga paņemšana pacienta dzīvesvietā</t>
  </si>
  <si>
    <t>IAL nodrošinājums</t>
  </si>
  <si>
    <t>IAL parauga paņemšanai pacienta dzīvesvietā</t>
  </si>
  <si>
    <t>SARS-CoV-2 (COVID-19) transporta barotne</t>
  </si>
  <si>
    <t>SARS-CoV-2 (COVID-19) transporta barotne ar diviem lokaniem tamponiem</t>
  </si>
  <si>
    <t>PĶR RL testi</t>
  </si>
  <si>
    <t>SARS-CoV-2 (2019nCOV) kvalitatīvā RNS noteikšana ar RT-PĶR metodi</t>
  </si>
  <si>
    <t>IAL parauga paņemšanai</t>
  </si>
  <si>
    <t>SARS-CoV-2 RNS (COVID-19) apstiprināšana</t>
  </si>
  <si>
    <t>SARS-CoV-2 RNS (COVID-19) apstiprināšana ar reālā laika PĶR (bez parauga paņemšanas)</t>
  </si>
  <si>
    <t xml:space="preserve">ātrie PĶR RL testi </t>
  </si>
  <si>
    <t>47078R</t>
  </si>
  <si>
    <t>SARS-CoV-2 (2019nCOV) RNS noteikšana ar RT-PĶR metodi - ĀTRAIS tests</t>
  </si>
  <si>
    <t>stacionāriem pie ātro testu veikšanas (iet kopā ar 47078R)</t>
  </si>
  <si>
    <t>60046*</t>
  </si>
  <si>
    <t>COVID-19 transporta barotne ar diviem lokaniem tamponiem ātrajam molekulārajam testam</t>
  </si>
  <si>
    <t>ātrie PĶR RL testi (MULTI-PLEX)</t>
  </si>
  <si>
    <t>47077R</t>
  </si>
  <si>
    <t>SARS-CoV-2 (2019nCOV) + 21 respiratoro patogenu RNS
noteikšana ar RT-PĶR metodi - ĀTRAIS MULTI-PLEX
tests</t>
  </si>
  <si>
    <t>nav tarifa</t>
  </si>
  <si>
    <t>SARS-CoV-2 un citu respiratoro patogenu sekvencēšana</t>
  </si>
  <si>
    <t>Seroloģiskie testi</t>
  </si>
  <si>
    <t>47064R</t>
  </si>
  <si>
    <t>Kopējo antivielu pret SARS-CoV-2 noteikšana ar imūnfermentatīvo metodi (ELISA, CMIA, ECLIA, CLIA)</t>
  </si>
  <si>
    <t>Antivielu noteikšana</t>
  </si>
  <si>
    <t>47051R</t>
  </si>
  <si>
    <t>R IgG klases antivielu pret SARS-CoV-2 (COVID-19)  kvantitatīva noteikšana ar imūnfermentatīvo metodi (ELISA, CMIA, ECLIA, CLIA)</t>
  </si>
  <si>
    <t>Seroloģiskie testi (padziļinātais algoritms)</t>
  </si>
  <si>
    <t>47046R
47047R
47049R</t>
  </si>
  <si>
    <t>IgA, IgM, IgG  klases antivielu pret SARS-CoV-2 noteikšana ar imūnfermentatīvo metodi
(ELISA, CMIA, ECLIA, CLIA)</t>
  </si>
  <si>
    <t>PVA (IAL)</t>
  </si>
  <si>
    <t>KOPĀ</t>
  </si>
  <si>
    <t>Sekvencēšana</t>
  </si>
  <si>
    <t>Laboratorisko izmeklējumu veikšana</t>
  </si>
  <si>
    <t>Paredzētais finansējums pēc Nacionālā veselības dienesta aprēķinātiem tarifiem, paredzot maksimālo paraugu skaitu - 2500 Covid-19 paraugi dienā (visām laboratorijām)</t>
  </si>
  <si>
    <t>Ministru kabineta noteikumu projekta "Grozījumi Ministru kabineta 2018.gada 28.augusta noteikumos Nr.555 "Veselības aprūpes pakalpojumu organizēšanas un samaksas kārtība"" anotācijas pielikums Nr.2</t>
  </si>
  <si>
    <t>Ministru kabineta noteikumu projekta "Grozījumi Ministru kabineta 2018.gada 28.augusta noteikumos Nr.555 "Veselības aprūpes pakalpojumu organizēšanas un samaksas kārtība"" anotācijas pielikums Nr.3</t>
  </si>
  <si>
    <t>Ministru kabineta noteikumu projekta "Grozījumi Ministru kabineta 2018.gada 28.augusta noteikumos Nr.555 "Veselības aprūpes pakalpojumu organizēšanas un samaksas kārtība"" anotācijas pielikums Nr.4</t>
  </si>
  <si>
    <t>Ministru kabineta noteikumu projekta "Grozījumi Ministru kabineta 2018.gada 28.augusta noteikumos Nr.555 "Veselības aprūpes pakalpojumu organizēšanas un samaksas kārtība"" anotācijas pielikums Nr.5</t>
  </si>
  <si>
    <t>Ministru kabineta noteikumu projekta "Grozījumi Ministru kabineta 2018.gada 28.augusta noteikumos Nr.555 "Veselības aprūpes pakalpojumu organizēšanas un samaksas kārtība"" anotācijas pielikums Nr.6</t>
  </si>
  <si>
    <t>Nr.</t>
  </si>
  <si>
    <t>Datums</t>
  </si>
  <si>
    <t>Sadaļas nosaukums manipulāciju sarakstā</t>
  </si>
  <si>
    <t>Manipulācijas nosaukums</t>
  </si>
  <si>
    <t>Sirds-asinsvadu operācijas</t>
  </si>
  <si>
    <t xml:space="preserve">Endovaskulāra trombektomija no precerebrālām un cerebrālām artērijām  </t>
  </si>
  <si>
    <t xml:space="preserve">Piemaksa par atkārtotu etapu- Endovaskulāra trombektomija no precerebrālām un cerebrālām artērijām  </t>
  </si>
  <si>
    <t>Piemaksa par stenta ievietošanu - Endovaskulāra trombektomija no precerebrālām un cerebrālām artērijām</t>
  </si>
  <si>
    <t>Medicīnas ierīces, ko maksātu uz rēķiniem pamata manipulācijai Endovaskulāra trombektomija no precerbrālām un cerebrālām artērijām</t>
  </si>
  <si>
    <t xml:space="preserve">Medicīnas ierīces, ko maksātu uz rēķiniem pamata manipulācijai Trombektomijas ierīce cerebrālām indikācijām - Piemaksa par atkārtotu etapu- Endovaskulāra trombektomija no precerbrālām un cerebrālām artērijām </t>
  </si>
  <si>
    <t>Medicīnas ierīces, ko maksātu uz rēķiniem manipulācijai Piemaksa par stenta ievietošanu - Endovaskulāra trombektomija no precerbrālām un cerebrālām artērijām</t>
  </si>
  <si>
    <t>Nepieciešamais finansējums</t>
  </si>
  <si>
    <t>Nepieciešamais finansējums gadā, euro</t>
  </si>
  <si>
    <t xml:space="preserve">Plānotais pacientu skaits gadā </t>
  </si>
  <si>
    <t>Jaunais tarifs, euro</t>
  </si>
  <si>
    <t>Aprēķins endovaskulārai trombektomijai, euro</t>
  </si>
  <si>
    <t>Līmenis</t>
  </si>
  <si>
    <t xml:space="preserve">Ārstniecības iestāde  </t>
  </si>
  <si>
    <t>IAL, DL mēnesim, EUR</t>
  </si>
  <si>
    <t>Paraugu transportēšana mēnesī, EUR</t>
  </si>
  <si>
    <t>Fiksētais maksājums 1 mēnesim.
kopā, EUR</t>
  </si>
  <si>
    <t>Pacientu transportēšana uz dzīvesvietu ievērojot epidem.drošību, EUR</t>
  </si>
  <si>
    <t>V</t>
  </si>
  <si>
    <t>kopā</t>
  </si>
  <si>
    <t>Bērnu klīniskā universitātes slimnīca</t>
  </si>
  <si>
    <t>Paula Stradiņa klīniskā universitātes slimnīca</t>
  </si>
  <si>
    <t>Rīgas Austrumu klīniskā universitātes slimnīca</t>
  </si>
  <si>
    <t>IV</t>
  </si>
  <si>
    <t>Daugavpils reģionālā slimnīca</t>
  </si>
  <si>
    <t>Jelgavas pilsētas slimnīca</t>
  </si>
  <si>
    <t>Jēkabpils reģionālā slimnīca</t>
  </si>
  <si>
    <t>Liepājas reģionālā slimnīca</t>
  </si>
  <si>
    <t>Rēzeknes slimnīca</t>
  </si>
  <si>
    <t>Vidzemes slimnīca</t>
  </si>
  <si>
    <t>Ziemeļkurzemes reģionālā slimnīca</t>
  </si>
  <si>
    <t>III</t>
  </si>
  <si>
    <t>Balvu un Gulbenes slimnīcu apvienība</t>
  </si>
  <si>
    <t>Cēsu klīnika</t>
  </si>
  <si>
    <t>Dobeles un apkārtnes slimnīca</t>
  </si>
  <si>
    <t>Jūrmalas slimnīca</t>
  </si>
  <si>
    <t>Kuldīgas slimnīca</t>
  </si>
  <si>
    <t>Madonas slimnīca</t>
  </si>
  <si>
    <t>Ogres rajona slimnīca</t>
  </si>
  <si>
    <t>II</t>
  </si>
  <si>
    <t>Alūksnes slimnīca</t>
  </si>
  <si>
    <t>Krāslavas slimnīca</t>
  </si>
  <si>
    <t>Preiļu slimnīca</t>
  </si>
  <si>
    <t>Tukuma slimnīca</t>
  </si>
  <si>
    <t>I</t>
  </si>
  <si>
    <t>Aizkraukles slimnīca</t>
  </si>
  <si>
    <t>Bauskas slimnīca</t>
  </si>
  <si>
    <t>Limbažu slimnīca</t>
  </si>
  <si>
    <t>Līvānu slimnīca</t>
  </si>
  <si>
    <t>Ludzas MC</t>
  </si>
  <si>
    <t>V spec.</t>
  </si>
  <si>
    <t>5_Specializētās</t>
  </si>
  <si>
    <t>NRC Vaivari</t>
  </si>
  <si>
    <t xml:space="preserve">Rīgas Dzemdību nams </t>
  </si>
  <si>
    <t>Traumatoloģijas un ortopēdijas slimnīca</t>
  </si>
  <si>
    <t>Specializētās</t>
  </si>
  <si>
    <t>Aknīstes PNS</t>
  </si>
  <si>
    <t>BPNS Ainaži</t>
  </si>
  <si>
    <t>Daugavpils PNS</t>
  </si>
  <si>
    <t>Piejūras slimnīca</t>
  </si>
  <si>
    <t>Rīgas 2.slimnīca</t>
  </si>
  <si>
    <t>Rīgas psihiatrijas un narkoloģijas centrs</t>
  </si>
  <si>
    <t>Siguldas slimnīca</t>
  </si>
  <si>
    <t>Slimnīca Ģintermuiža</t>
  </si>
  <si>
    <t>Strenču PNS</t>
  </si>
  <si>
    <t>Pārējās</t>
  </si>
  <si>
    <t>Priekules slimnīca</t>
  </si>
  <si>
    <t>Saldus MC</t>
  </si>
  <si>
    <t>gada apjoms</t>
  </si>
  <si>
    <t>Pieņemts, ka brilles dezinficē pēc karta pacienta un tās kalpo 1 nedēļu</t>
  </si>
  <si>
    <t>Skaits (Sarkanie)</t>
  </si>
  <si>
    <t>Skaits (Dzeltenie)</t>
  </si>
  <si>
    <t>Skaits (Baltie)</t>
  </si>
  <si>
    <t>Baltais komplekts:</t>
  </si>
  <si>
    <t>Norma dienā</t>
  </si>
  <si>
    <t>Cena</t>
  </si>
  <si>
    <t>EUR uz pacientu</t>
  </si>
  <si>
    <t>EUR (Ārstam, māsai, pacientam)</t>
  </si>
  <si>
    <t>Maska: ārstam, māsai</t>
  </si>
  <si>
    <t>maina ik pēc 4 stundām</t>
  </si>
  <si>
    <t>Maska: Pacientam</t>
  </si>
  <si>
    <t>Katram pacientam</t>
  </si>
  <si>
    <t>Brilles</t>
  </si>
  <si>
    <t>lieto 1 nedēļu</t>
  </si>
  <si>
    <t>Cimdi vienreizlietojamie (pāris)</t>
  </si>
  <si>
    <t>maina pēc katra pacienta</t>
  </si>
  <si>
    <t>Jau šobrīd tiek apmaksāti (ir iekļauti tarifos)</t>
  </si>
  <si>
    <t xml:space="preserve">Cepurītes vienreizlietojamās </t>
  </si>
  <si>
    <t>Dezinfekcijas līdzekļi (uz pacientu)</t>
  </si>
  <si>
    <t>Skaits</t>
  </si>
  <si>
    <t>Dzeltenais komplekts:</t>
  </si>
  <si>
    <t>Respiratori FFP2</t>
  </si>
  <si>
    <t>Halāti vienreizlietojamie</t>
  </si>
  <si>
    <t>Bahilas (pāri)</t>
  </si>
  <si>
    <t>Sarkanais komplekts:</t>
  </si>
  <si>
    <t>Respiratori FFP3</t>
  </si>
  <si>
    <t>Cimdi vienreizlietojamie (pāri)</t>
  </si>
  <si>
    <t>Vajag 2 komplektus, viens jau ir apmaksāts, tādēļ šeit iekļaujam vienu papildus komplektu</t>
  </si>
  <si>
    <t>EUR (Ārstam, pacientam)</t>
  </si>
  <si>
    <t>Individuālie aizsardzības un dezinfekcijas  līdzekļi - PVA, euro</t>
  </si>
  <si>
    <t>Individuālie aizsardzības un dezinfekcijas  līdzekļi - SAVA, euro</t>
  </si>
  <si>
    <t>Individuālie aizsardzības un dezinfekcijas  līdzekļi - stacionārā, euro</t>
  </si>
  <si>
    <t>Medicīnas ierīces, ko maksātu uz rēķiniem pamata manipulācijai Endovaskulāra trombektomija no precerebrālām un cerebrālām artērijām</t>
  </si>
  <si>
    <t>Vadītājkatetrs </t>
  </si>
  <si>
    <t>Reperfūzijas aspirācijas katetrs cerebrālām indikācijām</t>
  </si>
  <si>
    <t>Mikrokatetrs cerebrālām indikācijām</t>
  </si>
  <si>
    <t>Mikro-vadītājstīga cerebrālām indikācijām</t>
  </si>
  <si>
    <t>Aspirācijas pumpja kanistras</t>
  </si>
  <si>
    <t>Aspirācijas sūkņa savienotājcaurule</t>
  </si>
  <si>
    <t>Balonoklūzijas katetrs  (20% gadījumu)</t>
  </si>
  <si>
    <t>Piemaksa par atkārtotu etapu- Endovaskulāra trombektomija no precerbrālām un cerebrālām artērijām</t>
  </si>
  <si>
    <t>Intrakraniālais trombektomijas stents</t>
  </si>
  <si>
    <t>Medicīnas ierīces, ko maksātu uz rēķiniem manipulācijai Piemaksa par stenta ievietošanu - Endovaskulāra trombektomija no precerbrālām un cerebrālām artērijām akūta išēmiska insulta ārstēšanai</t>
  </si>
  <si>
    <t>Mikrokatetrs</t>
  </si>
  <si>
    <t>Vadītājstīga</t>
  </si>
  <si>
    <t xml:space="preserve">Intrakraniālais stents </t>
  </si>
  <si>
    <t>Finansējums ietaupot uz manipulācijām, kas pašreiz tiek izmantotas kodējot operāciju***</t>
  </si>
  <si>
    <t>*** pozīciju (otrā rinda) neiekļauj papildus nepieciešamajā finansējumā, balstoties uz 2019. gada datiem, jo caur DRG tiek apmaksātas šāda veida operācijas 115 696.56 euro apmērā.</t>
  </si>
  <si>
    <t>SAVA (IAL)</t>
  </si>
  <si>
    <t>Stacionārie (IAL)</t>
  </si>
  <si>
    <t>IAL un DL nodrošinājumam nepieciešamais finansējums</t>
  </si>
  <si>
    <t>2021.gada un turpmāk ik gadu, euro</t>
  </si>
  <si>
    <t>Izmaksas sešos mēnešos, EUR</t>
  </si>
  <si>
    <t>Kopā gadam, euro:</t>
  </si>
  <si>
    <t>Sešiem mēnešiem, euro</t>
  </si>
  <si>
    <t>Kopā sešiem mēnešiem, euro</t>
  </si>
  <si>
    <t>sešu mēnešu apjoms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</si>
</sst>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\ _€_-;\-* #,##0.00\ _€_-;_-* &quot;-&quot;??\ _€_-;_-@_-"/>
    <numFmt numFmtId="165" formatCode="_-* #,##0_-;\-* #,##0_-;_-* &quot;-&quot;??_-;_-@_-"/>
    <numFmt numFmtId="166" formatCode="_-&quot;€&quot;\ * #,##0_-;\-&quot;€&quot;\ * #,##0_-;_-&quot;€&quot;\ * &quot;-&quot;??_-;_-@_-"/>
  </numFmts>
  <fonts count="30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186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Arial"/>
      <family val="2"/>
      <charset val="186"/>
    </font>
    <font>
      <sz val="11"/>
      <color indexed="8"/>
      <name val="Calibri"/>
      <family val="2"/>
      <charset val="186"/>
    </font>
    <font>
      <sz val="10"/>
      <name val="Arial"/>
      <family val="2"/>
    </font>
    <font>
      <sz val="12"/>
      <name val="Arial"/>
      <family val="2"/>
      <charset val="186"/>
    </font>
    <font>
      <sz val="10"/>
      <name val="Arial"/>
      <family val="2"/>
      <charset val="204"/>
    </font>
    <font>
      <sz val="12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indexed="8"/>
      <name val="MS Sans Serif"/>
      <family val="2"/>
      <charset val="186"/>
    </font>
    <font>
      <sz val="1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rgb="FF000000"/>
      <name val="Times New Roman"/>
      <family val="1"/>
      <charset val="186"/>
    </font>
    <font>
      <i/>
      <sz val="10"/>
      <color theme="1"/>
      <name val="Times New Roman"/>
      <family val="1"/>
    </font>
    <font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u/>
      <sz val="10"/>
      <color theme="1"/>
      <name val="Times New Roman"/>
      <family val="1"/>
    </font>
    <font>
      <sz val="11"/>
      <color rgb="FFFF0000"/>
      <name val="Calibri"/>
      <family val="2"/>
      <charset val="186"/>
      <scheme val="minor"/>
    </font>
    <font>
      <sz val="12"/>
      <name val="Times New Roman"/>
      <family val="1"/>
      <charset val="186"/>
    </font>
    <font>
      <b/>
      <sz val="11"/>
      <color theme="1"/>
      <name val="Calibri"/>
      <family val="2"/>
      <scheme val="minor"/>
    </font>
    <font>
      <b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7">
    <xf numFmtId="0" fontId="0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7" fillId="0" borderId="0"/>
    <xf numFmtId="0" fontId="2" fillId="0" borderId="0"/>
    <xf numFmtId="0" fontId="3" fillId="0" borderId="0"/>
    <xf numFmtId="0" fontId="8" fillId="0" borderId="0"/>
    <xf numFmtId="0" fontId="1" fillId="0" borderId="0"/>
    <xf numFmtId="0" fontId="9" fillId="0" borderId="0"/>
    <xf numFmtId="9" fontId="9" fillId="0" borderId="0" applyFont="0" applyFill="0" applyBorder="0" applyAlignment="0" applyProtection="0"/>
    <xf numFmtId="0" fontId="3" fillId="0" borderId="0"/>
    <xf numFmtId="164" fontId="1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0" fillId="0" borderId="0"/>
    <xf numFmtId="164" fontId="1" fillId="0" borderId="0" applyFont="0" applyFill="0" applyBorder="0" applyAlignment="0" applyProtection="0"/>
    <xf numFmtId="0" fontId="1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7" fillId="0" borderId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49">
    <xf numFmtId="0" fontId="0" fillId="0" borderId="0" xfId="0"/>
    <xf numFmtId="0" fontId="6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/>
    <xf numFmtId="0" fontId="12" fillId="0" borderId="0" xfId="0" applyFont="1"/>
    <xf numFmtId="0" fontId="4" fillId="2" borderId="0" xfId="0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/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horizontal="center" vertical="center"/>
    </xf>
    <xf numFmtId="3" fontId="16" fillId="0" borderId="1" xfId="0" applyNumberFormat="1" applyFont="1" applyBorder="1" applyAlignment="1">
      <alignment horizontal="center" vertical="center"/>
    </xf>
    <xf numFmtId="44" fontId="15" fillId="0" borderId="1" xfId="41" applyFont="1" applyBorder="1" applyAlignment="1">
      <alignment horizontal="center"/>
    </xf>
    <xf numFmtId="44" fontId="20" fillId="0" borderId="1" xfId="41" applyFont="1" applyBorder="1" applyAlignment="1">
      <alignment horizontal="right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 wrapText="1"/>
    </xf>
    <xf numFmtId="1" fontId="18" fillId="5" borderId="1" xfId="0" applyNumberFormat="1" applyFont="1" applyFill="1" applyBorder="1" applyAlignment="1">
      <alignment horizontal="center" vertical="center" wrapText="1"/>
    </xf>
    <xf numFmtId="4" fontId="16" fillId="5" borderId="1" xfId="0" applyNumberFormat="1" applyFont="1" applyFill="1" applyBorder="1" applyAlignment="1">
      <alignment horizontal="center" vertical="center" wrapText="1"/>
    </xf>
    <xf numFmtId="166" fontId="15" fillId="3" borderId="1" xfId="0" applyNumberFormat="1" applyFont="1" applyFill="1" applyBorder="1"/>
    <xf numFmtId="0" fontId="5" fillId="0" borderId="1" xfId="0" applyFont="1" applyBorder="1" applyAlignment="1">
      <alignment horizontal="center"/>
    </xf>
    <xf numFmtId="3" fontId="6" fillId="0" borderId="1" xfId="0" applyNumberFormat="1" applyFont="1" applyBorder="1"/>
    <xf numFmtId="0" fontId="5" fillId="0" borderId="1" xfId="0" applyFont="1" applyBorder="1"/>
    <xf numFmtId="3" fontId="5" fillId="3" borderId="1" xfId="0" applyNumberFormat="1" applyFont="1" applyFill="1" applyBorder="1"/>
    <xf numFmtId="3" fontId="22" fillId="2" borderId="1" xfId="0" applyNumberFormat="1" applyFont="1" applyFill="1" applyBorder="1"/>
    <xf numFmtId="0" fontId="24" fillId="0" borderId="0" xfId="0" applyFont="1"/>
    <xf numFmtId="0" fontId="24" fillId="0" borderId="0" xfId="0" applyFont="1" applyBorder="1"/>
    <xf numFmtId="3" fontId="24" fillId="0" borderId="0" xfId="0" applyNumberFormat="1" applyFont="1"/>
    <xf numFmtId="0" fontId="24" fillId="0" borderId="1" xfId="0" applyFont="1" applyBorder="1"/>
    <xf numFmtId="0" fontId="24" fillId="0" borderId="1" xfId="0" applyFont="1" applyBorder="1" applyAlignment="1">
      <alignment horizontal="center"/>
    </xf>
    <xf numFmtId="2" fontId="24" fillId="0" borderId="1" xfId="0" applyNumberFormat="1" applyFont="1" applyBorder="1" applyAlignment="1">
      <alignment horizontal="center"/>
    </xf>
    <xf numFmtId="0" fontId="24" fillId="6" borderId="1" xfId="0" applyFont="1" applyFill="1" applyBorder="1"/>
    <xf numFmtId="0" fontId="24" fillId="6" borderId="1" xfId="0" applyFont="1" applyFill="1" applyBorder="1" applyAlignment="1">
      <alignment horizontal="center"/>
    </xf>
    <xf numFmtId="2" fontId="24" fillId="6" borderId="1" xfId="0" applyNumberFormat="1" applyFont="1" applyFill="1" applyBorder="1" applyAlignment="1">
      <alignment horizontal="center"/>
    </xf>
    <xf numFmtId="3" fontId="24" fillId="0" borderId="1" xfId="0" applyNumberFormat="1" applyFont="1" applyBorder="1"/>
    <xf numFmtId="0" fontId="24" fillId="2" borderId="1" xfId="0" applyFont="1" applyFill="1" applyBorder="1" applyAlignment="1">
      <alignment horizontal="center"/>
    </xf>
    <xf numFmtId="2" fontId="24" fillId="2" borderId="1" xfId="0" applyNumberFormat="1" applyFont="1" applyFill="1" applyBorder="1" applyAlignment="1">
      <alignment horizontal="center"/>
    </xf>
    <xf numFmtId="0" fontId="24" fillId="2" borderId="1" xfId="0" applyFont="1" applyFill="1" applyBorder="1"/>
    <xf numFmtId="0" fontId="25" fillId="3" borderId="1" xfId="0" applyFont="1" applyFill="1" applyBorder="1" applyAlignment="1">
      <alignment vertical="center" wrapText="1"/>
    </xf>
    <xf numFmtId="0" fontId="25" fillId="3" borderId="1" xfId="0" applyFont="1" applyFill="1" applyBorder="1" applyAlignment="1">
      <alignment horizontal="center"/>
    </xf>
    <xf numFmtId="0" fontId="25" fillId="3" borderId="1" xfId="0" applyFont="1" applyFill="1" applyBorder="1" applyAlignment="1">
      <alignment horizontal="center" wrapText="1"/>
    </xf>
    <xf numFmtId="2" fontId="23" fillId="5" borderId="1" xfId="0" applyNumberFormat="1" applyFont="1" applyFill="1" applyBorder="1" applyAlignment="1">
      <alignment horizontal="center"/>
    </xf>
    <xf numFmtId="3" fontId="23" fillId="3" borderId="1" xfId="0" applyNumberFormat="1" applyFont="1" applyFill="1" applyBorder="1"/>
    <xf numFmtId="0" fontId="24" fillId="3" borderId="1" xfId="0" applyFont="1" applyFill="1" applyBorder="1" applyAlignment="1">
      <alignment horizontal="center" vertical="center" wrapText="1"/>
    </xf>
    <xf numFmtId="0" fontId="24" fillId="3" borderId="6" xfId="0" applyFont="1" applyFill="1" applyBorder="1"/>
    <xf numFmtId="3" fontId="23" fillId="3" borderId="7" xfId="0" applyNumberFormat="1" applyFont="1" applyFill="1" applyBorder="1"/>
    <xf numFmtId="0" fontId="23" fillId="5" borderId="1" xfId="0" applyFont="1" applyFill="1" applyBorder="1" applyAlignment="1">
      <alignment vertical="center" wrapText="1"/>
    </xf>
    <xf numFmtId="0" fontId="13" fillId="5" borderId="11" xfId="36" applyFont="1" applyFill="1" applyBorder="1" applyAlignment="1">
      <alignment horizontal="center" vertical="center" wrapText="1"/>
    </xf>
    <xf numFmtId="0" fontId="13" fillId="5" borderId="12" xfId="36" applyFont="1" applyFill="1" applyBorder="1" applyAlignment="1">
      <alignment horizontal="center" vertical="center" wrapText="1"/>
    </xf>
    <xf numFmtId="0" fontId="13" fillId="5" borderId="13" xfId="36" applyFont="1" applyFill="1" applyBorder="1" applyAlignment="1">
      <alignment horizontal="center" vertical="center" wrapText="1"/>
    </xf>
    <xf numFmtId="3" fontId="13" fillId="5" borderId="14" xfId="36" applyNumberFormat="1" applyFont="1" applyFill="1" applyBorder="1" applyAlignment="1">
      <alignment horizontal="center" vertical="center" wrapText="1"/>
    </xf>
    <xf numFmtId="3" fontId="13" fillId="5" borderId="8" xfId="36" applyNumberFormat="1" applyFont="1" applyFill="1" applyBorder="1" applyAlignment="1">
      <alignment horizontal="center" vertical="center" wrapText="1"/>
    </xf>
    <xf numFmtId="3" fontId="13" fillId="5" borderId="15" xfId="36" applyNumberFormat="1" applyFont="1" applyFill="1" applyBorder="1" applyAlignment="1">
      <alignment horizontal="center" vertical="center" wrapText="1"/>
    </xf>
    <xf numFmtId="0" fontId="21" fillId="0" borderId="0" xfId="0" applyFont="1"/>
    <xf numFmtId="2" fontId="24" fillId="0" borderId="1" xfId="0" applyNumberFormat="1" applyFont="1" applyBorder="1"/>
    <xf numFmtId="43" fontId="24" fillId="0" borderId="1" xfId="0" applyNumberFormat="1" applyFont="1" applyBorder="1"/>
    <xf numFmtId="0" fontId="24" fillId="4" borderId="1" xfId="0" applyFont="1" applyFill="1" applyBorder="1"/>
    <xf numFmtId="4" fontId="24" fillId="0" borderId="1" xfId="0" applyNumberFormat="1" applyFont="1" applyBorder="1"/>
    <xf numFmtId="43" fontId="24" fillId="0" borderId="0" xfId="0" applyNumberFormat="1" applyFont="1"/>
    <xf numFmtId="0" fontId="24" fillId="0" borderId="1" xfId="0" applyFont="1" applyBorder="1" applyAlignment="1">
      <alignment horizontal="center" vertical="center"/>
    </xf>
    <xf numFmtId="0" fontId="24" fillId="4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horizontal="left"/>
    </xf>
    <xf numFmtId="0" fontId="23" fillId="0" borderId="1" xfId="0" applyFont="1" applyBorder="1" applyAlignment="1">
      <alignment horizontal="center" vertical="center"/>
    </xf>
    <xf numFmtId="0" fontId="23" fillId="0" borderId="1" xfId="0" applyFont="1" applyBorder="1"/>
    <xf numFmtId="165" fontId="23" fillId="0" borderId="1" xfId="0" applyNumberFormat="1" applyFont="1" applyBorder="1"/>
    <xf numFmtId="0" fontId="23" fillId="5" borderId="1" xfId="0" applyFont="1" applyFill="1" applyBorder="1" applyAlignment="1">
      <alignment horizontal="center" vertical="center"/>
    </xf>
    <xf numFmtId="0" fontId="23" fillId="5" borderId="1" xfId="0" applyFont="1" applyFill="1" applyBorder="1" applyAlignment="1">
      <alignment horizontal="right"/>
    </xf>
    <xf numFmtId="164" fontId="23" fillId="5" borderId="1" xfId="37" applyFont="1" applyFill="1" applyBorder="1"/>
    <xf numFmtId="165" fontId="14" fillId="3" borderId="0" xfId="0" applyNumberFormat="1" applyFont="1" applyFill="1"/>
    <xf numFmtId="165" fontId="23" fillId="5" borderId="1" xfId="0" applyNumberFormat="1" applyFont="1" applyFill="1" applyBorder="1"/>
    <xf numFmtId="0" fontId="24" fillId="2" borderId="1" xfId="0" applyFont="1" applyFill="1" applyBorder="1" applyAlignment="1">
      <alignment horizontal="center" vertical="center"/>
    </xf>
    <xf numFmtId="0" fontId="6" fillId="0" borderId="1" xfId="2" applyFont="1" applyBorder="1" applyAlignment="1">
      <alignment horizontal="center" vertical="center"/>
    </xf>
    <xf numFmtId="0" fontId="6" fillId="0" borderId="1" xfId="5" applyFont="1" applyBorder="1" applyAlignment="1" applyProtection="1">
      <alignment vertical="center" wrapText="1"/>
      <protection locked="0"/>
    </xf>
    <xf numFmtId="3" fontId="6" fillId="0" borderId="1" xfId="5" applyNumberFormat="1" applyFont="1" applyBorder="1" applyAlignment="1" applyProtection="1">
      <alignment horizontal="center" vertical="center" wrapText="1"/>
      <protection locked="0"/>
    </xf>
    <xf numFmtId="0" fontId="22" fillId="0" borderId="1" xfId="2" applyFont="1" applyBorder="1" applyAlignment="1">
      <alignment horizontal="center" vertical="center"/>
    </xf>
    <xf numFmtId="0" fontId="22" fillId="0" borderId="1" xfId="5" applyFont="1" applyBorder="1" applyAlignment="1" applyProtection="1">
      <alignment vertical="center" wrapText="1"/>
      <protection locked="0"/>
    </xf>
    <xf numFmtId="3" fontId="22" fillId="0" borderId="1" xfId="5" applyNumberFormat="1" applyFont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6" fillId="0" borderId="1" xfId="5" applyFont="1" applyBorder="1" applyProtection="1">
      <protection locked="0"/>
    </xf>
    <xf numFmtId="1" fontId="6" fillId="0" borderId="1" xfId="5" applyNumberFormat="1" applyFont="1" applyBorder="1" applyAlignment="1" applyProtection="1">
      <alignment horizontal="center" vertical="center"/>
      <protection locked="0"/>
    </xf>
    <xf numFmtId="0" fontId="6" fillId="0" borderId="1" xfId="5" applyFont="1" applyBorder="1" applyAlignment="1" applyProtection="1">
      <alignment horizontal="left"/>
      <protection locked="0"/>
    </xf>
    <xf numFmtId="0" fontId="18" fillId="0" borderId="1" xfId="42" applyFont="1" applyBorder="1" applyAlignment="1" applyProtection="1">
      <alignment horizontal="left" vertical="center" wrapText="1"/>
      <protection locked="0"/>
    </xf>
    <xf numFmtId="0" fontId="0" fillId="0" borderId="0" xfId="0" applyAlignment="1">
      <alignment vertical="center"/>
    </xf>
    <xf numFmtId="0" fontId="18" fillId="0" borderId="1" xfId="0" applyFont="1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18" fillId="0" borderId="4" xfId="0" applyFont="1" applyBorder="1" applyAlignment="1">
      <alignment vertical="center" wrapText="1"/>
    </xf>
    <xf numFmtId="43" fontId="18" fillId="0" borderId="1" xfId="25" applyFont="1" applyFill="1" applyBorder="1" applyAlignment="1">
      <alignment vertical="center"/>
    </xf>
    <xf numFmtId="165" fontId="18" fillId="0" borderId="1" xfId="25" applyNumberFormat="1" applyFont="1" applyFill="1" applyBorder="1" applyAlignment="1">
      <alignment vertical="center"/>
    </xf>
    <xf numFmtId="3" fontId="18" fillId="0" borderId="1" xfId="25" applyNumberFormat="1" applyFont="1" applyFill="1" applyBorder="1" applyAlignment="1">
      <alignment vertical="center"/>
    </xf>
    <xf numFmtId="0" fontId="26" fillId="0" borderId="0" xfId="0" applyFont="1" applyAlignment="1">
      <alignment vertical="center"/>
    </xf>
    <xf numFmtId="0" fontId="18" fillId="0" borderId="1" xfId="0" applyFont="1" applyBorder="1" applyAlignment="1">
      <alignment vertical="center" wrapText="1"/>
    </xf>
    <xf numFmtId="0" fontId="18" fillId="0" borderId="1" xfId="0" applyFont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0" fontId="18" fillId="0" borderId="5" xfId="0" applyFont="1" applyBorder="1" applyAlignment="1">
      <alignment horizontal="left" vertical="center"/>
    </xf>
    <xf numFmtId="0" fontId="18" fillId="0" borderId="5" xfId="0" applyFont="1" applyBorder="1" applyAlignment="1">
      <alignment horizontal="left" vertical="center" wrapText="1"/>
    </xf>
    <xf numFmtId="43" fontId="18" fillId="0" borderId="5" xfId="25" applyFont="1" applyFill="1" applyBorder="1" applyAlignment="1">
      <alignment vertical="center"/>
    </xf>
    <xf numFmtId="165" fontId="18" fillId="0" borderId="5" xfId="25" applyNumberFormat="1" applyFont="1" applyFill="1" applyBorder="1" applyAlignment="1">
      <alignment vertical="center"/>
    </xf>
    <xf numFmtId="3" fontId="18" fillId="0" borderId="2" xfId="25" applyNumberFormat="1" applyFont="1" applyFill="1" applyBorder="1" applyAlignment="1">
      <alignment vertical="center" wrapText="1"/>
    </xf>
    <xf numFmtId="0" fontId="18" fillId="0" borderId="4" xfId="0" applyFont="1" applyBorder="1" applyAlignment="1">
      <alignment horizontal="left" vertical="center" wrapText="1"/>
    </xf>
    <xf numFmtId="43" fontId="18" fillId="2" borderId="4" xfId="25" applyFont="1" applyFill="1" applyBorder="1" applyAlignment="1">
      <alignment vertical="center"/>
    </xf>
    <xf numFmtId="165" fontId="18" fillId="0" borderId="4" xfId="25" applyNumberFormat="1" applyFont="1" applyFill="1" applyBorder="1" applyAlignment="1">
      <alignment vertical="center"/>
    </xf>
    <xf numFmtId="0" fontId="27" fillId="0" borderId="1" xfId="0" applyFont="1" applyBorder="1" applyAlignment="1">
      <alignment vertical="center"/>
    </xf>
    <xf numFmtId="43" fontId="18" fillId="2" borderId="1" xfId="25" applyFont="1" applyFill="1" applyBorder="1" applyAlignment="1">
      <alignment vertical="center"/>
    </xf>
    <xf numFmtId="3" fontId="0" fillId="0" borderId="0" xfId="0" applyNumberFormat="1" applyAlignment="1">
      <alignment vertical="center"/>
    </xf>
    <xf numFmtId="3" fontId="18" fillId="2" borderId="1" xfId="25" applyNumberFormat="1" applyFont="1" applyFill="1" applyBorder="1" applyAlignment="1">
      <alignment vertical="center"/>
    </xf>
    <xf numFmtId="3" fontId="28" fillId="2" borderId="1" xfId="25" applyNumberFormat="1" applyFont="1" applyFill="1" applyBorder="1" applyAlignment="1">
      <alignment vertical="center"/>
    </xf>
    <xf numFmtId="1" fontId="22" fillId="0" borderId="1" xfId="0" applyNumberFormat="1" applyFont="1" applyBorder="1" applyAlignment="1">
      <alignment vertical="center"/>
    </xf>
    <xf numFmtId="0" fontId="18" fillId="3" borderId="1" xfId="0" applyFont="1" applyFill="1" applyBorder="1" applyAlignment="1">
      <alignment vertical="center"/>
    </xf>
    <xf numFmtId="0" fontId="18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1" fontId="29" fillId="3" borderId="1" xfId="0" applyNumberFormat="1" applyFont="1" applyFill="1" applyBorder="1" applyAlignment="1">
      <alignment vertical="center"/>
    </xf>
    <xf numFmtId="1" fontId="23" fillId="3" borderId="7" xfId="0" applyNumberFormat="1" applyFont="1" applyFill="1" applyBorder="1"/>
    <xf numFmtId="0" fontId="24" fillId="3" borderId="6" xfId="0" applyFont="1" applyFill="1" applyBorder="1" applyAlignment="1">
      <alignment horizontal="left" vertical="center" wrapText="1"/>
    </xf>
    <xf numFmtId="1" fontId="23" fillId="3" borderId="7" xfId="0" applyNumberFormat="1" applyFont="1" applyFill="1" applyBorder="1" applyAlignment="1">
      <alignment horizontal="right" vertical="center"/>
    </xf>
    <xf numFmtId="165" fontId="23" fillId="3" borderId="0" xfId="0" applyNumberFormat="1" applyFont="1" applyFill="1"/>
    <xf numFmtId="0" fontId="16" fillId="3" borderId="1" xfId="0" applyFont="1" applyFill="1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wrapText="1"/>
    </xf>
    <xf numFmtId="0" fontId="23" fillId="3" borderId="1" xfId="0" applyFont="1" applyFill="1" applyBorder="1" applyAlignment="1">
      <alignment horizontal="center" vertical="center" wrapText="1"/>
    </xf>
    <xf numFmtId="0" fontId="5" fillId="7" borderId="1" xfId="2" applyFont="1" applyFill="1" applyBorder="1" applyAlignment="1">
      <alignment horizontal="center" vertical="center" wrapText="1"/>
    </xf>
    <xf numFmtId="0" fontId="5" fillId="7" borderId="9" xfId="0" applyFont="1" applyFill="1" applyBorder="1" applyAlignment="1">
      <alignment horizontal="center" vertical="center" wrapText="1"/>
    </xf>
    <xf numFmtId="0" fontId="5" fillId="7" borderId="3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wrapText="1"/>
    </xf>
    <xf numFmtId="0" fontId="16" fillId="0" borderId="9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19" fillId="2" borderId="1" xfId="0" applyFont="1" applyFill="1" applyBorder="1" applyAlignment="1">
      <alignment horizontal="right"/>
    </xf>
    <xf numFmtId="14" fontId="16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/>
    </xf>
    <xf numFmtId="0" fontId="19" fillId="0" borderId="1" xfId="0" applyFont="1" applyBorder="1" applyAlignment="1">
      <alignment horizontal="right"/>
    </xf>
  </cellXfs>
  <cellStyles count="47">
    <cellStyle name="Comma 2" xfId="17" xr:uid="{81AA4503-54D9-4314-AF1F-2B306E944CAE}"/>
    <cellStyle name="Comma 3" xfId="19" xr:uid="{4E180018-636D-4C1A-AAE8-735FA6302637}"/>
    <cellStyle name="Comma 3 2" xfId="39" xr:uid="{8E643ABE-4962-4E2D-8CA7-2C3743006810}"/>
    <cellStyle name="Comma 3 3" xfId="43" xr:uid="{DD1D5294-4C5C-41F1-83DE-CFE7DB0D5550}"/>
    <cellStyle name="Comma 3 4" xfId="45" xr:uid="{6FA64AC0-C953-4B19-9737-8B90D546D6C9}"/>
    <cellStyle name="Comma 4" xfId="25" xr:uid="{2E204E7B-4C5E-474F-ABA5-8BEDA75D5DAA}"/>
    <cellStyle name="Comma 5" xfId="37" xr:uid="{F1D79554-2B52-4BC6-914C-E21E5EF3CFF3}"/>
    <cellStyle name="Currency" xfId="41" builtinId="4"/>
    <cellStyle name="Currency 2" xfId="22" xr:uid="{10B22488-9C2A-4248-8AD5-87BB66F438C2}"/>
    <cellStyle name="Currency 3" xfId="40" xr:uid="{45F7ED37-F6D4-40EA-914E-FE0AA2A1F5B4}"/>
    <cellStyle name="Currency 4" xfId="44" xr:uid="{29D9DA1B-DD8A-4FA6-927B-C8B18DBC332E}"/>
    <cellStyle name="Currency 5" xfId="46" xr:uid="{ADCCC517-0AC8-405C-9424-8E4511497474}"/>
    <cellStyle name="Excel Built-in Normal" xfId="12" xr:uid="{7DE55F38-FCE4-437B-A96D-CF72849F58D5}"/>
    <cellStyle name="Normal" xfId="0" builtinId="0"/>
    <cellStyle name="Normal 10 2 2" xfId="21" xr:uid="{761E0369-00BC-4AD6-BAE3-81BDA8C56FDA}"/>
    <cellStyle name="Normal 10 7" xfId="27" xr:uid="{2A003D0C-C16A-481C-B1F9-22848BA72953}"/>
    <cellStyle name="Normal 2" xfId="3" xr:uid="{00000000-0005-0000-0000-000002000000}"/>
    <cellStyle name="Normal 2 2" xfId="4" xr:uid="{00000000-0005-0000-0000-000003000000}"/>
    <cellStyle name="Normal 2 2 2" xfId="16" xr:uid="{27BC3EB5-FD11-4ADF-8DA2-B0447E670DB3}"/>
    <cellStyle name="Normal 2 2 3" xfId="9" xr:uid="{B0AE0387-F457-4F9C-A3F2-2FCC2E541D00}"/>
    <cellStyle name="Normal 2 3" xfId="11" xr:uid="{5F562CF9-FE59-4E81-8D62-DA3B907C9755}"/>
    <cellStyle name="Normal 2 3 3" xfId="32" xr:uid="{022DBF69-93BD-4C39-91DA-5DB482BD970C}"/>
    <cellStyle name="Normal 2 4" xfId="36" xr:uid="{BA74555A-B032-49F9-B1BB-378400C504E0}"/>
    <cellStyle name="Normal 3" xfId="5" xr:uid="{00000000-0005-0000-0000-000004000000}"/>
    <cellStyle name="Normal 3 10" xfId="31" xr:uid="{6BE8B752-F434-4630-9BAC-7476CF2A1324}"/>
    <cellStyle name="Normal 3 2" xfId="10" xr:uid="{81AE35A9-C352-481C-988F-AFEDCD7F1DF8}"/>
    <cellStyle name="Normal 3 2 2" xfId="26" xr:uid="{7910E3AA-3F0E-454A-834F-4B2D2AFEF1C9}"/>
    <cellStyle name="Normal 3 3" xfId="6" xr:uid="{00000000-0005-0000-0000-000005000000}"/>
    <cellStyle name="Normal 3 3 2 2" xfId="34" xr:uid="{9A0B76AC-9491-4835-A306-A90981B91127}"/>
    <cellStyle name="Normal 3 3 3 4" xfId="30" xr:uid="{C4BB07B3-8395-4EAB-8ACB-CA4DB183EE32}"/>
    <cellStyle name="Normal 3 4" xfId="14" xr:uid="{737A476E-501E-441A-B974-5EB438B0B26D}"/>
    <cellStyle name="Normal 3 4 2" xfId="33" xr:uid="{2A6581A4-AB6C-452A-A8A1-66736336F458}"/>
    <cellStyle name="Normal 3 5" xfId="1" xr:uid="{00000000-0005-0000-0000-000006000000}"/>
    <cellStyle name="Normal 3 5 2 2" xfId="29" xr:uid="{5F7716B7-01B0-4919-BEB5-4C26E5DB997F}"/>
    <cellStyle name="Normal 4" xfId="7" xr:uid="{00000000-0005-0000-0000-000007000000}"/>
    <cellStyle name="Normal 4 2" xfId="35" xr:uid="{849A780F-4A99-4BF2-AD10-2F978545894A}"/>
    <cellStyle name="Normal 5" xfId="2" xr:uid="{00000000-0005-0000-0000-000008000000}"/>
    <cellStyle name="Normal 51 5" xfId="23" xr:uid="{EC1A27AC-A057-4B26-8259-00E2EB7DC0F8}"/>
    <cellStyle name="Normal 58" xfId="24" xr:uid="{BBE4262C-D35B-4355-8B5F-83CB38478DC8}"/>
    <cellStyle name="Normal 6" xfId="18" xr:uid="{6773FE25-12BD-4B0B-AD86-CDCBF6954170}"/>
    <cellStyle name="Normal 6 2" xfId="28" xr:uid="{D99C5CF3-93BB-4C86-98D1-BDFEDC52D276}"/>
    <cellStyle name="Normal 6 2 2" xfId="38" xr:uid="{82C94DA7-2313-40A7-B129-38131A9EF3FC}"/>
    <cellStyle name="Normal 9" xfId="13" xr:uid="{34627190-44DF-439A-AF6D-CF5AC3ADBE8E}"/>
    <cellStyle name="Normal_Sheet1 2" xfId="42" xr:uid="{15204D09-F6FD-4E92-9CA8-0EF12942368A}"/>
    <cellStyle name="Percent 2" xfId="8" xr:uid="{00000000-0005-0000-0000-00000A000000}"/>
    <cellStyle name="Percent 2 2" xfId="15" xr:uid="{3B80DCC0-DB3E-46D2-A718-CDB289679BD0}"/>
    <cellStyle name="Percent 3" xfId="20" xr:uid="{C9A3B601-F5C5-475E-950F-C5BE8848A0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direct_profiles/VM_Ivita_Lazdina/Desktop/Not_1529/2020_GATAVOTIE_NOTEIKUMI/555_not_rudens/211020/Finan&#353;u%20ietekme%20Trombektomij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šu ietekme"/>
      <sheetName val="Ierīces uz rēķiniem"/>
    </sheetNames>
    <sheetDataSet>
      <sheetData sheetId="0"/>
      <sheetData sheetId="1">
        <row r="9">
          <cell r="C9">
            <v>3871</v>
          </cell>
        </row>
        <row r="15">
          <cell r="C15">
            <v>3898</v>
          </cell>
        </row>
        <row r="23">
          <cell r="C23">
            <v>5336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29754-BB70-4590-B752-36B17A759A48}">
  <dimension ref="A1:N19"/>
  <sheetViews>
    <sheetView zoomScale="62" zoomScaleNormal="62" workbookViewId="0">
      <selection activeCell="C25" sqref="C25"/>
    </sheetView>
  </sheetViews>
  <sheetFormatPr defaultRowHeight="15.75"/>
  <cols>
    <col min="1" max="1" width="24.42578125" style="4" customWidth="1"/>
    <col min="2" max="2" width="18.140625" style="4" customWidth="1"/>
    <col min="3" max="3" width="38.28515625" style="4" customWidth="1"/>
    <col min="4" max="4" width="9.140625" style="4"/>
    <col min="5" max="5" width="17.85546875" style="4" customWidth="1"/>
    <col min="6" max="6" width="15.140625" style="4" customWidth="1"/>
    <col min="7" max="7" width="14" style="4" customWidth="1"/>
    <col min="8" max="8" width="17.7109375" style="4" customWidth="1"/>
    <col min="9" max="9" width="18.5703125" style="4" customWidth="1"/>
    <col min="10" max="10" width="13.7109375" style="4" customWidth="1"/>
    <col min="11" max="11" width="18.42578125" style="4" customWidth="1"/>
    <col min="12" max="12" width="14.140625" style="4" customWidth="1"/>
    <col min="13" max="13" width="17.7109375" style="4" customWidth="1"/>
    <col min="14" max="14" width="19.5703125" style="4" customWidth="1"/>
    <col min="15" max="16384" width="9.140625" style="4"/>
  </cols>
  <sheetData>
    <row r="1" spans="1:14" ht="58.5" customHeight="1">
      <c r="J1" s="117" t="s">
        <v>1</v>
      </c>
      <c r="K1" s="117"/>
      <c r="L1" s="117"/>
      <c r="M1" s="117"/>
    </row>
    <row r="2" spans="1:14">
      <c r="A2" s="118" t="s">
        <v>49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</row>
    <row r="3" spans="1:14" s="7" customFormat="1">
      <c r="A3" s="5" t="s">
        <v>50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4" s="83" customFormat="1" ht="75">
      <c r="A4" s="116"/>
      <c r="B4" s="108" t="s">
        <v>2</v>
      </c>
      <c r="C4" s="108"/>
      <c r="D4" s="109" t="s">
        <v>3</v>
      </c>
      <c r="E4" s="109" t="s">
        <v>4</v>
      </c>
      <c r="F4" s="109" t="s">
        <v>5</v>
      </c>
      <c r="G4" s="109" t="s">
        <v>6</v>
      </c>
      <c r="H4" s="109" t="s">
        <v>7</v>
      </c>
      <c r="I4" s="109" t="s">
        <v>8</v>
      </c>
      <c r="J4" s="109" t="s">
        <v>9</v>
      </c>
      <c r="K4" s="109" t="s">
        <v>10</v>
      </c>
      <c r="L4" s="109" t="s">
        <v>11</v>
      </c>
      <c r="M4" s="109" t="s">
        <v>12</v>
      </c>
      <c r="N4" s="110" t="s">
        <v>182</v>
      </c>
    </row>
    <row r="5" spans="1:14" s="90" customFormat="1" ht="30">
      <c r="A5" s="84" t="s">
        <v>13</v>
      </c>
      <c r="B5" s="85">
        <v>47060</v>
      </c>
      <c r="C5" s="86" t="s">
        <v>14</v>
      </c>
      <c r="D5" s="87">
        <v>4.28</v>
      </c>
      <c r="E5" s="88">
        <v>5200</v>
      </c>
      <c r="F5" s="89">
        <v>4000</v>
      </c>
      <c r="G5" s="89">
        <v>1500</v>
      </c>
      <c r="H5" s="89">
        <f t="shared" ref="H5:H18" si="0">(E5*120)+(F5*30)</f>
        <v>744000</v>
      </c>
      <c r="I5" s="89">
        <f t="shared" ref="I5:I18" si="1">G5*210</f>
        <v>315000</v>
      </c>
      <c r="J5" s="89">
        <f t="shared" ref="J5:J18" si="2">D5*H5</f>
        <v>3184320</v>
      </c>
      <c r="K5" s="89">
        <f t="shared" ref="K5:K18" si="3">D5*I5</f>
        <v>1348200</v>
      </c>
      <c r="L5" s="89">
        <f t="shared" ref="L5:L18" si="4">H5+I5</f>
        <v>1059000</v>
      </c>
      <c r="M5" s="105">
        <f t="shared" ref="M5:M18" si="5">L5*D5</f>
        <v>4532520</v>
      </c>
      <c r="N5" s="107">
        <f>M5/2</f>
        <v>2266260</v>
      </c>
    </row>
    <row r="6" spans="1:14" s="83" customFormat="1" ht="45">
      <c r="A6" s="91" t="s">
        <v>15</v>
      </c>
      <c r="B6" s="92">
        <v>47259</v>
      </c>
      <c r="C6" s="91" t="s">
        <v>16</v>
      </c>
      <c r="D6" s="87">
        <v>25.83</v>
      </c>
      <c r="E6" s="88">
        <v>200</v>
      </c>
      <c r="F6" s="89">
        <v>100</v>
      </c>
      <c r="G6" s="89">
        <v>5</v>
      </c>
      <c r="H6" s="89">
        <f t="shared" si="0"/>
        <v>27000</v>
      </c>
      <c r="I6" s="89">
        <f t="shared" si="1"/>
        <v>1050</v>
      </c>
      <c r="J6" s="89">
        <f t="shared" si="2"/>
        <v>697410</v>
      </c>
      <c r="K6" s="89">
        <f t="shared" si="3"/>
        <v>27121.5</v>
      </c>
      <c r="L6" s="89">
        <f t="shared" si="4"/>
        <v>28050</v>
      </c>
      <c r="M6" s="105">
        <f t="shared" si="5"/>
        <v>724531.5</v>
      </c>
      <c r="N6" s="107">
        <f t="shared" ref="N6:N19" si="6">M6/2</f>
        <v>362265.75</v>
      </c>
    </row>
    <row r="7" spans="1:14" s="83" customFormat="1" ht="30">
      <c r="A7" s="91" t="s">
        <v>17</v>
      </c>
      <c r="B7" s="92"/>
      <c r="C7" s="91" t="s">
        <v>18</v>
      </c>
      <c r="D7" s="87">
        <v>19.510000000000002</v>
      </c>
      <c r="E7" s="88">
        <v>200</v>
      </c>
      <c r="F7" s="89">
        <v>100</v>
      </c>
      <c r="G7" s="89">
        <v>5</v>
      </c>
      <c r="H7" s="89">
        <f t="shared" si="0"/>
        <v>27000</v>
      </c>
      <c r="I7" s="89">
        <f t="shared" si="1"/>
        <v>1050</v>
      </c>
      <c r="J7" s="89">
        <f t="shared" si="2"/>
        <v>526770</v>
      </c>
      <c r="K7" s="89">
        <f t="shared" si="3"/>
        <v>20485.5</v>
      </c>
      <c r="L7" s="89">
        <f t="shared" si="4"/>
        <v>28050</v>
      </c>
      <c r="M7" s="105">
        <f t="shared" si="5"/>
        <v>547255.5</v>
      </c>
      <c r="N7" s="107">
        <f t="shared" si="6"/>
        <v>273627.75</v>
      </c>
    </row>
    <row r="8" spans="1:14" s="90" customFormat="1" ht="30">
      <c r="A8" s="91" t="s">
        <v>19</v>
      </c>
      <c r="B8" s="92">
        <v>47079</v>
      </c>
      <c r="C8" s="91" t="s">
        <v>20</v>
      </c>
      <c r="D8" s="87">
        <v>1.86</v>
      </c>
      <c r="E8" s="88">
        <v>5400</v>
      </c>
      <c r="F8" s="89">
        <v>4000</v>
      </c>
      <c r="G8" s="89">
        <v>1500</v>
      </c>
      <c r="H8" s="89">
        <f t="shared" si="0"/>
        <v>768000</v>
      </c>
      <c r="I8" s="89">
        <f t="shared" si="1"/>
        <v>315000</v>
      </c>
      <c r="J8" s="89">
        <f t="shared" si="2"/>
        <v>1428480</v>
      </c>
      <c r="K8" s="89">
        <f t="shared" si="3"/>
        <v>585900</v>
      </c>
      <c r="L8" s="89">
        <f t="shared" si="4"/>
        <v>1083000</v>
      </c>
      <c r="M8" s="105">
        <f t="shared" si="5"/>
        <v>2014380</v>
      </c>
      <c r="N8" s="107">
        <f t="shared" si="6"/>
        <v>1007190</v>
      </c>
    </row>
    <row r="9" spans="1:14" s="90" customFormat="1" ht="32.1" customHeight="1">
      <c r="A9" s="92" t="s">
        <v>21</v>
      </c>
      <c r="B9" s="92">
        <v>47073</v>
      </c>
      <c r="C9" s="93" t="s">
        <v>22</v>
      </c>
      <c r="D9" s="87">
        <v>33.08</v>
      </c>
      <c r="E9" s="88">
        <v>5200</v>
      </c>
      <c r="F9" s="89">
        <v>4000</v>
      </c>
      <c r="G9" s="89">
        <f>G5*0.6</f>
        <v>900</v>
      </c>
      <c r="H9" s="89">
        <f t="shared" si="0"/>
        <v>744000</v>
      </c>
      <c r="I9" s="89">
        <f t="shared" si="1"/>
        <v>189000</v>
      </c>
      <c r="J9" s="89">
        <f t="shared" si="2"/>
        <v>24611520</v>
      </c>
      <c r="K9" s="89">
        <f t="shared" si="3"/>
        <v>6252120</v>
      </c>
      <c r="L9" s="89">
        <f t="shared" si="4"/>
        <v>933000</v>
      </c>
      <c r="M9" s="105">
        <f t="shared" si="5"/>
        <v>30863640</v>
      </c>
      <c r="N9" s="107">
        <f t="shared" si="6"/>
        <v>15431820</v>
      </c>
    </row>
    <row r="10" spans="1:14" s="90" customFormat="1" ht="15">
      <c r="A10" s="92" t="s">
        <v>17</v>
      </c>
      <c r="B10" s="92"/>
      <c r="C10" s="93" t="s">
        <v>23</v>
      </c>
      <c r="D10" s="87">
        <v>1.71</v>
      </c>
      <c r="E10" s="88">
        <v>5200</v>
      </c>
      <c r="F10" s="89">
        <v>4000</v>
      </c>
      <c r="G10" s="89">
        <f>G6*0.6</f>
        <v>3</v>
      </c>
      <c r="H10" s="89">
        <f t="shared" si="0"/>
        <v>744000</v>
      </c>
      <c r="I10" s="89">
        <f t="shared" si="1"/>
        <v>630</v>
      </c>
      <c r="J10" s="89">
        <f t="shared" si="2"/>
        <v>1272240</v>
      </c>
      <c r="K10" s="89">
        <f t="shared" si="3"/>
        <v>1077.3</v>
      </c>
      <c r="L10" s="89">
        <f t="shared" si="4"/>
        <v>744630</v>
      </c>
      <c r="M10" s="105">
        <f t="shared" si="5"/>
        <v>1273317.3</v>
      </c>
      <c r="N10" s="107">
        <f t="shared" si="6"/>
        <v>636658.65</v>
      </c>
    </row>
    <row r="11" spans="1:14" s="83" customFormat="1" ht="32.1" customHeight="1">
      <c r="A11" s="93" t="s">
        <v>24</v>
      </c>
      <c r="B11" s="94">
        <v>47075</v>
      </c>
      <c r="C11" s="95" t="s">
        <v>25</v>
      </c>
      <c r="D11" s="96">
        <v>38.97</v>
      </c>
      <c r="E11" s="97">
        <v>1000</v>
      </c>
      <c r="F11" s="89">
        <v>500</v>
      </c>
      <c r="G11" s="89">
        <v>700</v>
      </c>
      <c r="H11" s="89">
        <f t="shared" si="0"/>
        <v>135000</v>
      </c>
      <c r="I11" s="89">
        <f t="shared" si="1"/>
        <v>147000</v>
      </c>
      <c r="J11" s="89">
        <f t="shared" si="2"/>
        <v>5260950</v>
      </c>
      <c r="K11" s="89">
        <f t="shared" si="3"/>
        <v>5728590</v>
      </c>
      <c r="L11" s="89">
        <f t="shared" si="4"/>
        <v>282000</v>
      </c>
      <c r="M11" s="105">
        <f t="shared" si="5"/>
        <v>10989540</v>
      </c>
      <c r="N11" s="107">
        <f t="shared" si="6"/>
        <v>5494770</v>
      </c>
    </row>
    <row r="12" spans="1:14" s="83" customFormat="1" ht="45">
      <c r="A12" s="92" t="s">
        <v>26</v>
      </c>
      <c r="B12" s="92" t="s">
        <v>27</v>
      </c>
      <c r="C12" s="93" t="s">
        <v>28</v>
      </c>
      <c r="D12" s="87">
        <v>53.9</v>
      </c>
      <c r="E12" s="88">
        <v>1000</v>
      </c>
      <c r="F12" s="98">
        <v>500</v>
      </c>
      <c r="G12" s="89">
        <f>G9*0.4</f>
        <v>360</v>
      </c>
      <c r="H12" s="89">
        <f t="shared" si="0"/>
        <v>135000</v>
      </c>
      <c r="I12" s="89">
        <f t="shared" si="1"/>
        <v>75600</v>
      </c>
      <c r="J12" s="89">
        <f t="shared" si="2"/>
        <v>7276500</v>
      </c>
      <c r="K12" s="89">
        <f t="shared" si="3"/>
        <v>4074840</v>
      </c>
      <c r="L12" s="89">
        <f t="shared" si="4"/>
        <v>210600</v>
      </c>
      <c r="M12" s="105">
        <f t="shared" si="5"/>
        <v>11351340</v>
      </c>
      <c r="N12" s="107">
        <f t="shared" si="6"/>
        <v>5675670</v>
      </c>
    </row>
    <row r="13" spans="1:14" s="90" customFormat="1" ht="45">
      <c r="A13" s="93" t="s">
        <v>29</v>
      </c>
      <c r="B13" s="92" t="s">
        <v>30</v>
      </c>
      <c r="C13" s="93" t="s">
        <v>31</v>
      </c>
      <c r="D13" s="87">
        <f>D8</f>
        <v>1.86</v>
      </c>
      <c r="E13" s="88">
        <v>1000</v>
      </c>
      <c r="F13" s="98">
        <v>500</v>
      </c>
      <c r="G13" s="89">
        <v>360</v>
      </c>
      <c r="H13" s="89">
        <f t="shared" si="0"/>
        <v>135000</v>
      </c>
      <c r="I13" s="89">
        <f t="shared" si="1"/>
        <v>75600</v>
      </c>
      <c r="J13" s="89">
        <f t="shared" si="2"/>
        <v>251100</v>
      </c>
      <c r="K13" s="89">
        <f t="shared" si="3"/>
        <v>140616</v>
      </c>
      <c r="L13" s="89">
        <f t="shared" si="4"/>
        <v>210600</v>
      </c>
      <c r="M13" s="105">
        <f t="shared" si="5"/>
        <v>391716</v>
      </c>
      <c r="N13" s="107">
        <f t="shared" si="6"/>
        <v>195858</v>
      </c>
    </row>
    <row r="14" spans="1:14" s="90" customFormat="1" ht="53.25" customHeight="1">
      <c r="A14" s="92" t="s">
        <v>32</v>
      </c>
      <c r="B14" s="85" t="s">
        <v>33</v>
      </c>
      <c r="C14" s="99" t="s">
        <v>34</v>
      </c>
      <c r="D14" s="100">
        <v>169.2</v>
      </c>
      <c r="E14" s="101">
        <v>25</v>
      </c>
      <c r="F14" s="89">
        <v>25</v>
      </c>
      <c r="G14" s="89">
        <v>12</v>
      </c>
      <c r="H14" s="89">
        <f t="shared" si="0"/>
        <v>3750</v>
      </c>
      <c r="I14" s="89">
        <f t="shared" si="1"/>
        <v>2520</v>
      </c>
      <c r="J14" s="89">
        <f t="shared" si="2"/>
        <v>634500</v>
      </c>
      <c r="K14" s="89">
        <f t="shared" si="3"/>
        <v>426384</v>
      </c>
      <c r="L14" s="89">
        <f t="shared" si="4"/>
        <v>6270</v>
      </c>
      <c r="M14" s="105">
        <f t="shared" si="5"/>
        <v>1060884</v>
      </c>
      <c r="N14" s="107">
        <f t="shared" si="6"/>
        <v>530442</v>
      </c>
    </row>
    <row r="15" spans="1:14" s="83" customFormat="1" ht="30">
      <c r="A15" s="102" t="s">
        <v>48</v>
      </c>
      <c r="B15" s="92" t="s">
        <v>35</v>
      </c>
      <c r="C15" s="93" t="s">
        <v>36</v>
      </c>
      <c r="D15" s="103">
        <v>379</v>
      </c>
      <c r="E15" s="88">
        <v>10</v>
      </c>
      <c r="F15" s="89">
        <v>10</v>
      </c>
      <c r="G15" s="89">
        <v>5</v>
      </c>
      <c r="H15" s="89">
        <f t="shared" si="0"/>
        <v>1500</v>
      </c>
      <c r="I15" s="89">
        <f t="shared" si="1"/>
        <v>1050</v>
      </c>
      <c r="J15" s="89">
        <f t="shared" si="2"/>
        <v>568500</v>
      </c>
      <c r="K15" s="89">
        <f t="shared" si="3"/>
        <v>397950</v>
      </c>
      <c r="L15" s="89">
        <f t="shared" si="4"/>
        <v>2550</v>
      </c>
      <c r="M15" s="105">
        <f t="shared" si="5"/>
        <v>966450</v>
      </c>
      <c r="N15" s="107">
        <f t="shared" si="6"/>
        <v>483225</v>
      </c>
    </row>
    <row r="16" spans="1:14" s="90" customFormat="1" ht="40.5" customHeight="1">
      <c r="A16" s="92" t="s">
        <v>37</v>
      </c>
      <c r="B16" s="93" t="s">
        <v>38</v>
      </c>
      <c r="C16" s="93" t="s">
        <v>39</v>
      </c>
      <c r="D16" s="103">
        <v>6.39</v>
      </c>
      <c r="E16" s="88">
        <v>14</v>
      </c>
      <c r="F16" s="89">
        <v>14</v>
      </c>
      <c r="G16" s="89">
        <v>14</v>
      </c>
      <c r="H16" s="89">
        <f t="shared" si="0"/>
        <v>2100</v>
      </c>
      <c r="I16" s="89">
        <f t="shared" si="1"/>
        <v>2940</v>
      </c>
      <c r="J16" s="89">
        <f t="shared" si="2"/>
        <v>13419</v>
      </c>
      <c r="K16" s="89">
        <f t="shared" si="3"/>
        <v>18786.599999999999</v>
      </c>
      <c r="L16" s="89">
        <f t="shared" si="4"/>
        <v>5040</v>
      </c>
      <c r="M16" s="105">
        <f t="shared" si="5"/>
        <v>32205.599999999999</v>
      </c>
      <c r="N16" s="107">
        <f t="shared" si="6"/>
        <v>16102.8</v>
      </c>
    </row>
    <row r="17" spans="1:14" s="90" customFormat="1" ht="50.25" customHeight="1">
      <c r="A17" s="92" t="s">
        <v>40</v>
      </c>
      <c r="B17" s="93" t="s">
        <v>41</v>
      </c>
      <c r="C17" s="93" t="s">
        <v>42</v>
      </c>
      <c r="D17" s="103">
        <v>20.079999999999998</v>
      </c>
      <c r="E17" s="88">
        <v>50</v>
      </c>
      <c r="F17" s="89">
        <v>50</v>
      </c>
      <c r="G17" s="89">
        <v>25</v>
      </c>
      <c r="H17" s="89">
        <f t="shared" si="0"/>
        <v>7500</v>
      </c>
      <c r="I17" s="89">
        <f t="shared" si="1"/>
        <v>5250</v>
      </c>
      <c r="J17" s="89">
        <f t="shared" si="2"/>
        <v>150600</v>
      </c>
      <c r="K17" s="89">
        <f t="shared" si="3"/>
        <v>105419.99999999999</v>
      </c>
      <c r="L17" s="89">
        <f t="shared" si="4"/>
        <v>12750</v>
      </c>
      <c r="M17" s="105">
        <f t="shared" si="5"/>
        <v>256019.99999999997</v>
      </c>
      <c r="N17" s="107">
        <f t="shared" si="6"/>
        <v>128009.99999999999</v>
      </c>
    </row>
    <row r="18" spans="1:14" s="90" customFormat="1" ht="60">
      <c r="A18" s="93" t="s">
        <v>43</v>
      </c>
      <c r="B18" s="93" t="s">
        <v>44</v>
      </c>
      <c r="C18" s="93" t="s">
        <v>45</v>
      </c>
      <c r="D18" s="103">
        <v>12.92</v>
      </c>
      <c r="E18" s="88">
        <v>9</v>
      </c>
      <c r="F18" s="89">
        <v>9</v>
      </c>
      <c r="G18" s="89">
        <v>8</v>
      </c>
      <c r="H18" s="89">
        <f t="shared" si="0"/>
        <v>1350</v>
      </c>
      <c r="I18" s="89">
        <f t="shared" si="1"/>
        <v>1680</v>
      </c>
      <c r="J18" s="89">
        <f t="shared" si="2"/>
        <v>17442</v>
      </c>
      <c r="K18" s="89">
        <f t="shared" si="3"/>
        <v>21705.599999999999</v>
      </c>
      <c r="L18" s="89">
        <f t="shared" si="4"/>
        <v>3030</v>
      </c>
      <c r="M18" s="105">
        <f t="shared" si="5"/>
        <v>39147.599999999999</v>
      </c>
      <c r="N18" s="107">
        <f t="shared" si="6"/>
        <v>19573.8</v>
      </c>
    </row>
    <row r="19" spans="1:14" s="83" customFormat="1" ht="15">
      <c r="F19" s="104"/>
      <c r="G19" s="104"/>
      <c r="H19" s="104"/>
      <c r="I19" s="104"/>
      <c r="J19" s="106">
        <f>SUM(J5:J18)</f>
        <v>45893751</v>
      </c>
      <c r="K19" s="106">
        <f>SUM(K5:K18)</f>
        <v>19149196.500000004</v>
      </c>
      <c r="L19" s="106">
        <f>SUM(L5:L18)</f>
        <v>4608570</v>
      </c>
      <c r="M19" s="106">
        <f>SUM(M5:M18)</f>
        <v>65042947.5</v>
      </c>
      <c r="N19" s="111">
        <f t="shared" si="6"/>
        <v>32521473.75</v>
      </c>
    </row>
  </sheetData>
  <mergeCells count="2">
    <mergeCell ref="J1:M1"/>
    <mergeCell ref="A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3C4263-5D09-444C-ABC8-F1FE1BDBD373}">
  <dimension ref="A1:L8"/>
  <sheetViews>
    <sheetView zoomScale="78" zoomScaleNormal="78" workbookViewId="0">
      <selection activeCell="E12" sqref="E12"/>
    </sheetView>
  </sheetViews>
  <sheetFormatPr defaultRowHeight="15.75"/>
  <cols>
    <col min="1" max="2" width="9.140625" style="4"/>
    <col min="3" max="3" width="19.140625" style="4" customWidth="1"/>
    <col min="4" max="4" width="22" style="4" customWidth="1"/>
    <col min="5" max="5" width="22.85546875" style="4" customWidth="1"/>
    <col min="6" max="6" width="11.28515625" style="4" bestFit="1" customWidth="1"/>
    <col min="7" max="16384" width="9.140625" style="4"/>
  </cols>
  <sheetData>
    <row r="1" spans="1:12" ht="89.25" customHeight="1">
      <c r="G1" s="117" t="s">
        <v>51</v>
      </c>
      <c r="H1" s="117"/>
      <c r="I1" s="117"/>
      <c r="J1" s="117"/>
      <c r="K1" s="117"/>
    </row>
    <row r="2" spans="1:12" ht="19.5" customHeight="1">
      <c r="A2" s="119" t="s">
        <v>180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</row>
    <row r="3" spans="1:12" ht="29.25" customHeight="1">
      <c r="B3" s="120"/>
      <c r="C3" s="121"/>
      <c r="D3" s="122"/>
      <c r="E3" s="126" t="s">
        <v>181</v>
      </c>
    </row>
    <row r="4" spans="1:12">
      <c r="B4" s="123"/>
      <c r="C4" s="124"/>
      <c r="D4" s="125"/>
      <c r="E4" s="127"/>
    </row>
    <row r="5" spans="1:12">
      <c r="B5" s="20">
        <v>1</v>
      </c>
      <c r="C5" s="22" t="s">
        <v>178</v>
      </c>
      <c r="D5" s="3"/>
      <c r="E5" s="21">
        <v>9915775</v>
      </c>
    </row>
    <row r="6" spans="1:12">
      <c r="B6" s="20">
        <v>2</v>
      </c>
      <c r="C6" s="22" t="s">
        <v>46</v>
      </c>
      <c r="D6" s="3"/>
      <c r="E6" s="21">
        <v>4891312</v>
      </c>
    </row>
    <row r="7" spans="1:12">
      <c r="B7" s="20">
        <v>3</v>
      </c>
      <c r="C7" s="22" t="s">
        <v>179</v>
      </c>
      <c r="D7" s="3"/>
      <c r="E7" s="24">
        <v>8276244</v>
      </c>
    </row>
    <row r="8" spans="1:12">
      <c r="B8" s="3"/>
      <c r="C8" s="3"/>
      <c r="D8" s="3"/>
      <c r="E8" s="23">
        <f>E5+E6+E7</f>
        <v>23083331</v>
      </c>
    </row>
  </sheetData>
  <mergeCells count="4">
    <mergeCell ref="G1:K1"/>
    <mergeCell ref="A2:L2"/>
    <mergeCell ref="B3:D4"/>
    <mergeCell ref="E3:E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66F1A1-63F8-41C0-A291-34B074DBB27C}">
  <dimension ref="A1:I47"/>
  <sheetViews>
    <sheetView workbookViewId="0">
      <selection activeCell="C30" sqref="C30"/>
    </sheetView>
  </sheetViews>
  <sheetFormatPr defaultRowHeight="12.75"/>
  <cols>
    <col min="1" max="1" width="9.140625" style="25"/>
    <col min="2" max="2" width="14.5703125" style="25" customWidth="1"/>
    <col min="3" max="3" width="31.5703125" style="25" customWidth="1"/>
    <col min="4" max="4" width="9.28515625" style="25" bestFit="1" customWidth="1"/>
    <col min="5" max="5" width="19.42578125" style="25" customWidth="1"/>
    <col min="6" max="6" width="11.28515625" style="25" bestFit="1" customWidth="1"/>
    <col min="7" max="7" width="22.28515625" style="25" customWidth="1"/>
    <col min="8" max="16384" width="9.140625" style="25"/>
  </cols>
  <sheetData>
    <row r="1" spans="1:7" ht="62.25" customHeight="1">
      <c r="E1" s="128" t="s">
        <v>52</v>
      </c>
      <c r="F1" s="128"/>
      <c r="G1" s="128"/>
    </row>
    <row r="2" spans="1:7" ht="15" customHeight="1">
      <c r="A2" s="129" t="s">
        <v>160</v>
      </c>
      <c r="B2" s="129"/>
      <c r="C2" s="129"/>
      <c r="D2" s="129"/>
      <c r="E2" s="129"/>
      <c r="F2" s="129"/>
      <c r="G2" s="129"/>
    </row>
    <row r="3" spans="1:7" ht="63.75">
      <c r="B3" s="46" t="s">
        <v>129</v>
      </c>
      <c r="D3" s="47" t="s">
        <v>130</v>
      </c>
      <c r="E3" s="48" t="s">
        <v>131</v>
      </c>
      <c r="F3" s="49" t="s">
        <v>132</v>
      </c>
    </row>
    <row r="4" spans="1:7">
      <c r="B4" s="46"/>
      <c r="D4" s="50">
        <v>565624.72080000001</v>
      </c>
      <c r="E4" s="51">
        <v>301308.8344600001</v>
      </c>
      <c r="F4" s="52">
        <v>5724867.8547399994</v>
      </c>
    </row>
    <row r="6" spans="1:7" ht="51">
      <c r="B6" s="43" t="s">
        <v>133</v>
      </c>
      <c r="C6" s="43" t="s">
        <v>134</v>
      </c>
      <c r="D6" s="43" t="s">
        <v>135</v>
      </c>
      <c r="E6" s="43" t="s">
        <v>136</v>
      </c>
      <c r="F6" s="43" t="s">
        <v>137</v>
      </c>
    </row>
    <row r="7" spans="1:7">
      <c r="B7" s="28" t="s">
        <v>138</v>
      </c>
      <c r="C7" s="29" t="s">
        <v>139</v>
      </c>
      <c r="D7" s="29">
        <v>0.68</v>
      </c>
      <c r="E7" s="30">
        <v>8.5000000000000006E-2</v>
      </c>
      <c r="F7" s="30">
        <v>0.17</v>
      </c>
    </row>
    <row r="8" spans="1:7">
      <c r="B8" s="31" t="s">
        <v>140</v>
      </c>
      <c r="C8" s="32" t="s">
        <v>141</v>
      </c>
      <c r="D8" s="33">
        <v>0</v>
      </c>
      <c r="E8" s="33">
        <v>0</v>
      </c>
      <c r="F8" s="33">
        <v>0</v>
      </c>
    </row>
    <row r="9" spans="1:7">
      <c r="B9" s="28" t="s">
        <v>142</v>
      </c>
      <c r="C9" s="29" t="s">
        <v>143</v>
      </c>
      <c r="D9" s="30">
        <v>6.29</v>
      </c>
      <c r="E9" s="30">
        <v>7.8625E-2</v>
      </c>
      <c r="F9" s="30">
        <v>0.15725</v>
      </c>
    </row>
    <row r="10" spans="1:7">
      <c r="B10" s="31" t="s">
        <v>144</v>
      </c>
      <c r="C10" s="32" t="s">
        <v>145</v>
      </c>
      <c r="D10" s="32">
        <v>0.06</v>
      </c>
      <c r="E10" s="33">
        <v>0.06</v>
      </c>
      <c r="F10" s="32">
        <v>0.12</v>
      </c>
      <c r="G10" s="25" t="s">
        <v>146</v>
      </c>
    </row>
    <row r="11" spans="1:7">
      <c r="B11" s="28" t="s">
        <v>147</v>
      </c>
      <c r="C11" s="29" t="s">
        <v>145</v>
      </c>
      <c r="D11" s="30">
        <v>0.04</v>
      </c>
      <c r="E11" s="30">
        <v>0.04</v>
      </c>
      <c r="F11" s="30">
        <v>0.08</v>
      </c>
    </row>
    <row r="12" spans="1:7">
      <c r="B12" s="28" t="s">
        <v>148</v>
      </c>
      <c r="C12" s="29"/>
      <c r="D12" s="28"/>
      <c r="E12" s="29"/>
      <c r="F12" s="29">
        <v>0.25</v>
      </c>
    </row>
    <row r="13" spans="1:7">
      <c r="B13" s="28"/>
      <c r="C13" s="29"/>
      <c r="D13" s="28"/>
      <c r="E13" s="29"/>
      <c r="F13" s="41">
        <v>0.65725000000000011</v>
      </c>
    </row>
    <row r="14" spans="1:7">
      <c r="B14" s="28"/>
      <c r="C14" s="28"/>
      <c r="D14" s="28"/>
      <c r="E14" s="28" t="s">
        <v>149</v>
      </c>
      <c r="F14" s="34">
        <v>5724867.8547399994</v>
      </c>
    </row>
    <row r="15" spans="1:7">
      <c r="B15" s="28"/>
      <c r="C15" s="28"/>
      <c r="D15" s="28"/>
      <c r="E15" s="28"/>
      <c r="F15" s="42">
        <v>3762669.3975278651</v>
      </c>
    </row>
    <row r="18" spans="2:7" ht="51">
      <c r="B18" s="38" t="s">
        <v>150</v>
      </c>
      <c r="C18" s="39" t="s">
        <v>134</v>
      </c>
      <c r="D18" s="39" t="s">
        <v>135</v>
      </c>
      <c r="E18" s="40" t="s">
        <v>136</v>
      </c>
      <c r="F18" s="40" t="s">
        <v>137</v>
      </c>
    </row>
    <row r="19" spans="2:7">
      <c r="B19" s="28" t="s">
        <v>151</v>
      </c>
      <c r="C19" s="29" t="s">
        <v>139</v>
      </c>
      <c r="D19" s="29">
        <v>3.97</v>
      </c>
      <c r="E19" s="30">
        <v>0.49625000000000002</v>
      </c>
      <c r="F19" s="30">
        <v>0.99250000000000005</v>
      </c>
    </row>
    <row r="20" spans="2:7">
      <c r="B20" s="31" t="s">
        <v>140</v>
      </c>
      <c r="C20" s="32" t="s">
        <v>141</v>
      </c>
      <c r="D20" s="33">
        <v>0</v>
      </c>
      <c r="E20" s="33">
        <v>0</v>
      </c>
      <c r="F20" s="33">
        <v>0</v>
      </c>
    </row>
    <row r="21" spans="2:7">
      <c r="B21" s="28" t="s">
        <v>142</v>
      </c>
      <c r="C21" s="29" t="s">
        <v>143</v>
      </c>
      <c r="D21" s="30">
        <v>6.29</v>
      </c>
      <c r="E21" s="30">
        <v>7.8625E-2</v>
      </c>
      <c r="F21" s="30">
        <v>0.15725</v>
      </c>
    </row>
    <row r="22" spans="2:7">
      <c r="B22" s="28" t="s">
        <v>152</v>
      </c>
      <c r="C22" s="29" t="s">
        <v>145</v>
      </c>
      <c r="D22" s="30">
        <v>4</v>
      </c>
      <c r="E22" s="30">
        <v>4</v>
      </c>
      <c r="F22" s="30">
        <v>8</v>
      </c>
    </row>
    <row r="23" spans="2:7">
      <c r="B23" s="28" t="s">
        <v>147</v>
      </c>
      <c r="C23" s="29" t="s">
        <v>145</v>
      </c>
      <c r="D23" s="30">
        <v>0.04</v>
      </c>
      <c r="E23" s="30">
        <v>0.04</v>
      </c>
      <c r="F23" s="30">
        <v>0.08</v>
      </c>
    </row>
    <row r="24" spans="2:7">
      <c r="B24" s="28" t="s">
        <v>153</v>
      </c>
      <c r="C24" s="29" t="s">
        <v>145</v>
      </c>
      <c r="D24" s="29">
        <v>0.03</v>
      </c>
      <c r="E24" s="30">
        <v>0.03</v>
      </c>
      <c r="F24" s="30">
        <v>0.06</v>
      </c>
    </row>
    <row r="25" spans="2:7">
      <c r="B25" s="31" t="s">
        <v>144</v>
      </c>
      <c r="C25" s="32" t="s">
        <v>145</v>
      </c>
      <c r="D25" s="32">
        <v>0.06</v>
      </c>
      <c r="E25" s="33">
        <v>0.06</v>
      </c>
      <c r="F25" s="32">
        <v>0.12</v>
      </c>
      <c r="G25" s="25" t="s">
        <v>146</v>
      </c>
    </row>
    <row r="26" spans="2:7">
      <c r="B26" s="28" t="s">
        <v>148</v>
      </c>
      <c r="C26" s="29"/>
      <c r="D26" s="28"/>
      <c r="E26" s="29"/>
      <c r="F26" s="29">
        <v>0.25</v>
      </c>
    </row>
    <row r="27" spans="2:7">
      <c r="B27" s="28"/>
      <c r="C27" s="29"/>
      <c r="D27" s="28"/>
      <c r="E27" s="29"/>
      <c r="F27" s="41">
        <v>9.5397500000000015</v>
      </c>
    </row>
    <row r="28" spans="2:7">
      <c r="B28" s="28"/>
      <c r="C28" s="28"/>
      <c r="D28" s="28"/>
      <c r="E28" s="28" t="s">
        <v>149</v>
      </c>
      <c r="F28" s="34">
        <v>301308.8344600001</v>
      </c>
    </row>
    <row r="29" spans="2:7">
      <c r="B29" s="28"/>
      <c r="C29" s="28"/>
      <c r="D29" s="28"/>
      <c r="E29" s="28"/>
      <c r="F29" s="42">
        <v>2874410.9535397864</v>
      </c>
    </row>
    <row r="32" spans="2:7" ht="51">
      <c r="B32" s="43" t="s">
        <v>154</v>
      </c>
      <c r="C32" s="43" t="s">
        <v>134</v>
      </c>
      <c r="D32" s="43" t="s">
        <v>135</v>
      </c>
      <c r="E32" s="43" t="s">
        <v>136</v>
      </c>
      <c r="F32" s="43" t="s">
        <v>137</v>
      </c>
    </row>
    <row r="33" spans="2:9">
      <c r="B33" s="28" t="s">
        <v>155</v>
      </c>
      <c r="C33" s="29" t="s">
        <v>145</v>
      </c>
      <c r="D33" s="29">
        <v>7.33</v>
      </c>
      <c r="E33" s="30">
        <v>7.33</v>
      </c>
      <c r="F33" s="30">
        <v>14.66</v>
      </c>
    </row>
    <row r="34" spans="2:9">
      <c r="B34" s="31" t="s">
        <v>140</v>
      </c>
      <c r="C34" s="32" t="s">
        <v>141</v>
      </c>
      <c r="D34" s="33">
        <v>0</v>
      </c>
      <c r="E34" s="33">
        <v>0</v>
      </c>
      <c r="F34" s="33">
        <v>0</v>
      </c>
    </row>
    <row r="35" spans="2:9">
      <c r="B35" s="28" t="s">
        <v>142</v>
      </c>
      <c r="C35" s="29" t="s">
        <v>143</v>
      </c>
      <c r="D35" s="30">
        <v>6.29</v>
      </c>
      <c r="E35" s="30">
        <v>7.8625E-2</v>
      </c>
      <c r="F35" s="30">
        <v>0.15725</v>
      </c>
    </row>
    <row r="36" spans="2:9">
      <c r="B36" s="28" t="s">
        <v>152</v>
      </c>
      <c r="C36" s="29" t="s">
        <v>145</v>
      </c>
      <c r="D36" s="30">
        <v>4</v>
      </c>
      <c r="E36" s="30">
        <v>4</v>
      </c>
      <c r="F36" s="30">
        <v>8</v>
      </c>
    </row>
    <row r="37" spans="2:9">
      <c r="B37" s="28" t="s">
        <v>147</v>
      </c>
      <c r="C37" s="29" t="s">
        <v>145</v>
      </c>
      <c r="D37" s="30">
        <v>0.04</v>
      </c>
      <c r="E37" s="30">
        <v>0.04</v>
      </c>
      <c r="F37" s="30">
        <v>0.08</v>
      </c>
    </row>
    <row r="38" spans="2:9">
      <c r="B38" s="28" t="s">
        <v>153</v>
      </c>
      <c r="C38" s="29" t="s">
        <v>145</v>
      </c>
      <c r="D38" s="29">
        <v>0.03</v>
      </c>
      <c r="E38" s="30">
        <v>0.03</v>
      </c>
      <c r="F38" s="30">
        <v>0.06</v>
      </c>
    </row>
    <row r="39" spans="2:9" ht="51" customHeight="1">
      <c r="B39" s="28" t="s">
        <v>156</v>
      </c>
      <c r="C39" s="29" t="s">
        <v>145</v>
      </c>
      <c r="D39" s="29">
        <v>0.06</v>
      </c>
      <c r="E39" s="30">
        <v>0.06</v>
      </c>
      <c r="F39" s="29">
        <v>0.12</v>
      </c>
      <c r="G39" s="130" t="s">
        <v>157</v>
      </c>
      <c r="H39" s="131"/>
      <c r="I39" s="131"/>
    </row>
    <row r="40" spans="2:9">
      <c r="B40" s="28" t="s">
        <v>148</v>
      </c>
      <c r="C40" s="29"/>
      <c r="D40" s="28"/>
      <c r="E40" s="29"/>
      <c r="F40" s="29">
        <v>0.25</v>
      </c>
    </row>
    <row r="41" spans="2:9">
      <c r="B41" s="28"/>
      <c r="C41" s="29"/>
      <c r="D41" s="28"/>
      <c r="E41" s="29"/>
      <c r="F41" s="41">
        <v>23.327249999999999</v>
      </c>
    </row>
    <row r="42" spans="2:9">
      <c r="B42" s="28"/>
      <c r="C42" s="28"/>
      <c r="D42" s="28"/>
      <c r="E42" s="28" t="s">
        <v>149</v>
      </c>
      <c r="F42" s="34">
        <v>565624.72080000001</v>
      </c>
    </row>
    <row r="43" spans="2:9">
      <c r="B43" s="28"/>
      <c r="C43" s="28"/>
      <c r="D43" s="28"/>
      <c r="E43" s="28"/>
      <c r="F43" s="42">
        <v>13194469.268281801</v>
      </c>
    </row>
    <row r="45" spans="2:9" ht="13.5" thickBot="1"/>
    <row r="46" spans="2:9" ht="13.5" thickBot="1">
      <c r="E46" s="44" t="s">
        <v>183</v>
      </c>
      <c r="F46" s="45">
        <f>F15+F29+F43</f>
        <v>19831549.61934945</v>
      </c>
    </row>
    <row r="47" spans="2:9" ht="13.5" thickBot="1">
      <c r="E47" s="44" t="s">
        <v>184</v>
      </c>
      <c r="F47" s="112">
        <f>F46/2</f>
        <v>9915774.8096747249</v>
      </c>
    </row>
  </sheetData>
  <mergeCells count="3">
    <mergeCell ref="E1:G1"/>
    <mergeCell ref="A2:G2"/>
    <mergeCell ref="G39:I3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DABFC7-DC45-4FD7-99CE-478EEC15C312}">
  <dimension ref="A1:G32"/>
  <sheetViews>
    <sheetView workbookViewId="0">
      <selection activeCell="E32" sqref="E32"/>
    </sheetView>
  </sheetViews>
  <sheetFormatPr defaultRowHeight="12.75"/>
  <cols>
    <col min="1" max="1" width="9.140625" style="25"/>
    <col min="2" max="2" width="17.140625" style="25" customWidth="1"/>
    <col min="3" max="3" width="24.140625" style="25" customWidth="1"/>
    <col min="4" max="4" width="9.28515625" style="25" bestFit="1" customWidth="1"/>
    <col min="5" max="5" width="17.7109375" style="25" customWidth="1"/>
    <col min="6" max="6" width="10.140625" style="25" bestFit="1" customWidth="1"/>
    <col min="7" max="7" width="36.5703125" style="25" customWidth="1"/>
    <col min="8" max="16384" width="9.140625" style="25"/>
  </cols>
  <sheetData>
    <row r="1" spans="1:7" ht="71.25" customHeight="1">
      <c r="A1" s="26"/>
      <c r="B1" s="26"/>
      <c r="C1" s="26"/>
      <c r="D1" s="26"/>
      <c r="E1" s="26"/>
      <c r="F1" s="132" t="s">
        <v>53</v>
      </c>
      <c r="G1" s="132"/>
    </row>
    <row r="2" spans="1:7">
      <c r="A2" s="128" t="s">
        <v>159</v>
      </c>
      <c r="B2" s="128"/>
      <c r="C2" s="128"/>
      <c r="D2" s="128"/>
      <c r="E2" s="128"/>
      <c r="F2" s="128"/>
      <c r="G2" s="128"/>
    </row>
    <row r="3" spans="1:7" ht="38.25">
      <c r="B3" s="43" t="s">
        <v>133</v>
      </c>
      <c r="C3" s="43" t="s">
        <v>134</v>
      </c>
      <c r="D3" s="43" t="s">
        <v>135</v>
      </c>
      <c r="E3" s="43" t="s">
        <v>136</v>
      </c>
      <c r="F3" s="43" t="s">
        <v>158</v>
      </c>
    </row>
    <row r="4" spans="1:7">
      <c r="B4" s="28" t="s">
        <v>138</v>
      </c>
      <c r="C4" s="29" t="s">
        <v>139</v>
      </c>
      <c r="D4" s="29">
        <v>0.68</v>
      </c>
      <c r="E4" s="30">
        <v>7.5555555555555556E-2</v>
      </c>
      <c r="F4" s="30">
        <v>0.19719999999999999</v>
      </c>
    </row>
    <row r="5" spans="1:7">
      <c r="B5" s="31" t="s">
        <v>140</v>
      </c>
      <c r="C5" s="32" t="s">
        <v>141</v>
      </c>
      <c r="D5" s="33">
        <v>0</v>
      </c>
      <c r="E5" s="33">
        <v>0</v>
      </c>
      <c r="F5" s="33">
        <v>0</v>
      </c>
    </row>
    <row r="6" spans="1:7">
      <c r="B6" s="28" t="s">
        <v>142</v>
      </c>
      <c r="C6" s="29" t="s">
        <v>143</v>
      </c>
      <c r="D6" s="30">
        <v>6.29</v>
      </c>
      <c r="E6" s="30">
        <v>6.9888888888888889E-2</v>
      </c>
      <c r="F6" s="30">
        <v>0.18240999999999999</v>
      </c>
    </row>
    <row r="7" spans="1:7">
      <c r="B7" s="31" t="s">
        <v>144</v>
      </c>
      <c r="C7" s="32" t="s">
        <v>145</v>
      </c>
      <c r="D7" s="32">
        <v>0.06</v>
      </c>
      <c r="E7" s="33">
        <v>0.06</v>
      </c>
      <c r="F7" s="33">
        <v>0.15659999999999999</v>
      </c>
      <c r="G7" s="25" t="s">
        <v>146</v>
      </c>
    </row>
    <row r="8" spans="1:7">
      <c r="B8" s="28" t="s">
        <v>148</v>
      </c>
      <c r="C8" s="29"/>
      <c r="D8" s="28"/>
      <c r="E8" s="29"/>
      <c r="F8" s="29">
        <v>0.25</v>
      </c>
    </row>
    <row r="9" spans="1:7">
      <c r="B9" s="28"/>
      <c r="C9" s="29"/>
      <c r="D9" s="28"/>
      <c r="E9" s="29"/>
      <c r="F9" s="41">
        <v>0.62961</v>
      </c>
    </row>
    <row r="10" spans="1:7">
      <c r="B10" s="28"/>
      <c r="C10" s="28"/>
      <c r="D10" s="28"/>
      <c r="E10" s="28" t="s">
        <v>149</v>
      </c>
      <c r="F10" s="34">
        <v>4926096</v>
      </c>
    </row>
    <row r="11" spans="1:7">
      <c r="B11" s="28"/>
      <c r="C11" s="28"/>
      <c r="D11" s="28"/>
      <c r="E11" s="28"/>
      <c r="F11" s="42">
        <v>3101519.3025600002</v>
      </c>
    </row>
    <row r="13" spans="1:7" ht="38.25">
      <c r="B13" s="43" t="s">
        <v>150</v>
      </c>
      <c r="C13" s="43" t="s">
        <v>134</v>
      </c>
      <c r="D13" s="43" t="s">
        <v>135</v>
      </c>
      <c r="E13" s="43" t="s">
        <v>136</v>
      </c>
      <c r="F13" s="43" t="s">
        <v>158</v>
      </c>
    </row>
    <row r="14" spans="1:7">
      <c r="B14" s="28" t="s">
        <v>151</v>
      </c>
      <c r="C14" s="35" t="s">
        <v>139</v>
      </c>
      <c r="D14" s="35">
        <v>3.97</v>
      </c>
      <c r="E14" s="36">
        <v>0.44111111111111112</v>
      </c>
      <c r="F14" s="36">
        <v>1.1513</v>
      </c>
    </row>
    <row r="15" spans="1:7">
      <c r="B15" s="31" t="s">
        <v>140</v>
      </c>
      <c r="C15" s="32" t="s">
        <v>141</v>
      </c>
      <c r="D15" s="33">
        <v>0</v>
      </c>
      <c r="E15" s="33">
        <v>0</v>
      </c>
      <c r="F15" s="33">
        <v>0</v>
      </c>
    </row>
    <row r="16" spans="1:7">
      <c r="B16" s="28" t="s">
        <v>142</v>
      </c>
      <c r="C16" s="29" t="s">
        <v>143</v>
      </c>
      <c r="D16" s="30">
        <v>6.29</v>
      </c>
      <c r="E16" s="30">
        <v>6.9888888888888889E-2</v>
      </c>
      <c r="F16" s="36">
        <v>0.18240999999999999</v>
      </c>
    </row>
    <row r="17" spans="2:7">
      <c r="B17" s="37" t="s">
        <v>152</v>
      </c>
      <c r="C17" s="29" t="s">
        <v>145</v>
      </c>
      <c r="D17" s="36">
        <v>4</v>
      </c>
      <c r="E17" s="36">
        <v>4</v>
      </c>
      <c r="F17" s="36">
        <v>10.44</v>
      </c>
    </row>
    <row r="18" spans="2:7">
      <c r="B18" s="37" t="s">
        <v>147</v>
      </c>
      <c r="C18" s="29" t="s">
        <v>145</v>
      </c>
      <c r="D18" s="36">
        <v>0.04</v>
      </c>
      <c r="E18" s="36">
        <v>0.04</v>
      </c>
      <c r="F18" s="36">
        <v>0.10439999999999999</v>
      </c>
    </row>
    <row r="19" spans="2:7">
      <c r="B19" s="37" t="s">
        <v>153</v>
      </c>
      <c r="C19" s="29" t="s">
        <v>145</v>
      </c>
      <c r="D19" s="35">
        <v>0.03</v>
      </c>
      <c r="E19" s="36">
        <v>0.03</v>
      </c>
      <c r="F19" s="36">
        <v>7.8299999999999995E-2</v>
      </c>
    </row>
    <row r="20" spans="2:7">
      <c r="B20" s="31" t="s">
        <v>144</v>
      </c>
      <c r="C20" s="32" t="s">
        <v>145</v>
      </c>
      <c r="D20" s="32">
        <v>0.06</v>
      </c>
      <c r="E20" s="33">
        <v>0.06</v>
      </c>
      <c r="F20" s="33">
        <v>0.15659999999999999</v>
      </c>
      <c r="G20" s="25" t="s">
        <v>146</v>
      </c>
    </row>
    <row r="21" spans="2:7">
      <c r="B21" s="37" t="s">
        <v>148</v>
      </c>
      <c r="C21" s="35"/>
      <c r="D21" s="37"/>
      <c r="E21" s="35"/>
      <c r="F21" s="35">
        <v>0.25</v>
      </c>
    </row>
    <row r="22" spans="2:7">
      <c r="B22" s="28"/>
      <c r="C22" s="29"/>
      <c r="D22" s="28"/>
      <c r="E22" s="29"/>
      <c r="F22" s="41">
        <v>12.20641</v>
      </c>
    </row>
    <row r="23" spans="2:7">
      <c r="B23" s="28"/>
      <c r="C23" s="28"/>
      <c r="D23" s="28"/>
      <c r="E23" s="28" t="s">
        <v>149</v>
      </c>
      <c r="F23" s="34">
        <v>547344</v>
      </c>
    </row>
    <row r="24" spans="2:7">
      <c r="B24" s="28"/>
      <c r="C24" s="28"/>
      <c r="D24" s="28"/>
      <c r="E24" s="28"/>
      <c r="F24" s="42">
        <v>6681105.2750399997</v>
      </c>
    </row>
    <row r="25" spans="2:7" ht="13.5" thickBot="1"/>
    <row r="26" spans="2:7" ht="13.5" thickBot="1">
      <c r="E26" s="44" t="s">
        <v>183</v>
      </c>
      <c r="F26" s="45">
        <f>F11+F24</f>
        <v>9782624.5776000004</v>
      </c>
    </row>
    <row r="27" spans="2:7" ht="26.25" thickBot="1">
      <c r="E27" s="113" t="s">
        <v>185</v>
      </c>
      <c r="F27" s="114">
        <f>F26/2</f>
        <v>4891312.2888000002</v>
      </c>
    </row>
    <row r="32" spans="2:7">
      <c r="F32" s="27"/>
    </row>
  </sheetData>
  <mergeCells count="2">
    <mergeCell ref="F1:G1"/>
    <mergeCell ref="A2:G2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C0C299-5216-486A-8B44-472A3B5433A1}">
  <dimension ref="A1:H55"/>
  <sheetViews>
    <sheetView topLeftCell="A22" zoomScale="89" zoomScaleNormal="89" workbookViewId="0">
      <selection activeCell="G54" sqref="G54"/>
    </sheetView>
  </sheetViews>
  <sheetFormatPr defaultRowHeight="12.75"/>
  <cols>
    <col min="1" max="1" width="20.5703125" style="25" customWidth="1"/>
    <col min="2" max="2" width="19.85546875" style="25" customWidth="1"/>
    <col min="3" max="3" width="15.42578125" style="25" customWidth="1"/>
    <col min="4" max="4" width="14" style="25" customWidth="1"/>
    <col min="5" max="5" width="17.7109375" style="25" customWidth="1"/>
    <col min="6" max="6" width="24.5703125" style="25" customWidth="1"/>
    <col min="7" max="7" width="12.7109375" style="25" bestFit="1" customWidth="1"/>
    <col min="8" max="16384" width="9.140625" style="25"/>
  </cols>
  <sheetData>
    <row r="1" spans="1:8" ht="48" customHeight="1">
      <c r="E1" s="131" t="s">
        <v>54</v>
      </c>
      <c r="F1" s="131"/>
      <c r="G1" s="131"/>
      <c r="H1" s="131"/>
    </row>
    <row r="2" spans="1:8">
      <c r="A2" s="129" t="s">
        <v>161</v>
      </c>
      <c r="B2" s="129"/>
      <c r="C2" s="129"/>
      <c r="D2" s="129"/>
      <c r="E2" s="129"/>
      <c r="F2" s="129"/>
      <c r="G2" s="129"/>
      <c r="H2" s="129"/>
    </row>
    <row r="3" spans="1:8">
      <c r="A3" s="133" t="s">
        <v>72</v>
      </c>
      <c r="B3" s="133" t="s">
        <v>73</v>
      </c>
      <c r="C3" s="133" t="s">
        <v>74</v>
      </c>
      <c r="D3" s="133" t="s">
        <v>75</v>
      </c>
      <c r="E3" s="133" t="s">
        <v>76</v>
      </c>
      <c r="F3" s="133" t="s">
        <v>77</v>
      </c>
    </row>
    <row r="4" spans="1:8" ht="35.25" customHeight="1">
      <c r="A4" s="133"/>
      <c r="B4" s="133"/>
      <c r="C4" s="133"/>
      <c r="D4" s="133"/>
      <c r="E4" s="133"/>
      <c r="F4" s="133"/>
    </row>
    <row r="5" spans="1:8">
      <c r="A5" s="65" t="s">
        <v>78</v>
      </c>
      <c r="B5" s="66" t="s">
        <v>79</v>
      </c>
      <c r="C5" s="67">
        <v>509669.8864588</v>
      </c>
      <c r="D5" s="67">
        <v>0</v>
      </c>
      <c r="E5" s="67">
        <v>509669.8864588</v>
      </c>
      <c r="F5" s="67">
        <v>1324.8000000000002</v>
      </c>
    </row>
    <row r="6" spans="1:8">
      <c r="A6" s="59">
        <v>5</v>
      </c>
      <c r="B6" s="28" t="s">
        <v>80</v>
      </c>
      <c r="C6" s="34">
        <v>47059.776489162745</v>
      </c>
      <c r="D6" s="28"/>
      <c r="E6" s="34">
        <v>47059.776489162745</v>
      </c>
      <c r="F6" s="28">
        <v>441.6</v>
      </c>
      <c r="G6" s="53"/>
    </row>
    <row r="7" spans="1:8">
      <c r="A7" s="59">
        <v>5</v>
      </c>
      <c r="B7" s="28" t="s">
        <v>81</v>
      </c>
      <c r="C7" s="34">
        <v>150644.9295953885</v>
      </c>
      <c r="D7" s="28"/>
      <c r="E7" s="34">
        <v>150644.9295953885</v>
      </c>
      <c r="F7" s="28">
        <v>441.6</v>
      </c>
      <c r="G7" s="53"/>
    </row>
    <row r="8" spans="1:8">
      <c r="A8" s="59">
        <v>5</v>
      </c>
      <c r="B8" s="28" t="s">
        <v>82</v>
      </c>
      <c r="C8" s="34">
        <v>311965.18037424877</v>
      </c>
      <c r="D8" s="28"/>
      <c r="E8" s="34">
        <v>311965.18037424877</v>
      </c>
      <c r="F8" s="28">
        <v>441.6</v>
      </c>
    </row>
    <row r="9" spans="1:8">
      <c r="A9" s="65" t="s">
        <v>83</v>
      </c>
      <c r="B9" s="66" t="s">
        <v>79</v>
      </c>
      <c r="C9" s="67">
        <v>415826.95650000003</v>
      </c>
      <c r="D9" s="67">
        <v>5899.7555555555546</v>
      </c>
      <c r="E9" s="67">
        <v>421726.7120555556</v>
      </c>
      <c r="F9" s="67">
        <v>386.4</v>
      </c>
    </row>
    <row r="10" spans="1:8">
      <c r="A10" s="59">
        <v>4</v>
      </c>
      <c r="B10" s="28" t="s">
        <v>84</v>
      </c>
      <c r="C10" s="34">
        <v>97376.086482398125</v>
      </c>
      <c r="D10" s="54">
        <v>842.82222222222208</v>
      </c>
      <c r="E10" s="34">
        <v>98218.908704620349</v>
      </c>
      <c r="F10" s="28">
        <v>55.2</v>
      </c>
      <c r="G10" s="53"/>
    </row>
    <row r="11" spans="1:8">
      <c r="A11" s="59">
        <v>4</v>
      </c>
      <c r="B11" s="28" t="s">
        <v>85</v>
      </c>
      <c r="C11" s="34">
        <v>50144.272844880099</v>
      </c>
      <c r="D11" s="54">
        <v>842.82222222222208</v>
      </c>
      <c r="E11" s="34">
        <v>50987.095067102324</v>
      </c>
      <c r="F11" s="28">
        <v>55.2</v>
      </c>
    </row>
    <row r="12" spans="1:8">
      <c r="A12" s="59">
        <v>4</v>
      </c>
      <c r="B12" s="28" t="s">
        <v>86</v>
      </c>
      <c r="C12" s="34">
        <v>46204.148550602607</v>
      </c>
      <c r="D12" s="54">
        <v>842.82222222222208</v>
      </c>
      <c r="E12" s="34">
        <v>47046.970772824832</v>
      </c>
      <c r="F12" s="28">
        <v>55.2</v>
      </c>
    </row>
    <row r="13" spans="1:8">
      <c r="A13" s="59">
        <v>4</v>
      </c>
      <c r="B13" s="28" t="s">
        <v>87</v>
      </c>
      <c r="C13" s="34">
        <v>67283.887671097371</v>
      </c>
      <c r="D13" s="54">
        <v>842.82222222222208</v>
      </c>
      <c r="E13" s="34">
        <v>68126.709893319596</v>
      </c>
      <c r="F13" s="28">
        <v>55.2</v>
      </c>
    </row>
    <row r="14" spans="1:8">
      <c r="A14" s="59">
        <v>4</v>
      </c>
      <c r="B14" s="28" t="s">
        <v>88</v>
      </c>
      <c r="C14" s="34">
        <v>56162.712607140245</v>
      </c>
      <c r="D14" s="54">
        <v>842.82222222222208</v>
      </c>
      <c r="E14" s="34">
        <v>57005.53482936247</v>
      </c>
      <c r="F14" s="28">
        <v>55.2</v>
      </c>
    </row>
    <row r="15" spans="1:8">
      <c r="A15" s="59">
        <v>4</v>
      </c>
      <c r="B15" s="28" t="s">
        <v>89</v>
      </c>
      <c r="C15" s="34">
        <v>56325.834049507779</v>
      </c>
      <c r="D15" s="54">
        <v>842.82222222222208</v>
      </c>
      <c r="E15" s="34">
        <v>57168.656271730004</v>
      </c>
      <c r="F15" s="28">
        <v>55.2</v>
      </c>
    </row>
    <row r="16" spans="1:8">
      <c r="A16" s="59">
        <v>4</v>
      </c>
      <c r="B16" s="28" t="s">
        <v>90</v>
      </c>
      <c r="C16" s="34">
        <v>42330.014294373788</v>
      </c>
      <c r="D16" s="54">
        <v>842.82222222222208</v>
      </c>
      <c r="E16" s="34">
        <v>43172.836516596013</v>
      </c>
      <c r="F16" s="28">
        <v>55.2</v>
      </c>
    </row>
    <row r="17" spans="1:6">
      <c r="A17" s="65" t="s">
        <v>91</v>
      </c>
      <c r="B17" s="66" t="s">
        <v>79</v>
      </c>
      <c r="C17" s="67">
        <v>115773.40835</v>
      </c>
      <c r="D17" s="67">
        <v>2236.8780000000002</v>
      </c>
      <c r="E17" s="67">
        <v>118010.28635000001</v>
      </c>
      <c r="F17" s="67">
        <v>0</v>
      </c>
    </row>
    <row r="18" spans="1:6">
      <c r="A18" s="59">
        <v>3</v>
      </c>
      <c r="B18" s="28" t="s">
        <v>92</v>
      </c>
      <c r="C18" s="34">
        <v>15926.757121896399</v>
      </c>
      <c r="D18" s="54">
        <v>319.55400000000003</v>
      </c>
      <c r="E18" s="34">
        <v>16246.311121896399</v>
      </c>
      <c r="F18" s="28"/>
    </row>
    <row r="19" spans="1:6">
      <c r="A19" s="59">
        <v>3</v>
      </c>
      <c r="B19" s="28" t="s">
        <v>93</v>
      </c>
      <c r="C19" s="34">
        <v>18218.099887777109</v>
      </c>
      <c r="D19" s="54">
        <v>319.55400000000003</v>
      </c>
      <c r="E19" s="34">
        <v>18537.653887777109</v>
      </c>
      <c r="F19" s="28"/>
    </row>
    <row r="20" spans="1:6">
      <c r="A20" s="59">
        <v>3</v>
      </c>
      <c r="B20" s="28" t="s">
        <v>94</v>
      </c>
      <c r="C20" s="34">
        <v>13891.354633847419</v>
      </c>
      <c r="D20" s="54">
        <v>319.55400000000003</v>
      </c>
      <c r="E20" s="34">
        <v>14210.908633847419</v>
      </c>
      <c r="F20" s="28"/>
    </row>
    <row r="21" spans="1:6">
      <c r="A21" s="59">
        <v>3</v>
      </c>
      <c r="B21" s="28" t="s">
        <v>95</v>
      </c>
      <c r="C21" s="34">
        <v>14484.508703919835</v>
      </c>
      <c r="D21" s="54">
        <v>319.55400000000003</v>
      </c>
      <c r="E21" s="34">
        <v>14804.062703919835</v>
      </c>
      <c r="F21" s="28"/>
    </row>
    <row r="22" spans="1:6">
      <c r="A22" s="59">
        <v>3</v>
      </c>
      <c r="B22" s="28" t="s">
        <v>96</v>
      </c>
      <c r="C22" s="34">
        <v>17649.18528691438</v>
      </c>
      <c r="D22" s="54">
        <v>319.55400000000003</v>
      </c>
      <c r="E22" s="34">
        <v>17968.739286914381</v>
      </c>
      <c r="F22" s="28"/>
    </row>
    <row r="23" spans="1:6">
      <c r="A23" s="59">
        <v>3</v>
      </c>
      <c r="B23" s="28" t="s">
        <v>97</v>
      </c>
      <c r="C23" s="34">
        <v>16899.90051810896</v>
      </c>
      <c r="D23" s="54">
        <v>319.55400000000003</v>
      </c>
      <c r="E23" s="34">
        <v>17219.45451810896</v>
      </c>
      <c r="F23" s="28"/>
    </row>
    <row r="24" spans="1:6">
      <c r="A24" s="59">
        <v>3</v>
      </c>
      <c r="B24" s="28" t="s">
        <v>98</v>
      </c>
      <c r="C24" s="34">
        <v>18703.602197535904</v>
      </c>
      <c r="D24" s="54">
        <v>319.55400000000003</v>
      </c>
      <c r="E24" s="34">
        <v>19023.156197535904</v>
      </c>
      <c r="F24" s="28"/>
    </row>
    <row r="25" spans="1:6">
      <c r="A25" s="65" t="s">
        <v>99</v>
      </c>
      <c r="B25" s="66" t="s">
        <v>79</v>
      </c>
      <c r="C25" s="67">
        <v>51619.013181395349</v>
      </c>
      <c r="D25" s="67">
        <v>845.37600000000009</v>
      </c>
      <c r="E25" s="67">
        <v>52464.389181395352</v>
      </c>
      <c r="F25" s="67">
        <v>0</v>
      </c>
    </row>
    <row r="26" spans="1:6">
      <c r="A26" s="59">
        <v>2</v>
      </c>
      <c r="B26" s="28" t="s">
        <v>100</v>
      </c>
      <c r="C26" s="34">
        <v>13532.795112230997</v>
      </c>
      <c r="D26" s="54">
        <v>211.34400000000002</v>
      </c>
      <c r="E26" s="34">
        <v>13744.139112230996</v>
      </c>
      <c r="F26" s="28"/>
    </row>
    <row r="27" spans="1:6">
      <c r="A27" s="59">
        <v>2</v>
      </c>
      <c r="B27" s="28" t="s">
        <v>101</v>
      </c>
      <c r="C27" s="34">
        <v>11224.730196072802</v>
      </c>
      <c r="D27" s="54">
        <v>211.34400000000002</v>
      </c>
      <c r="E27" s="34">
        <v>11436.074196072801</v>
      </c>
      <c r="F27" s="28"/>
    </row>
    <row r="28" spans="1:6">
      <c r="A28" s="59">
        <v>2</v>
      </c>
      <c r="B28" s="28" t="s">
        <v>102</v>
      </c>
      <c r="C28" s="34">
        <v>8626.246515629804</v>
      </c>
      <c r="D28" s="54">
        <v>211.34400000000002</v>
      </c>
      <c r="E28" s="34">
        <v>8837.5905156298031</v>
      </c>
      <c r="F28" s="28"/>
    </row>
    <row r="29" spans="1:6">
      <c r="A29" s="59">
        <v>2</v>
      </c>
      <c r="B29" s="28" t="s">
        <v>103</v>
      </c>
      <c r="C29" s="34">
        <v>18235.241357461749</v>
      </c>
      <c r="D29" s="54">
        <v>211.34400000000002</v>
      </c>
      <c r="E29" s="34">
        <v>18446.58535746175</v>
      </c>
      <c r="F29" s="28"/>
    </row>
    <row r="30" spans="1:6">
      <c r="A30" s="65" t="s">
        <v>104</v>
      </c>
      <c r="B30" s="66" t="s">
        <v>79</v>
      </c>
      <c r="C30" s="67">
        <v>43307.571999999993</v>
      </c>
      <c r="D30" s="67">
        <v>1056.72</v>
      </c>
      <c r="E30" s="67">
        <v>44364.292000000001</v>
      </c>
      <c r="F30" s="67">
        <v>0</v>
      </c>
    </row>
    <row r="31" spans="1:6">
      <c r="A31" s="59">
        <v>1</v>
      </c>
      <c r="B31" s="28" t="s">
        <v>105</v>
      </c>
      <c r="C31" s="55">
        <v>10400.527796708198</v>
      </c>
      <c r="D31" s="54">
        <v>211.34400000000002</v>
      </c>
      <c r="E31" s="34">
        <v>10611.871796708198</v>
      </c>
      <c r="F31" s="28"/>
    </row>
    <row r="32" spans="1:6">
      <c r="A32" s="59">
        <v>1</v>
      </c>
      <c r="B32" s="28" t="s">
        <v>106</v>
      </c>
      <c r="C32" s="55">
        <v>7441.8702572744469</v>
      </c>
      <c r="D32" s="54">
        <v>211.34400000000002</v>
      </c>
      <c r="E32" s="34">
        <v>7653.2142572744469</v>
      </c>
      <c r="F32" s="28"/>
    </row>
    <row r="33" spans="1:6">
      <c r="A33" s="59">
        <v>1</v>
      </c>
      <c r="B33" s="28" t="s">
        <v>107</v>
      </c>
      <c r="C33" s="55">
        <v>4307.7187901031812</v>
      </c>
      <c r="D33" s="54">
        <v>211.34400000000002</v>
      </c>
      <c r="E33" s="34">
        <v>4519.0627901031812</v>
      </c>
      <c r="F33" s="28"/>
    </row>
    <row r="34" spans="1:6">
      <c r="A34" s="60">
        <v>1</v>
      </c>
      <c r="B34" s="56" t="s">
        <v>108</v>
      </c>
      <c r="C34" s="55">
        <v>6675.727163054733</v>
      </c>
      <c r="D34" s="54">
        <v>211.34400000000002</v>
      </c>
      <c r="E34" s="34">
        <v>6887.071163054733</v>
      </c>
      <c r="F34" s="28"/>
    </row>
    <row r="35" spans="1:6">
      <c r="A35" s="59">
        <v>1</v>
      </c>
      <c r="B35" s="28" t="s">
        <v>109</v>
      </c>
      <c r="C35" s="55">
        <v>14481.727992859438</v>
      </c>
      <c r="D35" s="54">
        <v>211.34400000000002</v>
      </c>
      <c r="E35" s="34">
        <v>14693.071992859437</v>
      </c>
      <c r="F35" s="28"/>
    </row>
    <row r="36" spans="1:6">
      <c r="A36" s="65" t="s">
        <v>110</v>
      </c>
      <c r="B36" s="66" t="s">
        <v>79</v>
      </c>
      <c r="C36" s="67">
        <v>94247.404999999999</v>
      </c>
      <c r="D36" s="67">
        <v>211.34400000000002</v>
      </c>
      <c r="E36" s="67">
        <v>94458.748999999996</v>
      </c>
      <c r="F36" s="67">
        <v>0</v>
      </c>
    </row>
    <row r="37" spans="1:6">
      <c r="A37" s="59" t="s">
        <v>111</v>
      </c>
      <c r="B37" s="28" t="s">
        <v>112</v>
      </c>
      <c r="C37" s="55">
        <v>43759.003643901306</v>
      </c>
      <c r="D37" s="54">
        <v>211.34400000000002</v>
      </c>
      <c r="E37" s="34">
        <v>43970.347643901303</v>
      </c>
      <c r="F37" s="28"/>
    </row>
    <row r="38" spans="1:6">
      <c r="A38" s="59" t="s">
        <v>111</v>
      </c>
      <c r="B38" s="56" t="s">
        <v>113</v>
      </c>
      <c r="C38" s="55">
        <v>20579.082214746435</v>
      </c>
      <c r="D38" s="54"/>
      <c r="E38" s="34">
        <v>20579.082214746435</v>
      </c>
      <c r="F38" s="28"/>
    </row>
    <row r="39" spans="1:6">
      <c r="A39" s="59" t="s">
        <v>111</v>
      </c>
      <c r="B39" s="28" t="s">
        <v>114</v>
      </c>
      <c r="C39" s="55">
        <v>29909.319141352262</v>
      </c>
      <c r="D39" s="54"/>
      <c r="E39" s="34">
        <v>29909.319141352262</v>
      </c>
      <c r="F39" s="28"/>
    </row>
    <row r="40" spans="1:6">
      <c r="A40" s="65" t="s">
        <v>115</v>
      </c>
      <c r="B40" s="66" t="s">
        <v>79</v>
      </c>
      <c r="C40" s="67">
        <v>123569.77318999999</v>
      </c>
      <c r="D40" s="67">
        <v>1479.4080000000001</v>
      </c>
      <c r="E40" s="67">
        <v>125049.18119</v>
      </c>
      <c r="F40" s="67">
        <v>0</v>
      </c>
    </row>
    <row r="41" spans="1:6">
      <c r="A41" s="59" t="s">
        <v>115</v>
      </c>
      <c r="B41" s="28" t="s">
        <v>116</v>
      </c>
      <c r="C41" s="57">
        <v>22642.831404758945</v>
      </c>
      <c r="D41" s="54">
        <v>211.34400000000002</v>
      </c>
      <c r="E41" s="34">
        <v>22854.175404758946</v>
      </c>
      <c r="F41" s="28"/>
    </row>
    <row r="42" spans="1:6">
      <c r="A42" s="59" t="s">
        <v>115</v>
      </c>
      <c r="B42" s="28" t="s">
        <v>117</v>
      </c>
      <c r="C42" s="57">
        <v>1859.1916626483912</v>
      </c>
      <c r="D42" s="54">
        <v>211.34400000000002</v>
      </c>
      <c r="E42" s="34">
        <v>2070.5356626483913</v>
      </c>
      <c r="F42" s="28"/>
    </row>
    <row r="43" spans="1:6">
      <c r="A43" s="59" t="s">
        <v>115</v>
      </c>
      <c r="B43" s="28" t="s">
        <v>118</v>
      </c>
      <c r="C43" s="57">
        <v>19451.648633928948</v>
      </c>
      <c r="D43" s="54">
        <v>211.34400000000002</v>
      </c>
      <c r="E43" s="34">
        <v>19662.992633928949</v>
      </c>
      <c r="F43" s="28"/>
    </row>
    <row r="44" spans="1:6">
      <c r="A44" s="59" t="s">
        <v>115</v>
      </c>
      <c r="B44" s="28" t="s">
        <v>119</v>
      </c>
      <c r="C44" s="57">
        <v>6968.9164319464562</v>
      </c>
      <c r="D44" s="54">
        <v>211.34400000000002</v>
      </c>
      <c r="E44" s="34">
        <v>7180.2604319464563</v>
      </c>
      <c r="F44" s="28"/>
    </row>
    <row r="45" spans="1:6">
      <c r="A45" s="70" t="s">
        <v>115</v>
      </c>
      <c r="B45" s="37" t="s">
        <v>120</v>
      </c>
      <c r="C45" s="57">
        <v>6229.5808200213387</v>
      </c>
      <c r="D45" s="54"/>
      <c r="E45" s="34">
        <v>6229.5808200213387</v>
      </c>
      <c r="F45" s="28"/>
    </row>
    <row r="46" spans="1:6">
      <c r="A46" s="70" t="s">
        <v>115</v>
      </c>
      <c r="B46" s="37" t="s">
        <v>121</v>
      </c>
      <c r="C46" s="57">
        <v>29899.681751624859</v>
      </c>
      <c r="D46" s="54"/>
      <c r="E46" s="34">
        <v>29899.681751624859</v>
      </c>
      <c r="F46" s="28"/>
    </row>
    <row r="47" spans="1:6">
      <c r="A47" s="70" t="s">
        <v>115</v>
      </c>
      <c r="B47" s="37" t="s">
        <v>122</v>
      </c>
      <c r="C47" s="57">
        <v>1859.7003798125602</v>
      </c>
      <c r="D47" s="54">
        <v>211.34400000000002</v>
      </c>
      <c r="E47" s="34">
        <v>2071.0443798125602</v>
      </c>
      <c r="F47" s="28"/>
    </row>
    <row r="48" spans="1:6">
      <c r="A48" s="59" t="s">
        <v>115</v>
      </c>
      <c r="B48" s="28" t="s">
        <v>123</v>
      </c>
      <c r="C48" s="57">
        <v>17645.024411577986</v>
      </c>
      <c r="D48" s="54">
        <v>211.34400000000002</v>
      </c>
      <c r="E48" s="34">
        <v>17856.368411577987</v>
      </c>
      <c r="F48" s="28"/>
    </row>
    <row r="49" spans="1:8">
      <c r="A49" s="59" t="s">
        <v>115</v>
      </c>
      <c r="B49" s="28" t="s">
        <v>124</v>
      </c>
      <c r="C49" s="57">
        <v>17013.197693680515</v>
      </c>
      <c r="D49" s="54">
        <v>211.34400000000002</v>
      </c>
      <c r="E49" s="34">
        <v>17224.541693680516</v>
      </c>
      <c r="F49" s="28"/>
    </row>
    <row r="50" spans="1:8">
      <c r="A50" s="65" t="s">
        <v>125</v>
      </c>
      <c r="B50" s="66" t="s">
        <v>79</v>
      </c>
      <c r="C50" s="67">
        <v>11496.600125000001</v>
      </c>
      <c r="D50" s="67">
        <v>422.68800000000005</v>
      </c>
      <c r="E50" s="67">
        <v>11919.288125000001</v>
      </c>
      <c r="F50" s="67">
        <v>0</v>
      </c>
    </row>
    <row r="51" spans="1:8">
      <c r="A51" s="59" t="s">
        <v>125</v>
      </c>
      <c r="B51" s="28" t="s">
        <v>126</v>
      </c>
      <c r="C51" s="57">
        <v>1137.5621295351032</v>
      </c>
      <c r="D51" s="54">
        <v>211.34400000000002</v>
      </c>
      <c r="E51" s="34">
        <v>1348.9061295351032</v>
      </c>
      <c r="F51" s="28"/>
    </row>
    <row r="52" spans="1:8">
      <c r="A52" s="59" t="s">
        <v>125</v>
      </c>
      <c r="B52" s="61" t="s">
        <v>127</v>
      </c>
      <c r="C52" s="57">
        <v>10359.037995464898</v>
      </c>
      <c r="D52" s="54">
        <v>211.34400000000002</v>
      </c>
      <c r="E52" s="34">
        <v>10570.381995464897</v>
      </c>
      <c r="F52" s="28"/>
    </row>
    <row r="53" spans="1:8">
      <c r="A53" s="62" t="s">
        <v>47</v>
      </c>
      <c r="B53" s="63"/>
      <c r="C53" s="64">
        <v>1365510.6148051952</v>
      </c>
      <c r="D53" s="64">
        <v>12152.169555555556</v>
      </c>
      <c r="E53" s="69">
        <v>1377662.784360751</v>
      </c>
      <c r="F53" s="69">
        <v>1711.2000000000003</v>
      </c>
      <c r="G53" s="68">
        <v>16552487.812329013</v>
      </c>
      <c r="H53" s="25" t="s">
        <v>128</v>
      </c>
    </row>
    <row r="54" spans="1:8">
      <c r="G54" s="115">
        <f>G53/2</f>
        <v>8276243.9061645065</v>
      </c>
      <c r="H54" s="25" t="s">
        <v>186</v>
      </c>
    </row>
    <row r="55" spans="1:8">
      <c r="E55" s="58"/>
    </row>
  </sheetData>
  <mergeCells count="8">
    <mergeCell ref="E1:H1"/>
    <mergeCell ref="A2:H2"/>
    <mergeCell ref="F3:F4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72EBAE-B4C6-47B4-8F79-F642E1BAEF9E}">
  <dimension ref="A1:G38"/>
  <sheetViews>
    <sheetView tabSelected="1" zoomScale="80" zoomScaleNormal="80" workbookViewId="0">
      <selection activeCell="H4" sqref="H4"/>
    </sheetView>
  </sheetViews>
  <sheetFormatPr defaultColWidth="22.7109375" defaultRowHeight="15"/>
  <cols>
    <col min="1" max="1" width="7.140625" style="8" customWidth="1"/>
    <col min="2" max="2" width="13.85546875" style="8" customWidth="1"/>
    <col min="3" max="3" width="22.7109375" style="8"/>
    <col min="4" max="4" width="37.42578125" style="8" customWidth="1"/>
    <col min="5" max="5" width="16.28515625" style="8" bestFit="1" customWidth="1"/>
    <col min="6" max="6" width="18.140625" style="8" customWidth="1"/>
    <col min="7" max="7" width="20.42578125" style="8" bestFit="1" customWidth="1"/>
    <col min="8" max="16384" width="22.7109375" style="8"/>
  </cols>
  <sheetData>
    <row r="1" spans="1:7" ht="64.5" customHeight="1">
      <c r="E1" s="143" t="s">
        <v>55</v>
      </c>
      <c r="F1" s="143"/>
      <c r="G1" s="143"/>
    </row>
    <row r="2" spans="1:7">
      <c r="A2" s="144" t="s">
        <v>71</v>
      </c>
      <c r="B2" s="144"/>
      <c r="C2" s="144"/>
      <c r="D2" s="144"/>
      <c r="E2" s="144"/>
      <c r="F2" s="144"/>
      <c r="G2" s="144"/>
    </row>
    <row r="3" spans="1:7" ht="30">
      <c r="A3" s="14" t="s">
        <v>56</v>
      </c>
      <c r="B3" s="14" t="s">
        <v>57</v>
      </c>
      <c r="C3" s="14" t="s">
        <v>58</v>
      </c>
      <c r="D3" s="15" t="s">
        <v>59</v>
      </c>
      <c r="E3" s="14" t="s">
        <v>70</v>
      </c>
      <c r="F3" s="14" t="s">
        <v>69</v>
      </c>
      <c r="G3" s="16" t="s">
        <v>68</v>
      </c>
    </row>
    <row r="4" spans="1:7" ht="30">
      <c r="A4" s="9">
        <v>1</v>
      </c>
      <c r="B4" s="139" t="s">
        <v>60</v>
      </c>
      <c r="C4" s="140"/>
      <c r="D4" s="82" t="s">
        <v>61</v>
      </c>
      <c r="E4" s="10">
        <v>730.18000000000006</v>
      </c>
      <c r="F4" s="17">
        <v>180</v>
      </c>
      <c r="G4" s="18">
        <f>$E$4*F4</f>
        <v>131432.40000000002</v>
      </c>
    </row>
    <row r="5" spans="1:7" ht="45">
      <c r="A5" s="9">
        <v>2</v>
      </c>
      <c r="B5" s="141" t="s">
        <v>60</v>
      </c>
      <c r="C5" s="142"/>
      <c r="D5" s="82" t="s">
        <v>62</v>
      </c>
      <c r="E5" s="10">
        <v>85</v>
      </c>
      <c r="F5" s="17">
        <f>F4*0.2</f>
        <v>36</v>
      </c>
      <c r="G5" s="18">
        <f>$E$5*F5</f>
        <v>3060</v>
      </c>
    </row>
    <row r="6" spans="1:7" ht="67.5" customHeight="1">
      <c r="A6" s="9">
        <v>3</v>
      </c>
      <c r="B6" s="139" t="s">
        <v>60</v>
      </c>
      <c r="C6" s="140"/>
      <c r="D6" s="82" t="s">
        <v>63</v>
      </c>
      <c r="E6" s="10">
        <v>49.62</v>
      </c>
      <c r="F6" s="17">
        <f>F4*0.8</f>
        <v>144</v>
      </c>
      <c r="G6" s="18">
        <f>$E$6*F6</f>
        <v>7145.28</v>
      </c>
    </row>
    <row r="7" spans="1:7" ht="47.25" customHeight="1">
      <c r="A7" s="9">
        <v>4</v>
      </c>
      <c r="B7" s="146" t="s">
        <v>64</v>
      </c>
      <c r="C7" s="146"/>
      <c r="D7" s="146"/>
      <c r="E7" s="11">
        <f>'[1]Ierīces uz rēķiniem'!$C$9</f>
        <v>3871</v>
      </c>
      <c r="F7" s="17">
        <v>180</v>
      </c>
      <c r="G7" s="18">
        <f>$E$7*F7</f>
        <v>696780</v>
      </c>
    </row>
    <row r="8" spans="1:7" ht="55.5" customHeight="1">
      <c r="A8" s="9">
        <v>5</v>
      </c>
      <c r="B8" s="146" t="s">
        <v>65</v>
      </c>
      <c r="C8" s="146"/>
      <c r="D8" s="146"/>
      <c r="E8" s="11">
        <f>'[1]Ierīces uz rēķiniem'!$C$15</f>
        <v>3898</v>
      </c>
      <c r="F8" s="17">
        <f>F7*0.2</f>
        <v>36</v>
      </c>
      <c r="G8" s="18">
        <f>$E$8*F8</f>
        <v>140328</v>
      </c>
    </row>
    <row r="9" spans="1:7" ht="57.75" customHeight="1">
      <c r="A9" s="9">
        <v>6</v>
      </c>
      <c r="B9" s="146" t="s">
        <v>66</v>
      </c>
      <c r="C9" s="146"/>
      <c r="D9" s="146"/>
      <c r="E9" s="11">
        <f>'[1]Ierīces uz rēķiniem'!$C$23</f>
        <v>5336</v>
      </c>
      <c r="F9" s="17">
        <f>F7*0.8</f>
        <v>144</v>
      </c>
      <c r="G9" s="18">
        <f>$E$9*F9</f>
        <v>768384</v>
      </c>
    </row>
    <row r="10" spans="1:7" ht="15.75">
      <c r="A10" s="147" t="s">
        <v>0</v>
      </c>
      <c r="B10" s="147"/>
      <c r="C10" s="147"/>
      <c r="D10" s="147"/>
      <c r="E10" s="147"/>
      <c r="F10" s="147"/>
      <c r="G10" s="12">
        <f>SUM(G4:G9)</f>
        <v>1747129.6800000002</v>
      </c>
    </row>
    <row r="12" spans="1:7" ht="15.75">
      <c r="C12" s="148" t="s">
        <v>176</v>
      </c>
      <c r="D12" s="148"/>
      <c r="E12" s="148"/>
      <c r="F12" s="148"/>
      <c r="G12" s="13">
        <v>115696.56</v>
      </c>
    </row>
    <row r="13" spans="1:7" ht="15.75">
      <c r="C13" s="145" t="s">
        <v>67</v>
      </c>
      <c r="D13" s="145"/>
      <c r="E13" s="145"/>
      <c r="F13" s="145"/>
      <c r="G13" s="19">
        <f>G10-G12</f>
        <v>1631433.12</v>
      </c>
    </row>
    <row r="14" spans="1:7" ht="36.75" customHeight="1">
      <c r="A14" s="143" t="s">
        <v>177</v>
      </c>
      <c r="B14" s="143"/>
      <c r="C14" s="143"/>
      <c r="D14" s="143"/>
      <c r="E14" s="143"/>
      <c r="F14" s="143"/>
      <c r="G14" s="143"/>
    </row>
    <row r="16" spans="1:7">
      <c r="C16" s="134" t="s">
        <v>162</v>
      </c>
      <c r="D16" s="134"/>
      <c r="E16" s="134"/>
    </row>
    <row r="17" spans="3:5">
      <c r="C17" s="71">
        <v>1</v>
      </c>
      <c r="D17" s="72" t="s">
        <v>163</v>
      </c>
      <c r="E17" s="73">
        <v>364</v>
      </c>
    </row>
    <row r="18" spans="3:5" ht="30">
      <c r="C18" s="71">
        <v>2</v>
      </c>
      <c r="D18" s="72" t="s">
        <v>164</v>
      </c>
      <c r="E18" s="73">
        <v>1339.52</v>
      </c>
    </row>
    <row r="19" spans="3:5">
      <c r="C19" s="71">
        <v>3</v>
      </c>
      <c r="D19" s="72" t="s">
        <v>165</v>
      </c>
      <c r="E19" s="73">
        <v>1339.52</v>
      </c>
    </row>
    <row r="20" spans="3:5">
      <c r="C20" s="71">
        <v>4</v>
      </c>
      <c r="D20" s="72" t="s">
        <v>166</v>
      </c>
      <c r="E20" s="73">
        <v>333.76000000000005</v>
      </c>
    </row>
    <row r="21" spans="3:5">
      <c r="C21" s="71">
        <v>5</v>
      </c>
      <c r="D21" s="72" t="s">
        <v>167</v>
      </c>
      <c r="E21" s="73">
        <v>110.88</v>
      </c>
    </row>
    <row r="22" spans="3:5">
      <c r="C22" s="71">
        <v>6</v>
      </c>
      <c r="D22" s="72" t="s">
        <v>168</v>
      </c>
      <c r="E22" s="73">
        <v>280</v>
      </c>
    </row>
    <row r="23" spans="3:5">
      <c r="C23" s="74">
        <v>7</v>
      </c>
      <c r="D23" s="75" t="s">
        <v>169</v>
      </c>
      <c r="E23" s="76">
        <f>518*0.2</f>
        <v>103.60000000000001</v>
      </c>
    </row>
    <row r="24" spans="3:5">
      <c r="C24" s="1"/>
      <c r="D24" s="1"/>
      <c r="E24" s="77">
        <f>ROUND(SUM(E17:E23),0)</f>
        <v>3871</v>
      </c>
    </row>
    <row r="25" spans="3:5">
      <c r="C25" s="1"/>
      <c r="D25" s="1"/>
      <c r="E25" s="1"/>
    </row>
    <row r="26" spans="3:5">
      <c r="C26" s="1"/>
      <c r="D26" s="1"/>
      <c r="E26" s="1"/>
    </row>
    <row r="27" spans="3:5">
      <c r="C27" s="1"/>
      <c r="D27" s="1"/>
      <c r="E27" s="1"/>
    </row>
    <row r="28" spans="3:5">
      <c r="C28" s="135" t="s">
        <v>170</v>
      </c>
      <c r="D28" s="136"/>
      <c r="E28" s="137"/>
    </row>
    <row r="29" spans="3:5">
      <c r="C29" s="2">
        <v>1</v>
      </c>
      <c r="D29" s="72" t="s">
        <v>171</v>
      </c>
      <c r="E29" s="78">
        <v>3897.6</v>
      </c>
    </row>
    <row r="30" spans="3:5">
      <c r="C30" s="1"/>
      <c r="D30" s="1"/>
      <c r="E30" s="77">
        <f>ROUND(SUM(E29),0)</f>
        <v>3898</v>
      </c>
    </row>
    <row r="31" spans="3:5">
      <c r="C31" s="1"/>
      <c r="D31" s="1"/>
      <c r="E31" s="1"/>
    </row>
    <row r="32" spans="3:5">
      <c r="C32" s="1"/>
      <c r="D32" s="1"/>
      <c r="E32" s="1"/>
    </row>
    <row r="33" spans="3:5">
      <c r="C33" s="1"/>
      <c r="D33" s="1"/>
      <c r="E33" s="1"/>
    </row>
    <row r="34" spans="3:5">
      <c r="C34" s="138" t="s">
        <v>172</v>
      </c>
      <c r="D34" s="138"/>
      <c r="E34" s="138"/>
    </row>
    <row r="35" spans="3:5">
      <c r="C35" s="3">
        <v>1</v>
      </c>
      <c r="D35" s="79" t="s">
        <v>173</v>
      </c>
      <c r="E35" s="80">
        <v>1339.52</v>
      </c>
    </row>
    <row r="36" spans="3:5">
      <c r="C36" s="3">
        <v>2</v>
      </c>
      <c r="D36" s="79" t="s">
        <v>174</v>
      </c>
      <c r="E36" s="80">
        <v>333.76000000000005</v>
      </c>
    </row>
    <row r="37" spans="3:5">
      <c r="C37" s="3">
        <v>3</v>
      </c>
      <c r="D37" s="81" t="s">
        <v>175</v>
      </c>
      <c r="E37" s="80">
        <v>3662.93</v>
      </c>
    </row>
    <row r="38" spans="3:5">
      <c r="C38" s="1"/>
      <c r="D38" s="1"/>
      <c r="E38" s="77">
        <f>ROUND(SUM(E35:E37),0)</f>
        <v>5336</v>
      </c>
    </row>
  </sheetData>
  <mergeCells count="15">
    <mergeCell ref="E1:G1"/>
    <mergeCell ref="A2:G2"/>
    <mergeCell ref="C13:F13"/>
    <mergeCell ref="B7:D7"/>
    <mergeCell ref="B8:D8"/>
    <mergeCell ref="B9:D9"/>
    <mergeCell ref="A10:F10"/>
    <mergeCell ref="C12:F12"/>
    <mergeCell ref="C16:E16"/>
    <mergeCell ref="C28:E28"/>
    <mergeCell ref="C34:E34"/>
    <mergeCell ref="B4:C4"/>
    <mergeCell ref="B5:C5"/>
    <mergeCell ref="B6:C6"/>
    <mergeCell ref="A14:G1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Lab_izmekl</vt:lpstr>
      <vt:lpstr>IAL_tarif</vt:lpstr>
      <vt:lpstr>SAVA_IAL</vt:lpstr>
      <vt:lpstr>PVA_IAL</vt:lpstr>
      <vt:lpstr>stacionara_IAL</vt:lpstr>
      <vt:lpstr>Trombekt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Martina Līvena-Aizupiete</dc:creator>
  <cp:lastModifiedBy>Ivita Lazdiņa</cp:lastModifiedBy>
  <cp:lastPrinted>2020-07-20T07:12:56Z</cp:lastPrinted>
  <dcterms:created xsi:type="dcterms:W3CDTF">2020-07-17T10:38:49Z</dcterms:created>
  <dcterms:modified xsi:type="dcterms:W3CDTF">2020-12-04T11:55:15Z</dcterms:modified>
</cp:coreProperties>
</file>