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pildu finansējums_ uzraudzība" sheetId="1" r:id="rId1"/>
    <sheet name="Algas prognoze" sheetId="2" r:id="rId2"/>
  </sheets>
  <calcPr calcId="152511"/>
</workbook>
</file>

<file path=xl/calcChain.xml><?xml version="1.0" encoding="utf-8"?>
<calcChain xmlns="http://schemas.openxmlformats.org/spreadsheetml/2006/main">
  <c r="J35" i="1" l="1"/>
  <c r="J7" i="2" l="1"/>
  <c r="K6" i="2"/>
  <c r="E2" i="2"/>
  <c r="C3" i="2" s="1"/>
  <c r="C7" i="2" s="1"/>
  <c r="L33" i="1"/>
  <c r="AE32" i="1"/>
  <c r="L32" i="1"/>
  <c r="J32" i="1"/>
  <c r="F32" i="1"/>
  <c r="E32" i="1"/>
  <c r="C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AF31" i="1" s="1"/>
  <c r="M31" i="1"/>
  <c r="F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AF30" i="1" s="1"/>
  <c r="F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AF29" i="1" s="1"/>
  <c r="F29" i="1"/>
  <c r="AA28" i="1"/>
  <c r="Z28" i="1"/>
  <c r="Y28" i="1"/>
  <c r="X28" i="1"/>
  <c r="W28" i="1"/>
  <c r="V28" i="1"/>
  <c r="U28" i="1"/>
  <c r="T28" i="1"/>
  <c r="S28" i="1"/>
  <c r="R28" i="1"/>
  <c r="Q28" i="1"/>
  <c r="P28" i="1"/>
  <c r="AF28" i="1" s="1"/>
  <c r="O28" i="1"/>
  <c r="N28" i="1"/>
  <c r="M28" i="1"/>
  <c r="F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AF27" i="1" s="1"/>
  <c r="F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AF26" i="1" s="1"/>
  <c r="F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AF25" i="1" s="1"/>
  <c r="F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AF24" i="1" s="1"/>
  <c r="F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AF23" i="1" s="1"/>
  <c r="F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AF22" i="1" s="1"/>
  <c r="F22" i="1"/>
  <c r="AA21" i="1"/>
  <c r="Z21" i="1"/>
  <c r="Y21" i="1"/>
  <c r="X21" i="1"/>
  <c r="W21" i="1"/>
  <c r="V21" i="1"/>
  <c r="U21" i="1"/>
  <c r="T21" i="1"/>
  <c r="S21" i="1"/>
  <c r="R21" i="1"/>
  <c r="Q21" i="1"/>
  <c r="P21" i="1"/>
  <c r="AF21" i="1" s="1"/>
  <c r="O21" i="1"/>
  <c r="N21" i="1"/>
  <c r="M21" i="1"/>
  <c r="F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AF20" i="1" s="1"/>
  <c r="F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AF19" i="1" s="1"/>
  <c r="F19" i="1"/>
  <c r="AA18" i="1"/>
  <c r="Z18" i="1"/>
  <c r="Y18" i="1"/>
  <c r="X18" i="1"/>
  <c r="W18" i="1"/>
  <c r="V18" i="1"/>
  <c r="U18" i="1"/>
  <c r="T18" i="1"/>
  <c r="S18" i="1"/>
  <c r="R18" i="1"/>
  <c r="Q18" i="1"/>
  <c r="P18" i="1"/>
  <c r="AF18" i="1" s="1"/>
  <c r="O18" i="1"/>
  <c r="N18" i="1"/>
  <c r="M18" i="1"/>
  <c r="F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AF17" i="1" s="1"/>
  <c r="F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AF16" i="1" s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F15" i="1" s="1"/>
  <c r="F15" i="1"/>
  <c r="AC14" i="1"/>
  <c r="AB14" i="1"/>
  <c r="AA14" i="1"/>
  <c r="Z14" i="1"/>
  <c r="Y14" i="1"/>
  <c r="X14" i="1"/>
  <c r="W14" i="1"/>
  <c r="V14" i="1"/>
  <c r="U14" i="1"/>
  <c r="T14" i="1"/>
  <c r="T8" i="1" s="1"/>
  <c r="T32" i="1" s="1"/>
  <c r="S14" i="1"/>
  <c r="R14" i="1"/>
  <c r="Q14" i="1"/>
  <c r="P14" i="1"/>
  <c r="O14" i="1"/>
  <c r="N14" i="1"/>
  <c r="AF14" i="1" s="1"/>
  <c r="M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AF13" i="1" s="1"/>
  <c r="F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AF12" i="1" s="1"/>
  <c r="F12" i="1"/>
  <c r="AE11" i="1"/>
  <c r="AD11" i="1"/>
  <c r="AD32" i="1" s="1"/>
  <c r="AC11" i="1"/>
  <c r="AC32" i="1" s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AF11" i="1" s="1"/>
  <c r="O11" i="1"/>
  <c r="N11" i="1"/>
  <c r="M11" i="1"/>
  <c r="F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AF10" i="1" s="1"/>
  <c r="F10" i="1"/>
  <c r="AB9" i="1"/>
  <c r="AA9" i="1"/>
  <c r="AA32" i="1" s="1"/>
  <c r="Z9" i="1"/>
  <c r="Y9" i="1"/>
  <c r="X9" i="1"/>
  <c r="W9" i="1"/>
  <c r="W32" i="1" s="1"/>
  <c r="V9" i="1"/>
  <c r="U9" i="1"/>
  <c r="T9" i="1"/>
  <c r="S9" i="1"/>
  <c r="S32" i="1" s="1"/>
  <c r="R9" i="1"/>
  <c r="Q9" i="1"/>
  <c r="P9" i="1"/>
  <c r="O9" i="1"/>
  <c r="O32" i="1" s="1"/>
  <c r="N9" i="1"/>
  <c r="M9" i="1"/>
  <c r="AF9" i="1" s="1"/>
  <c r="F9" i="1"/>
  <c r="AB8" i="1"/>
  <c r="AB32" i="1" s="1"/>
  <c r="AA8" i="1"/>
  <c r="Z8" i="1"/>
  <c r="Z32" i="1" s="1"/>
  <c r="Y8" i="1"/>
  <c r="Y32" i="1" s="1"/>
  <c r="X8" i="1"/>
  <c r="X32" i="1" s="1"/>
  <c r="W8" i="1"/>
  <c r="V8" i="1"/>
  <c r="V32" i="1" s="1"/>
  <c r="U8" i="1"/>
  <c r="U32" i="1" s="1"/>
  <c r="S8" i="1"/>
  <c r="R8" i="1"/>
  <c r="R32" i="1" s="1"/>
  <c r="Q8" i="1"/>
  <c r="Q32" i="1" s="1"/>
  <c r="P8" i="1"/>
  <c r="P32" i="1" s="1"/>
  <c r="O8" i="1"/>
  <c r="N8" i="1"/>
  <c r="N32" i="1" s="1"/>
  <c r="M8" i="1"/>
  <c r="AF8" i="1" s="1"/>
  <c r="F8" i="1"/>
  <c r="E7" i="2" l="1"/>
  <c r="C8" i="2"/>
  <c r="D8" i="2" s="1"/>
  <c r="AF32" i="1"/>
  <c r="AF33" i="1"/>
  <c r="AF34" i="1" s="1"/>
  <c r="M32" i="1"/>
  <c r="J33" i="1"/>
  <c r="J34" i="1" s="1"/>
  <c r="E8" i="2" l="1"/>
  <c r="F8" i="2" s="1"/>
  <c r="C9" i="2"/>
  <c r="D9" i="2" s="1"/>
  <c r="F7" i="2"/>
  <c r="E9" i="2" l="1"/>
  <c r="C10" i="2"/>
  <c r="D10" i="2" s="1"/>
  <c r="E10" i="2" l="1"/>
  <c r="F10" i="2" s="1"/>
  <c r="D11" i="2"/>
  <c r="C11" i="2"/>
  <c r="F9" i="2"/>
  <c r="E11" i="2" l="1"/>
  <c r="C12" i="2"/>
  <c r="D12" i="2" s="1"/>
  <c r="E12" i="2" l="1"/>
  <c r="F12" i="2" s="1"/>
  <c r="C13" i="2"/>
  <c r="D13" i="2" s="1"/>
  <c r="F11" i="2"/>
  <c r="E13" i="2" l="1"/>
  <c r="C14" i="2"/>
  <c r="D14" i="2" s="1"/>
  <c r="E14" i="2" l="1"/>
  <c r="F14" i="2" s="1"/>
  <c r="C15" i="2"/>
  <c r="D15" i="2" s="1"/>
  <c r="F13" i="2"/>
  <c r="E15" i="2" l="1"/>
  <c r="C16" i="2"/>
  <c r="D16" i="2" s="1"/>
  <c r="E16" i="2" l="1"/>
  <c r="F16" i="2" s="1"/>
  <c r="C17" i="2"/>
  <c r="D17" i="2" s="1"/>
  <c r="F15" i="2"/>
  <c r="E17" i="2" l="1"/>
  <c r="F17" i="2" s="1"/>
  <c r="C18" i="2"/>
  <c r="D18" i="2" s="1"/>
  <c r="E18" i="2" l="1"/>
  <c r="F18" i="2" s="1"/>
  <c r="C19" i="2"/>
  <c r="D19" i="2" s="1"/>
  <c r="E19" i="2" l="1"/>
  <c r="F19" i="2" s="1"/>
  <c r="C20" i="2"/>
  <c r="D20" i="2" s="1"/>
  <c r="E20" i="2" l="1"/>
  <c r="F20" i="2" s="1"/>
  <c r="C21" i="2"/>
  <c r="D21" i="2" s="1"/>
  <c r="E21" i="2" l="1"/>
  <c r="F21" i="2" s="1"/>
  <c r="D22" i="2"/>
  <c r="C22" i="2"/>
  <c r="E22" i="2" l="1"/>
  <c r="F22" i="2" s="1"/>
  <c r="D23" i="2"/>
  <c r="C23" i="2"/>
  <c r="E23" i="2" l="1"/>
  <c r="F23" i="2" s="1"/>
  <c r="C24" i="2"/>
  <c r="D24" i="2" s="1"/>
  <c r="E24" i="2" l="1"/>
  <c r="F24" i="2" s="1"/>
  <c r="C25" i="2"/>
  <c r="D25" i="2" s="1"/>
  <c r="E25" i="2" s="1"/>
  <c r="F25" i="2" l="1"/>
  <c r="F26" i="2" s="1"/>
  <c r="E26" i="2"/>
  <c r="G26" i="2" s="1"/>
</calcChain>
</file>

<file path=xl/comments1.xml><?xml version="1.0" encoding="utf-8"?>
<comments xmlns="http://schemas.openxmlformats.org/spreadsheetml/2006/main">
  <authors>
    <author>Author</author>
  </authors>
  <commentList>
    <comment ref="AC6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amortizācijas periods 20 gadi, ja projekta ietvaros veikti ieguldījumi būvēs, ēkās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 uzraudzība, ko veic, vērtējot saimnieciskām darbībām iedalīto kapacitāti pēdējā projekta dzīves cikla gadā, ja veikta būvniecība 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 projekta dzīves cikla gads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 projekta dzīves cikla gads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 projekta dzīves cikla gads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2 projekta dzīves cikla gads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1.pēcuzraudzīības gads.
5. projekta dzīves cikla gads.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1. pēcuzraudzības gads. 6. projekta dzīves cikla gads.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2. pēcuzraudzības gads. 4. projekta dzīves cikla gads.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6. projekta dzīves cikla gads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5. projekta dzīves cikla gads.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1. pēcuzraudzības gads.
5. projekta dzīves cilka gads.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6. projekta dzīves cikla gads.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1. pēcuzraudzības gads. 
6. projekta dzīves cikla gads.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1. pēcuzraudzības gads. 
5.projekta dzīves cikla gads.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6.projekta dzīves cikla gads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5.projekta dzīves cikla gads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1.pēcuzraudzības gads.
5.projekta dzīves cikla gads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6.projekta dzīves cikla gads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5.projekta dzīves cikla gads.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5.projekta dzīves cilka gads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2. pēcuzraudzības gads.
5.projekta dzīves cikla gads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6.projekta dzīves cilka gads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5.projekta dzīves cikla gads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4.projekta dzīves cikla gads.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4. projekta dzīves cikla gads.</t>
        </r>
      </text>
    </comment>
  </commentList>
</comments>
</file>

<file path=xl/sharedStrings.xml><?xml version="1.0" encoding="utf-8"?>
<sst xmlns="http://schemas.openxmlformats.org/spreadsheetml/2006/main" count="154" uniqueCount="131">
  <si>
    <t>Anotācijas pielikums</t>
  </si>
  <si>
    <r>
      <rPr>
        <b/>
        <i/>
        <sz val="11"/>
        <color theme="1"/>
        <rFont val="Times New Roman"/>
        <family val="1"/>
        <charset val="186"/>
      </rPr>
      <t>1. tabula</t>
    </r>
    <r>
      <rPr>
        <b/>
        <sz val="11"/>
        <color theme="1"/>
        <rFont val="Times New Roman"/>
        <family val="1"/>
        <charset val="186"/>
      </rPr>
      <t>. Papildu administratīvo izmaksu, kas nepieciešamas, lai nodrošinātu 8.1.3. specifiskā atbalsta mērķa projektu uzraudzību projektu ietvaros modernizētās infrastruktūras amortizācijas periodā,  aprēķins</t>
    </r>
  </si>
  <si>
    <t>Projekts</t>
  </si>
  <si>
    <t>Projekta kopējais attiecināmais finansējums</t>
  </si>
  <si>
    <t>Projekta ietvaros veiktās aktivitātes</t>
  </si>
  <si>
    <t>Īstenošanas vietu skaits</t>
  </si>
  <si>
    <t>Projekta īstenošanas periods</t>
  </si>
  <si>
    <t>Pārbaužu veicēju skaits</t>
  </si>
  <si>
    <t>Pārbaude_darba dienas gadā</t>
  </si>
  <si>
    <t>Likme, EUR/h (CFLA TP projekta dati)</t>
  </si>
  <si>
    <t>Uzraudzības izmaksas, EUR</t>
  </si>
  <si>
    <t>Papildu finansējums kopā, EUR</t>
  </si>
  <si>
    <t>Iekārtu un aprīkojuma iegāde</t>
  </si>
  <si>
    <t>Rekonstrukcija, renovācija, būvniecība</t>
  </si>
  <si>
    <t>Atlikušo uzraudzības gadu skaits</t>
  </si>
  <si>
    <t>Projekta dzīves cikls - infrastruktūras amortizācijas periods, ks ietver pēcuzraudzības un papildu pārskata periodu</t>
  </si>
  <si>
    <t>EUR</t>
  </si>
  <si>
    <t>%</t>
  </si>
  <si>
    <t>1.</t>
  </si>
  <si>
    <t>PIKC Rīgas Valsts tehnikums</t>
  </si>
  <si>
    <t>+</t>
  </si>
  <si>
    <t>2.</t>
  </si>
  <si>
    <t>PIKC Rīgas Mākslas un mediju tehnikums</t>
  </si>
  <si>
    <t>3.</t>
  </si>
  <si>
    <t>PIKC VSIA Rīgas Tūrisma un radošās industrijas tehnikums</t>
  </si>
  <si>
    <t>4.</t>
  </si>
  <si>
    <t>Rīgas Stila un modes tehnikums</t>
  </si>
  <si>
    <t>5.</t>
  </si>
  <si>
    <r>
      <t xml:space="preserve">PIKC Ogres tehnikums </t>
    </r>
    <r>
      <rPr>
        <sz val="11"/>
        <color rgb="FFFF0000"/>
        <rFont val="Times New Roman"/>
        <family val="1"/>
        <charset val="186"/>
      </rPr>
      <t>PABEIGTS</t>
    </r>
  </si>
  <si>
    <t>6.</t>
  </si>
  <si>
    <r>
      <t>PIKC Kandavas Lauksaimniecības tehnikums</t>
    </r>
    <r>
      <rPr>
        <sz val="10"/>
        <color rgb="FFFF0000"/>
        <rFont val="Times New Roman"/>
        <family val="1"/>
        <charset val="186"/>
      </rPr>
      <t xml:space="preserve"> PABEIGTS</t>
    </r>
  </si>
  <si>
    <t>7.</t>
  </si>
  <si>
    <r>
      <rPr>
        <sz val="10"/>
        <rFont val="Times New Roman"/>
        <family val="1"/>
        <charset val="186"/>
      </rPr>
      <t>PIKC Ventspils tehnikums</t>
    </r>
    <r>
      <rPr>
        <sz val="10"/>
        <color rgb="FFFF0000"/>
        <rFont val="Times New Roman"/>
        <family val="1"/>
        <charset val="186"/>
      </rPr>
      <t xml:space="preserve"> PABEIGTS</t>
    </r>
  </si>
  <si>
    <t>8.</t>
  </si>
  <si>
    <t>PIKC Liepājas Valsts tehnikums</t>
  </si>
  <si>
    <t>9.</t>
  </si>
  <si>
    <t>PIKC Kuldīgas Tehnoloģiju un tūrisma tehnikums</t>
  </si>
  <si>
    <t>10.</t>
  </si>
  <si>
    <r>
      <t xml:space="preserve">Saldus tehnikums </t>
    </r>
    <r>
      <rPr>
        <sz val="11"/>
        <color rgb="FFFF0000"/>
        <rFont val="Times New Roman"/>
        <family val="1"/>
        <charset val="186"/>
      </rPr>
      <t>PABEIGTS</t>
    </r>
  </si>
  <si>
    <t>11.</t>
  </si>
  <si>
    <t>PIKC Jelgavas tehnikums</t>
  </si>
  <si>
    <t>12.</t>
  </si>
  <si>
    <r>
      <t xml:space="preserve">PIKC Valmieras tehnikums </t>
    </r>
    <r>
      <rPr>
        <sz val="10"/>
        <color rgb="FFFF0000"/>
        <rFont val="Times New Roman"/>
        <family val="1"/>
        <charset val="186"/>
      </rPr>
      <t>PABEIGTS</t>
    </r>
  </si>
  <si>
    <t>13.</t>
  </si>
  <si>
    <r>
      <t xml:space="preserve">PIKC Smiltenes tehnikums </t>
    </r>
    <r>
      <rPr>
        <sz val="11"/>
        <color rgb="FFFF0000"/>
        <rFont val="Times New Roman"/>
        <family val="1"/>
        <charset val="186"/>
      </rPr>
      <t>PABEIGTS</t>
    </r>
  </si>
  <si>
    <t>14.</t>
  </si>
  <si>
    <t>PIKC Vidzemes tehnoloģiju un dizaina tehnikums (Priekuļi)</t>
  </si>
  <si>
    <t>15.</t>
  </si>
  <si>
    <t>PIKC Rēzeknes tehnikums</t>
  </si>
  <si>
    <t>16.</t>
  </si>
  <si>
    <r>
      <t xml:space="preserve">PIKC Daugavpils Būvniecības tehnikums </t>
    </r>
    <r>
      <rPr>
        <sz val="11"/>
        <color rgb="FFFF0000"/>
        <rFont val="Times New Roman"/>
        <family val="1"/>
        <charset val="186"/>
      </rPr>
      <t>PABEIGTS</t>
    </r>
  </si>
  <si>
    <t>17.</t>
  </si>
  <si>
    <r>
      <t xml:space="preserve">PIKC Daugavpils tehnikums </t>
    </r>
    <r>
      <rPr>
        <sz val="11"/>
        <color rgb="FFFF0000"/>
        <rFont val="Times New Roman"/>
        <family val="1"/>
        <charset val="186"/>
      </rPr>
      <t>PABEIGTS</t>
    </r>
  </si>
  <si>
    <t>18.</t>
  </si>
  <si>
    <t>PIKC Vidzemes tehnoloģiju un dizaina tehnikums (Cēsis)</t>
  </si>
  <si>
    <t>19.</t>
  </si>
  <si>
    <t>Nacionālā Mākslu vidusskola</t>
  </si>
  <si>
    <t>-</t>
  </si>
  <si>
    <t>20.</t>
  </si>
  <si>
    <r>
      <t xml:space="preserve">PIKC Rīgas dizaina un mākslas vidusskola </t>
    </r>
    <r>
      <rPr>
        <sz val="10"/>
        <color rgb="FFFF0000"/>
        <rFont val="Times New Roman"/>
        <family val="1"/>
        <charset val="186"/>
      </rPr>
      <t>PABEIGTS</t>
    </r>
  </si>
  <si>
    <t>21.</t>
  </si>
  <si>
    <t>Ventspils Mūzikas vidusskola</t>
  </si>
  <si>
    <t>22.</t>
  </si>
  <si>
    <t>Liepājas Mūzikas, mākslas un dizaina vidusskola</t>
  </si>
  <si>
    <t>23.</t>
  </si>
  <si>
    <t>Jelgavas Amatu vidusskola</t>
  </si>
  <si>
    <t>24.</t>
  </si>
  <si>
    <t>Daugavpils Dizaina un mākslas vidusskola</t>
  </si>
  <si>
    <t>Kopā</t>
  </si>
  <si>
    <t>uzraudzībai paredzēto stundu skaits kopā</t>
  </si>
  <si>
    <t>vidēji</t>
  </si>
  <si>
    <t>uzraudzībai paredzēto stundu skaits vidēji gadā</t>
  </si>
  <si>
    <t>vidēji dienu skaits</t>
  </si>
  <si>
    <t>uzraudzībai nepiciešamais papildu finansējums vidēji gadā, EUR</t>
  </si>
  <si>
    <r>
      <rPr>
        <i/>
        <sz val="11"/>
        <color theme="1"/>
        <rFont val="Times New Roman"/>
        <family val="1"/>
        <charset val="186"/>
      </rPr>
      <t>2. tabula.</t>
    </r>
    <r>
      <rPr>
        <sz val="11"/>
        <color theme="1"/>
        <rFont val="Times New Roman"/>
        <family val="1"/>
        <charset val="186"/>
      </rPr>
      <t xml:space="preserve"> Uzraudzībai nepieciešāmā finansējuma aprēķināšanai nepieciešamie papildu dati</t>
    </r>
  </si>
  <si>
    <t>Daugavpils Būvniecības tehnikums</t>
  </si>
  <si>
    <t>Jātnieku iela 87, Daugavpils, LV-5410</t>
  </si>
  <si>
    <t>Daugavpils tehnikums</t>
  </si>
  <si>
    <t>Bauskas iela 23, Daugavpils, LV-5404</t>
  </si>
  <si>
    <t>Jelgavas Tehnikums</t>
  </si>
  <si>
    <t>Pulkveža Oskara Kalpaka iela 37, Jelgava, LV-3001</t>
  </si>
  <si>
    <t>Profesionālās izglītības kompetences centrs "Kuldīgas Tehnoloģiju un tūrisma tehnikums"</t>
  </si>
  <si>
    <t>Kalpaka iela 1, Kuldīga, Kuldīgas nov., LV-3301; Liepājas iela 31, Kuldīga, Kuldīgas nov., LV-3301; Liepājas iela 33, Kuldīga, Kuldīgas nov., LV-3301; Pilsētas laukums 6, Kuldīga, Kuldīgas nov., LV-3301</t>
  </si>
  <si>
    <t>Profesionālās izglītības kompetences centrs „Liepājas Valsts tehnikums”</t>
  </si>
  <si>
    <t>Vānes iela 4, Liepāja, LV-3405; Ventspils iela 51, Liepāja, LV-3405</t>
  </si>
  <si>
    <t>Ogres tehnikums</t>
  </si>
  <si>
    <t>Aizupes, Tīnūžu pag., Ikšķiles nov.; Ranka, Rankas pag., Gulbenes nov.</t>
  </si>
  <si>
    <t>Vidzemes Tehnoloģiju un dizaina tehnikums</t>
  </si>
  <si>
    <t>Egļu gatve 9 - 101, Priekuļi, Priekuļu pag., Priekuļu nov., LV-4126; Tehniķu iela 4, Priekuļi, Priekuļu pag., Priekuļu nov., LV-4126</t>
  </si>
  <si>
    <t>Egļu gatve 9, Priekuļi, Priekuļu pag., Priekuļu nov., LV-4126; Valmieras iela 19, Cēsis, Cēsu nov., LV-4101</t>
  </si>
  <si>
    <t>Rēzeknes tehnikums</t>
  </si>
  <si>
    <t>Varoņu iela 11A, Rēzekne, LV-4604</t>
  </si>
  <si>
    <t>Rīgas Mākslas un mediju tehnikums</t>
  </si>
  <si>
    <t>Jūrmalas gatve 90, Rīga, LV-1029; Jūrmalas gatve 96 k-2, Rīga, LV-1029; Jūrmalas gatve 96, Rīga, LV-1029</t>
  </si>
  <si>
    <t>RĪGAS STILA UN MODES TEHNIKUMS</t>
  </si>
  <si>
    <t>Ūdeļu iela 22, Rīga, LV-1064; Ūdeļu iela 22A, Rīga, LV-1064; Ūdeļu iela 22B, Rīga, LV-1064; Ūdeļu iela 26, Rīga, LV-1064</t>
  </si>
  <si>
    <t>Valsts sabiedrība ar ierobežotu atbildību "Rīgas Tūrisma un radošās industrijas tehnikums"</t>
  </si>
  <si>
    <t>Andreja Paulāna iela 2A, Preiļi, Preiļu nov., LV-5301; Augusta Deglava iela 41A, Rīga, LV-1035; Nīcgales iela 26, Rīga, LV-1035; Purvciema iela 20, Rīga, LV-1035; Sporta iela 1, Preiļi, Preiļu nov., LV-5301</t>
  </si>
  <si>
    <t>Profesionālās izglītības kompetences centrs "Rīgas Valsts tehnikums"</t>
  </si>
  <si>
    <t>Dārzciema iela 64, Rīga, LV-1073; Dārzciema iela 70 k-1, Rīga, LV-1073; Dārzciema iela 70, Rīga, LV-1073; Krišjāņa Valdemāra iela 1C, Rīga, LV-1010; Kronvalda bulvāris 1A, Rīga, LV-1010; Noliktavas iela 2, Rīga, LV-1010</t>
  </si>
  <si>
    <t>Saldus tehnikums</t>
  </si>
  <si>
    <t>Kalnsētas iela 20, Saldus, Saldus nov., LV-3801; Kalnsētas iela 22, Saldus, Saldus nov., LV-3801; Kalnsētas iela 24, Saldus, Saldus nov., LV-3801; Kalnsētas iela 27, Saldus, Saldus nov., LV-3801; Kalnsētas iela 32, Saldus, Saldus nov., LV-3801</t>
  </si>
  <si>
    <t>Smiltenes tehnikums</t>
  </si>
  <si>
    <t>Alsviķi, Alsviķu pag., Alūksnes nov.; Kalnamuiža 10, Kalnamuiža, Smiltenes pag., Smiltenes nov., LV-4729; Kalnamuiža 15, Kalnamuiža, Smiltenes pag., Smiltenes nov., LV-4729; Kalnamuiža 44, Kalnamuiža, Smiltenes pag., Smiltenes nov., LV-4729; Kalnamuiža 6, Kalnamuiža, Smiltenes pag., Smiltenes nov., LV-4729; Kalnamuiža 8, Kalnamuiža, Smiltenes pag., Smiltenes nov., LV-4729; Kalnamuiža, Smiltenes pag., Smiltenes nov.; Pils iela 8, Smiltene, Smiltenes nov., LV-4729</t>
  </si>
  <si>
    <t>Valmieras tehnikums</t>
  </si>
  <si>
    <t>Vadu iela 3, Valmiera, LV-4201</t>
  </si>
  <si>
    <t>Ventspils Tehnikums</t>
  </si>
  <si>
    <t>Jūras iela 14, Ventspils, LV-3601; Saules iela 15, Ventspils, LV-3601</t>
  </si>
  <si>
    <t>KANDAVAS LAUKSAIMNIECĪBAS TEHNIKUMS</t>
  </si>
  <si>
    <t>Daigones iela 14, Kandava, Kandavas nov., LV-3120; Valteru iela 3, Kandava, Kandavas nov., LV-3120; Valteru iela 5, Kandava, Kandavas nov., LV-3120; Valteru iela 6 k-1 - 1, Kandava, Kandavas nov., LV-3120; Valteru iela 6 k-2, Kandava, Kandavas nov., LV-3120; Valteru iela 6 k-3, Kandava, Kandavas nov., LV-3120</t>
  </si>
  <si>
    <t>JELGAVAS PILSĒTAS DOME</t>
  </si>
  <si>
    <t>Akadēmijas iela 25, Jelgava, LV-3001; Akadēmijas iela 25B, Jelgava, LV-3001; Elektrības iela 8, Jelgava, LV-3001; Krišjāņa Barona iela 40, Jelgava, LV-3001; Pulkveža Oskara Kalpaka iela 34, Jelgava, LV-3001; Pulkveža Oskara Kalpaka iela 34A, Jelgava, LV-3001; Pulkveža Oskara Kalpaka iela 34B, Jelgava, LV-3001</t>
  </si>
  <si>
    <t>DAUGAVPILS PILSĒTAS DOME</t>
  </si>
  <si>
    <t>Saules iela 2, Daugavpils, LV-5401; Saules iela 8, Daugavpils, LV-5401</t>
  </si>
  <si>
    <t>Profesionālās izglītības kompetences centrs "Rīgas Dizaina un mākslas vidusskola"</t>
  </si>
  <si>
    <t>Ēveles iela 2, Rīga, LV-1013; Krišjāņa Valdemāra iela 139, Rīga, LV-1013; Lāčplēša iela 55, Rīga, LV-1011</t>
  </si>
  <si>
    <t>Profesionālās izglītības kompetences centrs "Ventspils Mūzikas vidusskola"</t>
  </si>
  <si>
    <t>Lielais laukums 1, Ventspils, LV-3601</t>
  </si>
  <si>
    <t>Profesionālās izglītības kompetences centrs "Liepājas Mūzikas, mākslas un dizaina vidusskola"</t>
  </si>
  <si>
    <t>Alejas iela 18, Liepāja, LV-3401; Ausekļa iela 11/15, Liepāja, LV-3401</t>
  </si>
  <si>
    <t>Profesionālās izglītības kompetences centrs "Nacionālā Mākslu vidusskola"</t>
  </si>
  <si>
    <t>Kalnciema iela 10 k-2, Rīga, LV-1048; Kalnciema iela 10 k-3, Rīga, LV-1048; Kalnciema iela 12, Rīga, LV-1048; Slokas iela 52A, Rīga, LV-1007; Slokas iela 52B, Rīga, LV-1007</t>
  </si>
  <si>
    <r>
      <rPr>
        <b/>
        <i/>
        <sz val="11"/>
        <color theme="1"/>
        <rFont val="Calibri"/>
        <family val="2"/>
        <charset val="186"/>
        <scheme val="minor"/>
      </rPr>
      <t xml:space="preserve">3.tabula. </t>
    </r>
    <r>
      <rPr>
        <b/>
        <sz val="11"/>
        <color theme="1"/>
        <rFont val="Calibri"/>
        <family val="2"/>
        <charset val="186"/>
        <scheme val="minor"/>
      </rPr>
      <t xml:space="preserve">Darba algas un darba vietas izmaksu prognoze </t>
    </r>
  </si>
  <si>
    <t xml:space="preserve">Vecākā eksperta atalgojums </t>
  </si>
  <si>
    <t>Vecākā eksperta atalgojums ar 20% piemakasu</t>
  </si>
  <si>
    <t>VSAA</t>
  </si>
  <si>
    <t>Darba alga h</t>
  </si>
  <si>
    <t>Netiešie izdevumi</t>
  </si>
  <si>
    <t>Darba vietas izmaksas</t>
  </si>
  <si>
    <t>Stundas 2020.g.</t>
  </si>
  <si>
    <t>darba vietas izmaksas stundā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</si>
</sst>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indexed="8"/>
      <name val="Calibri"/>
      <family val="2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7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10" fillId="0" borderId="14" xfId="0" applyFont="1" applyBorder="1" applyAlignment="1"/>
    <xf numFmtId="3" fontId="10" fillId="0" borderId="14" xfId="0" applyNumberFormat="1" applyFont="1" applyBorder="1" applyAlignment="1"/>
    <xf numFmtId="0" fontId="10" fillId="0" borderId="14" xfId="0" applyFont="1" applyBorder="1" applyAlignment="1">
      <alignment horizontal="center" vertical="center"/>
    </xf>
    <xf numFmtId="9" fontId="10" fillId="0" borderId="14" xfId="1" applyNumberFormat="1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vertical="center"/>
    </xf>
    <xf numFmtId="14" fontId="10" fillId="0" borderId="14" xfId="0" applyNumberFormat="1" applyFont="1" applyBorder="1" applyAlignment="1"/>
    <xf numFmtId="0" fontId="3" fillId="0" borderId="14" xfId="0" applyFont="1" applyBorder="1" applyAlignment="1"/>
    <xf numFmtId="2" fontId="3" fillId="0" borderId="14" xfId="0" applyNumberFormat="1" applyFont="1" applyBorder="1"/>
    <xf numFmtId="1" fontId="3" fillId="0" borderId="5" xfId="0" applyNumberFormat="1" applyFont="1" applyBorder="1"/>
    <xf numFmtId="3" fontId="3" fillId="4" borderId="5" xfId="0" applyNumberFormat="1" applyFont="1" applyFill="1" applyBorder="1" applyAlignment="1"/>
    <xf numFmtId="3" fontId="3" fillId="0" borderId="5" xfId="0" applyNumberFormat="1" applyFont="1" applyBorder="1" applyAlignment="1"/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3" fontId="3" fillId="5" borderId="5" xfId="0" applyNumberFormat="1" applyFont="1" applyFill="1" applyBorder="1" applyAlignment="1"/>
    <xf numFmtId="0" fontId="10" fillId="0" borderId="14" xfId="0" applyFont="1" applyBorder="1" applyAlignment="1">
      <alignment vertical="top" wrapText="1"/>
    </xf>
    <xf numFmtId="3" fontId="13" fillId="0" borderId="14" xfId="0" applyNumberFormat="1" applyFont="1" applyBorder="1" applyAlignment="1"/>
    <xf numFmtId="9" fontId="10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/>
    </xf>
    <xf numFmtId="9" fontId="10" fillId="0" borderId="14" xfId="1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15" xfId="0" applyFont="1" applyBorder="1"/>
    <xf numFmtId="3" fontId="3" fillId="0" borderId="14" xfId="0" applyNumberFormat="1" applyFont="1" applyBorder="1"/>
    <xf numFmtId="0" fontId="3" fillId="0" borderId="14" xfId="0" applyFont="1" applyFill="1" applyBorder="1" applyAlignment="1"/>
    <xf numFmtId="0" fontId="3" fillId="0" borderId="14" xfId="0" applyFont="1" applyFill="1" applyBorder="1"/>
    <xf numFmtId="2" fontId="3" fillId="0" borderId="14" xfId="0" applyNumberFormat="1" applyFont="1" applyFill="1" applyBorder="1"/>
    <xf numFmtId="1" fontId="3" fillId="0" borderId="5" xfId="0" applyNumberFormat="1" applyFont="1" applyFill="1" applyBorder="1"/>
    <xf numFmtId="3" fontId="15" fillId="6" borderId="16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/>
    <xf numFmtId="3" fontId="10" fillId="0" borderId="14" xfId="0" applyNumberFormat="1" applyFont="1" applyBorder="1" applyAlignment="1">
      <alignment horizontal="right"/>
    </xf>
    <xf numFmtId="0" fontId="6" fillId="0" borderId="14" xfId="0" applyFont="1" applyBorder="1" applyAlignment="1"/>
    <xf numFmtId="3" fontId="6" fillId="0" borderId="14" xfId="0" applyNumberFormat="1" applyFont="1" applyBorder="1" applyAlignment="1"/>
    <xf numFmtId="0" fontId="4" fillId="0" borderId="14" xfId="0" applyFont="1" applyBorder="1" applyAlignment="1"/>
    <xf numFmtId="0" fontId="4" fillId="0" borderId="14" xfId="0" applyFont="1" applyBorder="1"/>
    <xf numFmtId="3" fontId="4" fillId="0" borderId="5" xfId="0" applyNumberFormat="1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/>
    <xf numFmtId="3" fontId="4" fillId="0" borderId="0" xfId="0" applyNumberFormat="1" applyFont="1"/>
    <xf numFmtId="1" fontId="4" fillId="0" borderId="14" xfId="0" applyNumberFormat="1" applyFont="1" applyBorder="1"/>
    <xf numFmtId="2" fontId="3" fillId="0" borderId="0" xfId="0" applyNumberFormat="1" applyFont="1"/>
    <xf numFmtId="0" fontId="4" fillId="2" borderId="0" xfId="0" applyFont="1" applyFill="1" applyBorder="1" applyAlignment="1"/>
    <xf numFmtId="3" fontId="4" fillId="2" borderId="0" xfId="0" applyNumberFormat="1" applyFont="1" applyFill="1"/>
    <xf numFmtId="2" fontId="4" fillId="0" borderId="14" xfId="0" applyNumberFormat="1" applyFont="1" applyBorder="1"/>
    <xf numFmtId="0" fontId="10" fillId="0" borderId="0" xfId="0" applyFont="1"/>
    <xf numFmtId="0" fontId="4" fillId="2" borderId="0" xfId="0" applyFont="1" applyFill="1" applyAlignment="1"/>
    <xf numFmtId="0" fontId="10" fillId="6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3" fontId="3" fillId="0" borderId="0" xfId="0" applyNumberFormat="1" applyFont="1"/>
    <xf numFmtId="0" fontId="3" fillId="2" borderId="0" xfId="0" applyFont="1" applyFill="1"/>
    <xf numFmtId="0" fontId="10" fillId="2" borderId="0" xfId="0" applyFont="1" applyFill="1"/>
    <xf numFmtId="9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164" fontId="3" fillId="0" borderId="0" xfId="0" applyNumberFormat="1" applyFont="1"/>
    <xf numFmtId="0" fontId="3" fillId="0" borderId="1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0"/>
  <sheetViews>
    <sheetView tabSelected="1" topLeftCell="A56" workbookViewId="0">
      <selection activeCell="E58" sqref="E58"/>
    </sheetView>
  </sheetViews>
  <sheetFormatPr defaultColWidth="9.140625" defaultRowHeight="15" x14ac:dyDescent="0.25"/>
  <cols>
    <col min="1" max="1" width="5" style="1" customWidth="1"/>
    <col min="2" max="2" width="43.140625" style="1" customWidth="1"/>
    <col min="3" max="3" width="29.85546875" style="1" customWidth="1"/>
    <col min="4" max="4" width="12" style="54" customWidth="1"/>
    <col min="5" max="5" width="15.140625" style="67" customWidth="1"/>
    <col min="6" max="6" width="10.42578125" style="67" customWidth="1"/>
    <col min="7" max="7" width="12.42578125" style="67" customWidth="1"/>
    <col min="8" max="8" width="20.140625" style="68" customWidth="1"/>
    <col min="9" max="9" width="11.85546875" style="1" customWidth="1"/>
    <col min="10" max="10" width="9.5703125" style="1" customWidth="1"/>
    <col min="11" max="11" width="15.7109375" style="58" customWidth="1"/>
    <col min="12" max="12" width="8.5703125" style="58" customWidth="1"/>
    <col min="13" max="15" width="10.85546875" style="1" customWidth="1"/>
    <col min="16" max="17" width="9.140625" style="1"/>
    <col min="18" max="18" width="9.42578125" style="1" bestFit="1" customWidth="1"/>
    <col min="19" max="31" width="9.140625" style="1"/>
    <col min="32" max="32" width="12.7109375" style="1" customWidth="1"/>
    <col min="33" max="16384" width="9.140625" style="1"/>
  </cols>
  <sheetData>
    <row r="1" spans="1:32" x14ac:dyDescent="0.25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32" ht="21.75" customHeight="1" x14ac:dyDescent="0.25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32" x14ac:dyDescent="0.25">
      <c r="B3" s="2"/>
      <c r="C3" s="2"/>
      <c r="D3" s="3"/>
      <c r="E3" s="4"/>
      <c r="F3" s="4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6"/>
    </row>
    <row r="4" spans="1:32" ht="39.75" customHeight="1" x14ac:dyDescent="0.25">
      <c r="A4" s="96" t="s">
        <v>2</v>
      </c>
      <c r="B4" s="97"/>
      <c r="C4" s="83" t="s">
        <v>3</v>
      </c>
      <c r="D4" s="102" t="s">
        <v>4</v>
      </c>
      <c r="E4" s="103"/>
      <c r="F4" s="104"/>
      <c r="G4" s="83" t="s">
        <v>5</v>
      </c>
      <c r="H4" s="105" t="s">
        <v>6</v>
      </c>
      <c r="I4" s="83" t="s">
        <v>7</v>
      </c>
      <c r="J4" s="83" t="s">
        <v>8</v>
      </c>
      <c r="K4" s="83" t="s">
        <v>9</v>
      </c>
      <c r="L4" s="7"/>
      <c r="M4" s="77" t="s">
        <v>10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  <c r="AE4" s="8"/>
      <c r="AF4" s="80" t="s">
        <v>11</v>
      </c>
    </row>
    <row r="5" spans="1:32" ht="31.5" customHeight="1" x14ac:dyDescent="0.25">
      <c r="A5" s="98"/>
      <c r="B5" s="99"/>
      <c r="C5" s="84"/>
      <c r="D5" s="83" t="s">
        <v>12</v>
      </c>
      <c r="E5" s="86" t="s">
        <v>13</v>
      </c>
      <c r="F5" s="87"/>
      <c r="G5" s="84"/>
      <c r="H5" s="106"/>
      <c r="I5" s="84"/>
      <c r="J5" s="84"/>
      <c r="K5" s="84"/>
      <c r="L5" s="9" t="s">
        <v>14</v>
      </c>
      <c r="M5" s="90" t="s">
        <v>15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  <c r="AE5" s="10"/>
      <c r="AF5" s="81"/>
    </row>
    <row r="6" spans="1:32" ht="21.75" customHeight="1" x14ac:dyDescent="0.25">
      <c r="A6" s="98"/>
      <c r="B6" s="99"/>
      <c r="C6" s="84"/>
      <c r="D6" s="84"/>
      <c r="E6" s="88"/>
      <c r="F6" s="89"/>
      <c r="G6" s="84"/>
      <c r="H6" s="106"/>
      <c r="I6" s="84"/>
      <c r="J6" s="84"/>
      <c r="K6" s="84"/>
      <c r="L6" s="11"/>
      <c r="M6" s="12">
        <v>4</v>
      </c>
      <c r="N6" s="12">
        <v>5</v>
      </c>
      <c r="O6" s="12">
        <v>6</v>
      </c>
      <c r="P6" s="12">
        <v>7</v>
      </c>
      <c r="Q6" s="12">
        <v>8</v>
      </c>
      <c r="R6" s="12">
        <v>9</v>
      </c>
      <c r="S6" s="12">
        <v>10</v>
      </c>
      <c r="T6" s="12">
        <v>11</v>
      </c>
      <c r="U6" s="12">
        <v>12</v>
      </c>
      <c r="V6" s="12">
        <v>13</v>
      </c>
      <c r="W6" s="12">
        <v>14</v>
      </c>
      <c r="X6" s="12">
        <v>15</v>
      </c>
      <c r="Y6" s="12">
        <v>16</v>
      </c>
      <c r="Z6" s="12">
        <v>17</v>
      </c>
      <c r="AA6" s="12">
        <v>18</v>
      </c>
      <c r="AB6" s="12">
        <v>19</v>
      </c>
      <c r="AC6" s="12">
        <v>20</v>
      </c>
      <c r="AD6" s="12">
        <v>21</v>
      </c>
      <c r="AE6" s="12">
        <v>22</v>
      </c>
      <c r="AF6" s="81"/>
    </row>
    <row r="7" spans="1:32" ht="15.75" x14ac:dyDescent="0.25">
      <c r="A7" s="100"/>
      <c r="B7" s="101"/>
      <c r="C7" s="85"/>
      <c r="D7" s="85"/>
      <c r="E7" s="13" t="s">
        <v>16</v>
      </c>
      <c r="F7" s="13" t="s">
        <v>17</v>
      </c>
      <c r="G7" s="85"/>
      <c r="H7" s="107"/>
      <c r="I7" s="85"/>
      <c r="J7" s="85"/>
      <c r="K7" s="85"/>
      <c r="L7" s="13"/>
      <c r="M7" s="14">
        <v>2021</v>
      </c>
      <c r="N7" s="14">
        <v>2022</v>
      </c>
      <c r="O7" s="14">
        <v>2023</v>
      </c>
      <c r="P7" s="14">
        <v>2024</v>
      </c>
      <c r="Q7" s="14">
        <v>2025</v>
      </c>
      <c r="R7" s="14">
        <v>2026</v>
      </c>
      <c r="S7" s="15">
        <v>2027</v>
      </c>
      <c r="T7" s="14">
        <v>2028</v>
      </c>
      <c r="U7" s="14">
        <v>2029</v>
      </c>
      <c r="V7" s="14">
        <v>2030</v>
      </c>
      <c r="W7" s="14">
        <v>2031</v>
      </c>
      <c r="X7" s="14">
        <v>2032</v>
      </c>
      <c r="Y7" s="14">
        <v>2033</v>
      </c>
      <c r="Z7" s="14">
        <v>2034</v>
      </c>
      <c r="AA7" s="14">
        <v>2035</v>
      </c>
      <c r="AB7" s="14">
        <v>2036</v>
      </c>
      <c r="AC7" s="14">
        <v>2037</v>
      </c>
      <c r="AD7" s="14">
        <v>2038</v>
      </c>
      <c r="AE7" s="14">
        <v>2039</v>
      </c>
      <c r="AF7" s="82"/>
    </row>
    <row r="8" spans="1:32" x14ac:dyDescent="0.25">
      <c r="A8" s="16" t="s">
        <v>18</v>
      </c>
      <c r="B8" s="17" t="s">
        <v>19</v>
      </c>
      <c r="C8" s="18">
        <v>10589102</v>
      </c>
      <c r="D8" s="19" t="s">
        <v>20</v>
      </c>
      <c r="E8" s="18">
        <v>8184136.7300000004</v>
      </c>
      <c r="F8" s="20">
        <f t="shared" ref="F8:F32" si="0">E8/C8</f>
        <v>0.77288298195635474</v>
      </c>
      <c r="G8" s="21">
        <v>6</v>
      </c>
      <c r="H8" s="22">
        <v>44377</v>
      </c>
      <c r="I8" s="23">
        <v>2</v>
      </c>
      <c r="J8" s="16">
        <v>3</v>
      </c>
      <c r="K8" s="24">
        <v>18.27</v>
      </c>
      <c r="L8" s="25">
        <v>16</v>
      </c>
      <c r="M8" s="26">
        <f>I8*J8*K8*8</f>
        <v>876.96</v>
      </c>
      <c r="N8" s="26">
        <f>I8*J8*K8*8</f>
        <v>876.96</v>
      </c>
      <c r="O8" s="26">
        <f>I8*J8*K8*8</f>
        <v>876.96</v>
      </c>
      <c r="P8" s="26">
        <f>I8*J8*K8*8</f>
        <v>876.96</v>
      </c>
      <c r="Q8" s="26">
        <f>I8*J8*K8*8</f>
        <v>876.96</v>
      </c>
      <c r="R8" s="26">
        <f>I8*J8*K8*8</f>
        <v>876.96</v>
      </c>
      <c r="S8" s="26">
        <f>I8*J8*K8*8</f>
        <v>876.96</v>
      </c>
      <c r="T8" s="26">
        <f>I8*J8*K8*8-T14</f>
        <v>292.32000000000005</v>
      </c>
      <c r="U8" s="26">
        <f>I8*J8*K8*8</f>
        <v>876.96</v>
      </c>
      <c r="V8" s="26">
        <f>I8*J8*K8*8</f>
        <v>876.96</v>
      </c>
      <c r="W8" s="26">
        <f>I8*J8*K8*8</f>
        <v>876.96</v>
      </c>
      <c r="X8" s="26">
        <f>I8*J8*K8*8</f>
        <v>876.96</v>
      </c>
      <c r="Y8" s="26">
        <f>I8*J8*K8*8</f>
        <v>876.96</v>
      </c>
      <c r="Z8" s="26">
        <f>I8*J8*K8*8</f>
        <v>876.96</v>
      </c>
      <c r="AA8" s="26">
        <f>I8*J8*K8*8</f>
        <v>876.96</v>
      </c>
      <c r="AB8" s="26">
        <f>I8*J8*K8*8</f>
        <v>876.96</v>
      </c>
      <c r="AC8" s="27">
        <v>0</v>
      </c>
      <c r="AD8" s="27">
        <v>0</v>
      </c>
      <c r="AE8" s="27">
        <v>0</v>
      </c>
      <c r="AF8" s="27">
        <f t="shared" ref="AF8:AF31" si="1">SUM(M8:AE8)</f>
        <v>13446.719999999998</v>
      </c>
    </row>
    <row r="9" spans="1:32" x14ac:dyDescent="0.25">
      <c r="A9" s="16" t="s">
        <v>21</v>
      </c>
      <c r="B9" s="17" t="s">
        <v>22</v>
      </c>
      <c r="C9" s="18">
        <v>5483580</v>
      </c>
      <c r="D9" s="19" t="s">
        <v>20</v>
      </c>
      <c r="E9" s="18">
        <v>4601720.71</v>
      </c>
      <c r="F9" s="20">
        <f t="shared" si="0"/>
        <v>0.83918183194190654</v>
      </c>
      <c r="G9" s="21">
        <v>3</v>
      </c>
      <c r="H9" s="22">
        <v>44316</v>
      </c>
      <c r="I9" s="23">
        <v>2</v>
      </c>
      <c r="J9" s="16">
        <v>2</v>
      </c>
      <c r="K9" s="24">
        <v>18.27</v>
      </c>
      <c r="L9" s="25">
        <v>16</v>
      </c>
      <c r="M9" s="26">
        <f t="shared" ref="M9:M31" si="2">I9*J9*K9*8</f>
        <v>584.64</v>
      </c>
      <c r="N9" s="26">
        <f t="shared" ref="N9:N31" si="3">I9*J9*K9*8</f>
        <v>584.64</v>
      </c>
      <c r="O9" s="26">
        <f t="shared" ref="O9:O30" si="4">I9*J9*K9*8</f>
        <v>584.64</v>
      </c>
      <c r="P9" s="26">
        <f t="shared" ref="P9:P30" si="5">I9*J9*K9*8</f>
        <v>584.64</v>
      </c>
      <c r="Q9" s="26">
        <f t="shared" ref="Q9:Q31" si="6">I9*J9*K9*8</f>
        <v>584.64</v>
      </c>
      <c r="R9" s="26">
        <f t="shared" ref="R9:R31" si="7">I9*J9*K9*8</f>
        <v>584.64</v>
      </c>
      <c r="S9" s="26">
        <f t="shared" ref="S9:S31" si="8">I9*J9*K9*8</f>
        <v>584.64</v>
      </c>
      <c r="T9" s="26">
        <f t="shared" ref="T9:T13" si="9">I9*J9*K9*8</f>
        <v>584.64</v>
      </c>
      <c r="U9" s="26">
        <f t="shared" ref="U9:U13" si="10">I9*J9*K9*8</f>
        <v>584.64</v>
      </c>
      <c r="V9" s="26">
        <f t="shared" ref="V9:V13" si="11">I9*J9*K9*8</f>
        <v>584.64</v>
      </c>
      <c r="W9" s="26">
        <f t="shared" ref="W9:W13" si="12">I9*J9*K9*8</f>
        <v>584.64</v>
      </c>
      <c r="X9" s="26">
        <f t="shared" ref="X9:X13" si="13">I9*J9*K9*8</f>
        <v>584.64</v>
      </c>
      <c r="Y9" s="26">
        <f t="shared" ref="Y9:Y13" si="14">I9*J9*K9*8</f>
        <v>584.64</v>
      </c>
      <c r="Z9" s="26">
        <f t="shared" ref="Z9:Z13" si="15">I9*J9*K9*8</f>
        <v>584.64</v>
      </c>
      <c r="AA9" s="26">
        <f t="shared" ref="AA9:AA13" si="16">I9*J9*K9*8</f>
        <v>584.64</v>
      </c>
      <c r="AB9" s="26">
        <f t="shared" ref="AB9:AB12" si="17">I9*J9*K9*8</f>
        <v>584.64</v>
      </c>
      <c r="AC9" s="27">
        <v>0</v>
      </c>
      <c r="AD9" s="27">
        <v>0</v>
      </c>
      <c r="AE9" s="27">
        <v>0</v>
      </c>
      <c r="AF9" s="27">
        <f t="shared" si="1"/>
        <v>9354.2400000000016</v>
      </c>
    </row>
    <row r="10" spans="1:32" ht="30" x14ac:dyDescent="0.25">
      <c r="A10" s="16" t="s">
        <v>23</v>
      </c>
      <c r="B10" s="28" t="s">
        <v>24</v>
      </c>
      <c r="C10" s="18">
        <v>13522967</v>
      </c>
      <c r="D10" s="19" t="s">
        <v>20</v>
      </c>
      <c r="E10" s="18">
        <v>12828978.119999999</v>
      </c>
      <c r="F10" s="20">
        <f t="shared" si="0"/>
        <v>0.94868072369029666</v>
      </c>
      <c r="G10" s="21">
        <v>4</v>
      </c>
      <c r="H10" s="22">
        <v>44469</v>
      </c>
      <c r="I10" s="23">
        <v>2</v>
      </c>
      <c r="J10" s="16">
        <v>3</v>
      </c>
      <c r="K10" s="24">
        <v>18.27</v>
      </c>
      <c r="L10" s="25">
        <v>16</v>
      </c>
      <c r="M10" s="26">
        <f t="shared" si="2"/>
        <v>876.96</v>
      </c>
      <c r="N10" s="26">
        <f t="shared" si="3"/>
        <v>876.96</v>
      </c>
      <c r="O10" s="26">
        <f t="shared" si="4"/>
        <v>876.96</v>
      </c>
      <c r="P10" s="26">
        <f t="shared" si="5"/>
        <v>876.96</v>
      </c>
      <c r="Q10" s="26">
        <f t="shared" si="6"/>
        <v>876.96</v>
      </c>
      <c r="R10" s="26">
        <f t="shared" si="7"/>
        <v>876.96</v>
      </c>
      <c r="S10" s="26">
        <f t="shared" si="8"/>
        <v>876.96</v>
      </c>
      <c r="T10" s="26">
        <f t="shared" si="9"/>
        <v>876.96</v>
      </c>
      <c r="U10" s="26">
        <f t="shared" si="10"/>
        <v>876.96</v>
      </c>
      <c r="V10" s="26">
        <f t="shared" si="11"/>
        <v>876.96</v>
      </c>
      <c r="W10" s="26">
        <f t="shared" si="12"/>
        <v>876.96</v>
      </c>
      <c r="X10" s="26">
        <f t="shared" si="13"/>
        <v>876.96</v>
      </c>
      <c r="Y10" s="26">
        <f t="shared" si="14"/>
        <v>876.96</v>
      </c>
      <c r="Z10" s="26">
        <f t="shared" si="15"/>
        <v>876.96</v>
      </c>
      <c r="AA10" s="26">
        <f t="shared" si="16"/>
        <v>876.96</v>
      </c>
      <c r="AB10" s="26">
        <f t="shared" si="17"/>
        <v>876.96</v>
      </c>
      <c r="AC10" s="27">
        <v>0</v>
      </c>
      <c r="AD10" s="27">
        <v>0</v>
      </c>
      <c r="AE10" s="27">
        <v>0</v>
      </c>
      <c r="AF10" s="27">
        <f t="shared" si="1"/>
        <v>14031.359999999997</v>
      </c>
    </row>
    <row r="11" spans="1:32" x14ac:dyDescent="0.25">
      <c r="A11" s="16" t="s">
        <v>25</v>
      </c>
      <c r="B11" s="17" t="s">
        <v>26</v>
      </c>
      <c r="C11" s="18">
        <v>4943065</v>
      </c>
      <c r="D11" s="29" t="s">
        <v>20</v>
      </c>
      <c r="E11" s="18">
        <v>4636607</v>
      </c>
      <c r="F11" s="20">
        <f t="shared" si="0"/>
        <v>0.93800243371268632</v>
      </c>
      <c r="G11" s="21">
        <v>3</v>
      </c>
      <c r="H11" s="22">
        <v>45169</v>
      </c>
      <c r="I11" s="23">
        <v>2</v>
      </c>
      <c r="J11" s="16">
        <v>2</v>
      </c>
      <c r="K11" s="24">
        <v>18.27</v>
      </c>
      <c r="L11" s="25">
        <v>19</v>
      </c>
      <c r="M11" s="26">
        <f t="shared" si="2"/>
        <v>584.64</v>
      </c>
      <c r="N11" s="26">
        <f t="shared" si="3"/>
        <v>584.64</v>
      </c>
      <c r="O11" s="26">
        <f t="shared" si="4"/>
        <v>584.64</v>
      </c>
      <c r="P11" s="26">
        <f t="shared" si="5"/>
        <v>584.64</v>
      </c>
      <c r="Q11" s="26">
        <f t="shared" si="6"/>
        <v>584.64</v>
      </c>
      <c r="R11" s="26">
        <f t="shared" si="7"/>
        <v>584.64</v>
      </c>
      <c r="S11" s="26">
        <f t="shared" si="8"/>
        <v>584.64</v>
      </c>
      <c r="T11" s="26">
        <f t="shared" si="9"/>
        <v>584.64</v>
      </c>
      <c r="U11" s="26">
        <f t="shared" si="10"/>
        <v>584.64</v>
      </c>
      <c r="V11" s="26">
        <f t="shared" si="11"/>
        <v>584.64</v>
      </c>
      <c r="W11" s="26">
        <f t="shared" si="12"/>
        <v>584.64</v>
      </c>
      <c r="X11" s="26">
        <f t="shared" si="13"/>
        <v>584.64</v>
      </c>
      <c r="Y11" s="26">
        <f t="shared" si="14"/>
        <v>584.64</v>
      </c>
      <c r="Z11" s="26">
        <f t="shared" si="15"/>
        <v>584.64</v>
      </c>
      <c r="AA11" s="26">
        <f t="shared" si="16"/>
        <v>584.64</v>
      </c>
      <c r="AB11" s="26">
        <f t="shared" si="17"/>
        <v>584.64</v>
      </c>
      <c r="AC11" s="26">
        <f>I11*J11*K11*8</f>
        <v>584.64</v>
      </c>
      <c r="AD11" s="26">
        <f>I11*J11*K11*8</f>
        <v>584.64</v>
      </c>
      <c r="AE11" s="26">
        <f>I11*J11*K11*8</f>
        <v>584.64</v>
      </c>
      <c r="AF11" s="27">
        <f t="shared" si="1"/>
        <v>11108.16</v>
      </c>
    </row>
    <row r="12" spans="1:32" x14ac:dyDescent="0.25">
      <c r="A12" s="16" t="s">
        <v>27</v>
      </c>
      <c r="B12" s="28" t="s">
        <v>28</v>
      </c>
      <c r="C12" s="18">
        <v>5542802</v>
      </c>
      <c r="D12" s="19" t="s">
        <v>20</v>
      </c>
      <c r="E12" s="18">
        <v>4762429.1900000004</v>
      </c>
      <c r="F12" s="20">
        <f t="shared" si="0"/>
        <v>0.85920969033351735</v>
      </c>
      <c r="G12" s="21">
        <v>2</v>
      </c>
      <c r="H12" s="22">
        <v>44104</v>
      </c>
      <c r="I12" s="23">
        <v>2</v>
      </c>
      <c r="J12" s="16">
        <v>3</v>
      </c>
      <c r="K12" s="24">
        <v>18.27</v>
      </c>
      <c r="L12" s="25">
        <v>16</v>
      </c>
      <c r="M12" s="30">
        <f t="shared" si="2"/>
        <v>876.96</v>
      </c>
      <c r="N12" s="30">
        <f t="shared" si="3"/>
        <v>876.96</v>
      </c>
      <c r="O12" s="30">
        <f t="shared" si="4"/>
        <v>876.96</v>
      </c>
      <c r="P12" s="30">
        <f t="shared" si="5"/>
        <v>876.96</v>
      </c>
      <c r="Q12" s="30">
        <f t="shared" si="6"/>
        <v>876.96</v>
      </c>
      <c r="R12" s="26">
        <f t="shared" si="7"/>
        <v>876.96</v>
      </c>
      <c r="S12" s="26">
        <f t="shared" si="8"/>
        <v>876.96</v>
      </c>
      <c r="T12" s="26">
        <f t="shared" si="9"/>
        <v>876.96</v>
      </c>
      <c r="U12" s="26">
        <f t="shared" si="10"/>
        <v>876.96</v>
      </c>
      <c r="V12" s="26">
        <f t="shared" si="11"/>
        <v>876.96</v>
      </c>
      <c r="W12" s="26">
        <f t="shared" si="12"/>
        <v>876.96</v>
      </c>
      <c r="X12" s="26">
        <f t="shared" si="13"/>
        <v>876.96</v>
      </c>
      <c r="Y12" s="26">
        <f t="shared" si="14"/>
        <v>876.96</v>
      </c>
      <c r="Z12" s="26">
        <f t="shared" si="15"/>
        <v>876.96</v>
      </c>
      <c r="AA12" s="26">
        <f t="shared" si="16"/>
        <v>876.96</v>
      </c>
      <c r="AB12" s="26">
        <f t="shared" si="17"/>
        <v>876.96</v>
      </c>
      <c r="AC12" s="27">
        <v>0</v>
      </c>
      <c r="AD12" s="27">
        <v>0</v>
      </c>
      <c r="AE12" s="27">
        <v>0</v>
      </c>
      <c r="AF12" s="27">
        <f t="shared" si="1"/>
        <v>14031.359999999997</v>
      </c>
    </row>
    <row r="13" spans="1:32" ht="31.5" customHeight="1" x14ac:dyDescent="0.25">
      <c r="A13" s="16" t="s">
        <v>29</v>
      </c>
      <c r="B13" s="31" t="s">
        <v>30</v>
      </c>
      <c r="C13" s="32">
        <v>3794584</v>
      </c>
      <c r="D13" s="33" t="s">
        <v>20</v>
      </c>
      <c r="E13" s="34">
        <v>2731295.39</v>
      </c>
      <c r="F13" s="35">
        <f t="shared" si="0"/>
        <v>0.71978783181502903</v>
      </c>
      <c r="G13" s="21">
        <v>5</v>
      </c>
      <c r="H13" s="36">
        <v>44043</v>
      </c>
      <c r="I13" s="37">
        <v>2</v>
      </c>
      <c r="J13" s="37">
        <v>3</v>
      </c>
      <c r="K13" s="38">
        <v>18.27</v>
      </c>
      <c r="L13" s="25">
        <v>15</v>
      </c>
      <c r="M13" s="30">
        <f t="shared" si="2"/>
        <v>876.96</v>
      </c>
      <c r="N13" s="30">
        <f t="shared" si="3"/>
        <v>876.96</v>
      </c>
      <c r="O13" s="30">
        <f t="shared" si="4"/>
        <v>876.96</v>
      </c>
      <c r="P13" s="30">
        <f t="shared" si="5"/>
        <v>876.96</v>
      </c>
      <c r="Q13" s="30">
        <f t="shared" si="6"/>
        <v>876.96</v>
      </c>
      <c r="R13" s="26">
        <f t="shared" si="7"/>
        <v>876.96</v>
      </c>
      <c r="S13" s="26">
        <f t="shared" si="8"/>
        <v>876.96</v>
      </c>
      <c r="T13" s="26">
        <f t="shared" si="9"/>
        <v>876.96</v>
      </c>
      <c r="U13" s="26">
        <f t="shared" si="10"/>
        <v>876.96</v>
      </c>
      <c r="V13" s="26">
        <f t="shared" si="11"/>
        <v>876.96</v>
      </c>
      <c r="W13" s="26">
        <f t="shared" si="12"/>
        <v>876.96</v>
      </c>
      <c r="X13" s="26">
        <f t="shared" si="13"/>
        <v>876.96</v>
      </c>
      <c r="Y13" s="26">
        <f t="shared" si="14"/>
        <v>876.96</v>
      </c>
      <c r="Z13" s="26">
        <f t="shared" si="15"/>
        <v>876.96</v>
      </c>
      <c r="AA13" s="26">
        <f t="shared" si="16"/>
        <v>876.96</v>
      </c>
      <c r="AB13" s="27">
        <v>0</v>
      </c>
      <c r="AC13" s="27">
        <v>0</v>
      </c>
      <c r="AD13" s="16">
        <v>0</v>
      </c>
      <c r="AE13" s="39">
        <v>0</v>
      </c>
      <c r="AF13" s="40">
        <f t="shared" si="1"/>
        <v>13154.399999999998</v>
      </c>
    </row>
    <row r="14" spans="1:32" x14ac:dyDescent="0.25">
      <c r="A14" s="16" t="s">
        <v>31</v>
      </c>
      <c r="B14" s="17" t="s">
        <v>32</v>
      </c>
      <c r="C14" s="18">
        <v>2420760</v>
      </c>
      <c r="D14" s="19" t="s">
        <v>20</v>
      </c>
      <c r="E14" s="18">
        <v>6471.79</v>
      </c>
      <c r="F14" s="20">
        <f t="shared" si="0"/>
        <v>2.673453791371305E-3</v>
      </c>
      <c r="G14" s="21">
        <v>2</v>
      </c>
      <c r="H14" s="22">
        <v>43799</v>
      </c>
      <c r="I14" s="41">
        <v>2</v>
      </c>
      <c r="J14" s="42">
        <v>2</v>
      </c>
      <c r="K14" s="43">
        <v>18.27</v>
      </c>
      <c r="L14" s="25">
        <v>17</v>
      </c>
      <c r="M14" s="30">
        <f t="shared" si="2"/>
        <v>584.64</v>
      </c>
      <c r="N14" s="30">
        <f t="shared" si="3"/>
        <v>584.64</v>
      </c>
      <c r="O14" s="30">
        <f t="shared" si="4"/>
        <v>584.64</v>
      </c>
      <c r="P14" s="30">
        <f t="shared" si="5"/>
        <v>584.64</v>
      </c>
      <c r="Q14" s="26">
        <f t="shared" si="6"/>
        <v>584.64</v>
      </c>
      <c r="R14" s="26">
        <f t="shared" si="7"/>
        <v>584.64</v>
      </c>
      <c r="S14" s="26">
        <f t="shared" si="8"/>
        <v>584.64</v>
      </c>
      <c r="T14" s="26">
        <f>I14*J14*K14*8</f>
        <v>584.64</v>
      </c>
      <c r="U14" s="26">
        <f>I14*J14*K14*8</f>
        <v>584.64</v>
      </c>
      <c r="V14" s="26">
        <f>I14*J14*K14*8</f>
        <v>584.64</v>
      </c>
      <c r="W14" s="26">
        <f>I14*J14*K14*8</f>
        <v>584.64</v>
      </c>
      <c r="X14" s="26">
        <f>I14*J14*K14*8</f>
        <v>584.64</v>
      </c>
      <c r="Y14" s="26">
        <f>I14*J14*K14*8</f>
        <v>584.64</v>
      </c>
      <c r="Z14" s="26">
        <f>I14*J14*K14*8</f>
        <v>584.64</v>
      </c>
      <c r="AA14" s="26">
        <f>I14*J14*K14*8</f>
        <v>584.64</v>
      </c>
      <c r="AB14" s="26">
        <f>I14*J14*K14*8</f>
        <v>584.64</v>
      </c>
      <c r="AC14" s="26">
        <f>I14*J14*K14*8</f>
        <v>584.64</v>
      </c>
      <c r="AD14" s="27">
        <v>0</v>
      </c>
      <c r="AE14" s="27">
        <v>0</v>
      </c>
      <c r="AF14" s="27">
        <f t="shared" si="1"/>
        <v>9938.880000000001</v>
      </c>
    </row>
    <row r="15" spans="1:32" x14ac:dyDescent="0.25">
      <c r="A15" s="16" t="s">
        <v>33</v>
      </c>
      <c r="B15" s="17" t="s">
        <v>34</v>
      </c>
      <c r="C15" s="18">
        <v>1973328</v>
      </c>
      <c r="D15" s="19" t="s">
        <v>20</v>
      </c>
      <c r="E15" s="18">
        <v>1744153.8</v>
      </c>
      <c r="F15" s="20">
        <f t="shared" si="0"/>
        <v>0.88386411179489677</v>
      </c>
      <c r="G15" s="21">
        <v>2</v>
      </c>
      <c r="H15" s="22">
        <v>44408</v>
      </c>
      <c r="I15" s="41">
        <v>2</v>
      </c>
      <c r="J15" s="42">
        <v>2</v>
      </c>
      <c r="K15" s="43">
        <v>18.27</v>
      </c>
      <c r="L15" s="44">
        <v>15</v>
      </c>
      <c r="M15" s="26">
        <f t="shared" si="2"/>
        <v>584.64</v>
      </c>
      <c r="N15" s="26">
        <f t="shared" si="3"/>
        <v>584.64</v>
      </c>
      <c r="O15" s="26">
        <f t="shared" si="4"/>
        <v>584.64</v>
      </c>
      <c r="P15" s="26">
        <f t="shared" si="5"/>
        <v>584.64</v>
      </c>
      <c r="Q15" s="26">
        <f t="shared" si="6"/>
        <v>584.64</v>
      </c>
      <c r="R15" s="26">
        <f t="shared" si="7"/>
        <v>584.64</v>
      </c>
      <c r="S15" s="26">
        <f t="shared" si="8"/>
        <v>584.64</v>
      </c>
      <c r="T15" s="26">
        <f>I15*J15*K15*8</f>
        <v>584.64</v>
      </c>
      <c r="U15" s="26">
        <f>I15*J15*K15*8</f>
        <v>584.64</v>
      </c>
      <c r="V15" s="26">
        <f>I15*J15*K15*8</f>
        <v>584.64</v>
      </c>
      <c r="W15" s="26">
        <f>I15*J15*K15*8</f>
        <v>584.64</v>
      </c>
      <c r="X15" s="26">
        <f>I15*J15*K15*8</f>
        <v>584.64</v>
      </c>
      <c r="Y15" s="26">
        <f>I15*J15*K15*8</f>
        <v>584.64</v>
      </c>
      <c r="Z15" s="26">
        <f>I15*J15*K15*8</f>
        <v>584.64</v>
      </c>
      <c r="AA15" s="26">
        <f>I15*J15*K15*8</f>
        <v>584.64</v>
      </c>
      <c r="AB15" s="27">
        <v>0</v>
      </c>
      <c r="AC15" s="27">
        <v>0</v>
      </c>
      <c r="AD15" s="27">
        <v>0</v>
      </c>
      <c r="AE15" s="27">
        <v>0</v>
      </c>
      <c r="AF15" s="27">
        <f t="shared" si="1"/>
        <v>8769.6000000000022</v>
      </c>
    </row>
    <row r="16" spans="1:32" x14ac:dyDescent="0.25">
      <c r="A16" s="16" t="s">
        <v>35</v>
      </c>
      <c r="B16" s="17" t="s">
        <v>36</v>
      </c>
      <c r="C16" s="18">
        <v>6193672</v>
      </c>
      <c r="D16" s="19" t="s">
        <v>20</v>
      </c>
      <c r="E16" s="18">
        <v>4778880.76</v>
      </c>
      <c r="F16" s="20">
        <f t="shared" si="0"/>
        <v>0.77157472336281285</v>
      </c>
      <c r="G16" s="21">
        <v>4</v>
      </c>
      <c r="H16" s="22">
        <v>44592</v>
      </c>
      <c r="I16" s="23">
        <v>2</v>
      </c>
      <c r="J16" s="16">
        <v>3</v>
      </c>
      <c r="K16" s="24">
        <v>18.27</v>
      </c>
      <c r="L16" s="25">
        <v>16</v>
      </c>
      <c r="M16" s="26">
        <f t="shared" si="2"/>
        <v>876.96</v>
      </c>
      <c r="N16" s="26">
        <f t="shared" si="3"/>
        <v>876.96</v>
      </c>
      <c r="O16" s="26">
        <f t="shared" si="4"/>
        <v>876.96</v>
      </c>
      <c r="P16" s="26">
        <f t="shared" si="5"/>
        <v>876.96</v>
      </c>
      <c r="Q16" s="26">
        <f t="shared" si="6"/>
        <v>876.96</v>
      </c>
      <c r="R16" s="26">
        <f t="shared" si="7"/>
        <v>876.96</v>
      </c>
      <c r="S16" s="26">
        <f t="shared" si="8"/>
        <v>876.96</v>
      </c>
      <c r="T16" s="26">
        <f t="shared" ref="T16:T31" si="18">I16*J16*K16*8</f>
        <v>876.96</v>
      </c>
      <c r="U16" s="26">
        <f t="shared" ref="U16:U30" si="19">I16*J16*K16*8</f>
        <v>876.96</v>
      </c>
      <c r="V16" s="26">
        <f t="shared" ref="V16:V31" si="20">I16*J16*K16*8</f>
        <v>876.96</v>
      </c>
      <c r="W16" s="26">
        <f t="shared" ref="W16:W31" si="21">I16*J16*K16*8</f>
        <v>876.96</v>
      </c>
      <c r="X16" s="26">
        <f t="shared" ref="X16:X31" si="22">I16*J16*K16*8</f>
        <v>876.96</v>
      </c>
      <c r="Y16" s="26">
        <f t="shared" ref="Y16:Y31" si="23">I16*J16*K16*8</f>
        <v>876.96</v>
      </c>
      <c r="Z16" s="26">
        <f t="shared" ref="Z16:Z31" si="24">I16*J16*K16*8</f>
        <v>876.96</v>
      </c>
      <c r="AA16" s="26">
        <f t="shared" ref="AA16:AA31" si="25">I16*J16*K16*8</f>
        <v>876.96</v>
      </c>
      <c r="AB16" s="26">
        <f>I16*J16*K16*8</f>
        <v>876.96</v>
      </c>
      <c r="AC16" s="27">
        <v>0</v>
      </c>
      <c r="AD16" s="27">
        <v>0</v>
      </c>
      <c r="AE16" s="27">
        <v>0</v>
      </c>
      <c r="AF16" s="27">
        <f t="shared" si="1"/>
        <v>14031.359999999997</v>
      </c>
    </row>
    <row r="17" spans="1:32" x14ac:dyDescent="0.25">
      <c r="A17" s="16" t="s">
        <v>37</v>
      </c>
      <c r="B17" s="17" t="s">
        <v>38</v>
      </c>
      <c r="C17" s="18">
        <v>3095044</v>
      </c>
      <c r="D17" s="19" t="s">
        <v>20</v>
      </c>
      <c r="E17" s="18">
        <v>2684388.35</v>
      </c>
      <c r="F17" s="20">
        <f t="shared" si="0"/>
        <v>0.86731831599163056</v>
      </c>
      <c r="G17" s="21">
        <v>5</v>
      </c>
      <c r="H17" s="22">
        <v>44255</v>
      </c>
      <c r="I17" s="23">
        <v>2</v>
      </c>
      <c r="J17" s="16">
        <v>3</v>
      </c>
      <c r="K17" s="24">
        <v>18.27</v>
      </c>
      <c r="L17" s="25">
        <v>16</v>
      </c>
      <c r="M17" s="30">
        <f t="shared" si="2"/>
        <v>876.96</v>
      </c>
      <c r="N17" s="30">
        <f t="shared" si="3"/>
        <v>876.96</v>
      </c>
      <c r="O17" s="30">
        <f t="shared" si="4"/>
        <v>876.96</v>
      </c>
      <c r="P17" s="30">
        <f t="shared" si="5"/>
        <v>876.96</v>
      </c>
      <c r="Q17" s="30">
        <f t="shared" si="6"/>
        <v>876.96</v>
      </c>
      <c r="R17" s="26">
        <f t="shared" si="7"/>
        <v>876.96</v>
      </c>
      <c r="S17" s="26">
        <f t="shared" si="8"/>
        <v>876.96</v>
      </c>
      <c r="T17" s="26">
        <f t="shared" si="18"/>
        <v>876.96</v>
      </c>
      <c r="U17" s="26">
        <f t="shared" si="19"/>
        <v>876.96</v>
      </c>
      <c r="V17" s="26">
        <f t="shared" si="20"/>
        <v>876.96</v>
      </c>
      <c r="W17" s="26">
        <f t="shared" si="21"/>
        <v>876.96</v>
      </c>
      <c r="X17" s="26">
        <f t="shared" si="22"/>
        <v>876.96</v>
      </c>
      <c r="Y17" s="26">
        <f t="shared" si="23"/>
        <v>876.96</v>
      </c>
      <c r="Z17" s="26">
        <f t="shared" si="24"/>
        <v>876.96</v>
      </c>
      <c r="AA17" s="26">
        <f t="shared" si="25"/>
        <v>876.96</v>
      </c>
      <c r="AB17" s="26">
        <f>I17*J17*K17*8</f>
        <v>876.96</v>
      </c>
      <c r="AC17" s="27">
        <v>0</v>
      </c>
      <c r="AD17" s="27">
        <v>0</v>
      </c>
      <c r="AE17" s="27">
        <v>0</v>
      </c>
      <c r="AF17" s="27">
        <f t="shared" si="1"/>
        <v>14031.359999999997</v>
      </c>
    </row>
    <row r="18" spans="1:32" x14ac:dyDescent="0.25">
      <c r="A18" s="16" t="s">
        <v>39</v>
      </c>
      <c r="B18" s="17" t="s">
        <v>40</v>
      </c>
      <c r="C18" s="18">
        <v>2408996</v>
      </c>
      <c r="D18" s="19" t="s">
        <v>20</v>
      </c>
      <c r="E18" s="18">
        <v>1792304.61</v>
      </c>
      <c r="F18" s="20">
        <f t="shared" si="0"/>
        <v>0.74400480947249403</v>
      </c>
      <c r="G18" s="21">
        <v>1</v>
      </c>
      <c r="H18" s="22">
        <v>44286</v>
      </c>
      <c r="I18" s="23">
        <v>2</v>
      </c>
      <c r="J18" s="16">
        <v>2</v>
      </c>
      <c r="K18" s="24">
        <v>18.27</v>
      </c>
      <c r="L18" s="25">
        <v>15</v>
      </c>
      <c r="M18" s="26">
        <f t="shared" si="2"/>
        <v>584.64</v>
      </c>
      <c r="N18" s="26">
        <f t="shared" si="3"/>
        <v>584.64</v>
      </c>
      <c r="O18" s="26">
        <f t="shared" si="4"/>
        <v>584.64</v>
      </c>
      <c r="P18" s="26">
        <f t="shared" si="5"/>
        <v>584.64</v>
      </c>
      <c r="Q18" s="26">
        <f t="shared" si="6"/>
        <v>584.64</v>
      </c>
      <c r="R18" s="26">
        <f t="shared" si="7"/>
        <v>584.64</v>
      </c>
      <c r="S18" s="26">
        <f t="shared" si="8"/>
        <v>584.64</v>
      </c>
      <c r="T18" s="26">
        <f t="shared" si="18"/>
        <v>584.64</v>
      </c>
      <c r="U18" s="26">
        <f t="shared" si="19"/>
        <v>584.64</v>
      </c>
      <c r="V18" s="26">
        <f t="shared" si="20"/>
        <v>584.64</v>
      </c>
      <c r="W18" s="26">
        <f t="shared" si="21"/>
        <v>584.64</v>
      </c>
      <c r="X18" s="26">
        <f t="shared" si="22"/>
        <v>584.64</v>
      </c>
      <c r="Y18" s="26">
        <f t="shared" si="23"/>
        <v>584.64</v>
      </c>
      <c r="Z18" s="26">
        <f t="shared" si="24"/>
        <v>584.64</v>
      </c>
      <c r="AA18" s="26">
        <f t="shared" si="25"/>
        <v>584.64</v>
      </c>
      <c r="AB18" s="27">
        <v>0</v>
      </c>
      <c r="AC18" s="27">
        <v>0</v>
      </c>
      <c r="AD18" s="27">
        <v>0</v>
      </c>
      <c r="AE18" s="27">
        <v>0</v>
      </c>
      <c r="AF18" s="27">
        <f t="shared" si="1"/>
        <v>8769.6000000000022</v>
      </c>
    </row>
    <row r="19" spans="1:32" x14ac:dyDescent="0.25">
      <c r="A19" s="16" t="s">
        <v>41</v>
      </c>
      <c r="B19" s="17" t="s">
        <v>42</v>
      </c>
      <c r="C19" s="18">
        <v>1196196</v>
      </c>
      <c r="D19" s="19" t="s">
        <v>20</v>
      </c>
      <c r="E19" s="45">
        <v>889619.62</v>
      </c>
      <c r="F19" s="20">
        <f t="shared" si="0"/>
        <v>0.74370723526913651</v>
      </c>
      <c r="G19" s="21">
        <v>1</v>
      </c>
      <c r="H19" s="22">
        <v>43889</v>
      </c>
      <c r="I19" s="23">
        <v>2</v>
      </c>
      <c r="J19" s="16">
        <v>2</v>
      </c>
      <c r="K19" s="24">
        <v>18.27</v>
      </c>
      <c r="L19" s="25">
        <v>15</v>
      </c>
      <c r="M19" s="30">
        <f t="shared" si="2"/>
        <v>584.64</v>
      </c>
      <c r="N19" s="30">
        <f t="shared" si="3"/>
        <v>584.64</v>
      </c>
      <c r="O19" s="30">
        <f t="shared" si="4"/>
        <v>584.64</v>
      </c>
      <c r="P19" s="30">
        <f t="shared" si="5"/>
        <v>584.64</v>
      </c>
      <c r="Q19" s="30">
        <f t="shared" si="6"/>
        <v>584.64</v>
      </c>
      <c r="R19" s="26">
        <f t="shared" si="7"/>
        <v>584.64</v>
      </c>
      <c r="S19" s="26">
        <f t="shared" si="8"/>
        <v>584.64</v>
      </c>
      <c r="T19" s="26">
        <f t="shared" si="18"/>
        <v>584.64</v>
      </c>
      <c r="U19" s="26">
        <f t="shared" si="19"/>
        <v>584.64</v>
      </c>
      <c r="V19" s="26">
        <f t="shared" si="20"/>
        <v>584.64</v>
      </c>
      <c r="W19" s="26">
        <f t="shared" si="21"/>
        <v>584.64</v>
      </c>
      <c r="X19" s="26">
        <f t="shared" si="22"/>
        <v>584.64</v>
      </c>
      <c r="Y19" s="26">
        <f t="shared" si="23"/>
        <v>584.64</v>
      </c>
      <c r="Z19" s="26">
        <f t="shared" si="24"/>
        <v>584.64</v>
      </c>
      <c r="AA19" s="26">
        <f t="shared" si="25"/>
        <v>584.64</v>
      </c>
      <c r="AB19" s="27">
        <v>0</v>
      </c>
      <c r="AC19" s="27">
        <v>0</v>
      </c>
      <c r="AD19" s="27">
        <v>0</v>
      </c>
      <c r="AE19" s="27">
        <v>0</v>
      </c>
      <c r="AF19" s="27">
        <f t="shared" si="1"/>
        <v>8769.6000000000022</v>
      </c>
    </row>
    <row r="20" spans="1:32" x14ac:dyDescent="0.25">
      <c r="A20" s="16" t="s">
        <v>43</v>
      </c>
      <c r="B20" s="17" t="s">
        <v>44</v>
      </c>
      <c r="C20" s="18">
        <v>2122165</v>
      </c>
      <c r="D20" s="19" t="s">
        <v>20</v>
      </c>
      <c r="E20" s="18">
        <v>1716528.28</v>
      </c>
      <c r="F20" s="20">
        <f t="shared" si="0"/>
        <v>0.80885712468163407</v>
      </c>
      <c r="G20" s="21">
        <v>6</v>
      </c>
      <c r="H20" s="22">
        <v>44104</v>
      </c>
      <c r="I20" s="23">
        <v>2</v>
      </c>
      <c r="J20" s="16">
        <v>3</v>
      </c>
      <c r="K20" s="24">
        <v>18.27</v>
      </c>
      <c r="L20" s="25">
        <v>16</v>
      </c>
      <c r="M20" s="30">
        <f t="shared" si="2"/>
        <v>876.96</v>
      </c>
      <c r="N20" s="30">
        <f t="shared" si="3"/>
        <v>876.96</v>
      </c>
      <c r="O20" s="30">
        <f t="shared" si="4"/>
        <v>876.96</v>
      </c>
      <c r="P20" s="30">
        <f t="shared" si="5"/>
        <v>876.96</v>
      </c>
      <c r="Q20" s="30">
        <f t="shared" si="6"/>
        <v>876.96</v>
      </c>
      <c r="R20" s="26">
        <f t="shared" si="7"/>
        <v>876.96</v>
      </c>
      <c r="S20" s="26">
        <f t="shared" si="8"/>
        <v>876.96</v>
      </c>
      <c r="T20" s="26">
        <f t="shared" si="18"/>
        <v>876.96</v>
      </c>
      <c r="U20" s="26">
        <f t="shared" si="19"/>
        <v>876.96</v>
      </c>
      <c r="V20" s="26">
        <f t="shared" si="20"/>
        <v>876.96</v>
      </c>
      <c r="W20" s="26">
        <f t="shared" si="21"/>
        <v>876.96</v>
      </c>
      <c r="X20" s="26">
        <f t="shared" si="22"/>
        <v>876.96</v>
      </c>
      <c r="Y20" s="26">
        <f t="shared" si="23"/>
        <v>876.96</v>
      </c>
      <c r="Z20" s="26">
        <f t="shared" si="24"/>
        <v>876.96</v>
      </c>
      <c r="AA20" s="26">
        <f t="shared" si="25"/>
        <v>876.96</v>
      </c>
      <c r="AB20" s="26">
        <f>I20*J20*K20*8</f>
        <v>876.96</v>
      </c>
      <c r="AC20" s="27">
        <v>0</v>
      </c>
      <c r="AD20" s="27">
        <v>0</v>
      </c>
      <c r="AE20" s="27">
        <v>0</v>
      </c>
      <c r="AF20" s="27">
        <f t="shared" si="1"/>
        <v>14031.359999999997</v>
      </c>
    </row>
    <row r="21" spans="1:32" ht="31.5" customHeight="1" x14ac:dyDescent="0.25">
      <c r="A21" s="16" t="s">
        <v>45</v>
      </c>
      <c r="B21" s="31" t="s">
        <v>46</v>
      </c>
      <c r="C21" s="32">
        <v>3605887</v>
      </c>
      <c r="D21" s="33" t="s">
        <v>20</v>
      </c>
      <c r="E21" s="45">
        <v>2489584.7000000002</v>
      </c>
      <c r="F21" s="35">
        <f t="shared" si="0"/>
        <v>0.69042227335465589</v>
      </c>
      <c r="G21" s="21">
        <v>2</v>
      </c>
      <c r="H21" s="36">
        <v>44408</v>
      </c>
      <c r="I21" s="37">
        <v>2</v>
      </c>
      <c r="J21" s="37">
        <v>2</v>
      </c>
      <c r="K21" s="38">
        <v>18.27</v>
      </c>
      <c r="L21" s="25">
        <v>15</v>
      </c>
      <c r="M21" s="26">
        <f t="shared" si="2"/>
        <v>584.64</v>
      </c>
      <c r="N21" s="26">
        <f t="shared" si="3"/>
        <v>584.64</v>
      </c>
      <c r="O21" s="26">
        <f t="shared" si="4"/>
        <v>584.64</v>
      </c>
      <c r="P21" s="26">
        <f t="shared" si="5"/>
        <v>584.64</v>
      </c>
      <c r="Q21" s="26">
        <f t="shared" si="6"/>
        <v>584.64</v>
      </c>
      <c r="R21" s="26">
        <f t="shared" si="7"/>
        <v>584.64</v>
      </c>
      <c r="S21" s="26">
        <f t="shared" si="8"/>
        <v>584.64</v>
      </c>
      <c r="T21" s="26">
        <f t="shared" si="18"/>
        <v>584.64</v>
      </c>
      <c r="U21" s="26">
        <f t="shared" si="19"/>
        <v>584.64</v>
      </c>
      <c r="V21" s="26">
        <f t="shared" si="20"/>
        <v>584.64</v>
      </c>
      <c r="W21" s="26">
        <f t="shared" si="21"/>
        <v>584.64</v>
      </c>
      <c r="X21" s="26">
        <f t="shared" si="22"/>
        <v>584.64</v>
      </c>
      <c r="Y21" s="26">
        <f t="shared" si="23"/>
        <v>584.64</v>
      </c>
      <c r="Z21" s="26">
        <f t="shared" si="24"/>
        <v>584.64</v>
      </c>
      <c r="AA21" s="26">
        <f t="shared" si="25"/>
        <v>584.64</v>
      </c>
      <c r="AB21" s="16">
        <v>0</v>
      </c>
      <c r="AC21" s="16">
        <v>0</v>
      </c>
      <c r="AD21" s="16">
        <v>0</v>
      </c>
      <c r="AE21" s="39">
        <v>0</v>
      </c>
      <c r="AF21" s="40">
        <f t="shared" si="1"/>
        <v>8769.6000000000022</v>
      </c>
    </row>
    <row r="22" spans="1:32" x14ac:dyDescent="0.25">
      <c r="A22" s="16" t="s">
        <v>47</v>
      </c>
      <c r="B22" s="17" t="s">
        <v>48</v>
      </c>
      <c r="C22" s="18">
        <v>4048701</v>
      </c>
      <c r="D22" s="33" t="s">
        <v>20</v>
      </c>
      <c r="E22" s="18">
        <v>3541608.44</v>
      </c>
      <c r="F22" s="35">
        <f t="shared" si="0"/>
        <v>0.87475178828962674</v>
      </c>
      <c r="G22" s="21">
        <v>1</v>
      </c>
      <c r="H22" s="22">
        <v>44561</v>
      </c>
      <c r="I22" s="23">
        <v>2</v>
      </c>
      <c r="J22" s="16">
        <v>2</v>
      </c>
      <c r="K22" s="38">
        <v>18.27</v>
      </c>
      <c r="L22" s="25">
        <v>16</v>
      </c>
      <c r="M22" s="26">
        <f t="shared" si="2"/>
        <v>584.64</v>
      </c>
      <c r="N22" s="26">
        <f t="shared" si="3"/>
        <v>584.64</v>
      </c>
      <c r="O22" s="26">
        <f t="shared" si="4"/>
        <v>584.64</v>
      </c>
      <c r="P22" s="26">
        <f t="shared" si="5"/>
        <v>584.64</v>
      </c>
      <c r="Q22" s="26">
        <f t="shared" si="6"/>
        <v>584.64</v>
      </c>
      <c r="R22" s="26">
        <f t="shared" si="7"/>
        <v>584.64</v>
      </c>
      <c r="S22" s="26">
        <f t="shared" si="8"/>
        <v>584.64</v>
      </c>
      <c r="T22" s="26">
        <f t="shared" si="18"/>
        <v>584.64</v>
      </c>
      <c r="U22" s="26">
        <f t="shared" si="19"/>
        <v>584.64</v>
      </c>
      <c r="V22" s="26">
        <f t="shared" si="20"/>
        <v>584.64</v>
      </c>
      <c r="W22" s="26">
        <f t="shared" si="21"/>
        <v>584.64</v>
      </c>
      <c r="X22" s="26">
        <f t="shared" si="22"/>
        <v>584.64</v>
      </c>
      <c r="Y22" s="26">
        <f t="shared" si="23"/>
        <v>584.64</v>
      </c>
      <c r="Z22" s="26">
        <f t="shared" si="24"/>
        <v>584.64</v>
      </c>
      <c r="AA22" s="26">
        <f t="shared" si="25"/>
        <v>584.64</v>
      </c>
      <c r="AB22" s="26">
        <f>I22*J22*K22*8</f>
        <v>584.64</v>
      </c>
      <c r="AC22" s="16">
        <v>0</v>
      </c>
      <c r="AD22" s="27">
        <v>0</v>
      </c>
      <c r="AE22" s="27">
        <v>0</v>
      </c>
      <c r="AF22" s="27">
        <f t="shared" si="1"/>
        <v>9354.2400000000016</v>
      </c>
    </row>
    <row r="23" spans="1:32" ht="30" x14ac:dyDescent="0.25">
      <c r="A23" s="16" t="s">
        <v>49</v>
      </c>
      <c r="B23" s="28" t="s">
        <v>50</v>
      </c>
      <c r="C23" s="18">
        <v>4081341</v>
      </c>
      <c r="D23" s="33" t="s">
        <v>20</v>
      </c>
      <c r="E23" s="18">
        <v>3406588.91</v>
      </c>
      <c r="F23" s="35">
        <f t="shared" si="0"/>
        <v>0.83467392457528056</v>
      </c>
      <c r="G23" s="21">
        <v>1</v>
      </c>
      <c r="H23" s="22">
        <v>44165</v>
      </c>
      <c r="I23" s="23">
        <v>2</v>
      </c>
      <c r="J23" s="16">
        <v>2</v>
      </c>
      <c r="K23" s="38">
        <v>18.27</v>
      </c>
      <c r="L23" s="25">
        <v>16</v>
      </c>
      <c r="M23" s="30">
        <f t="shared" si="2"/>
        <v>584.64</v>
      </c>
      <c r="N23" s="30">
        <f t="shared" si="3"/>
        <v>584.64</v>
      </c>
      <c r="O23" s="30">
        <f t="shared" si="4"/>
        <v>584.64</v>
      </c>
      <c r="P23" s="30">
        <f t="shared" si="5"/>
        <v>584.64</v>
      </c>
      <c r="Q23" s="30">
        <f t="shared" si="6"/>
        <v>584.64</v>
      </c>
      <c r="R23" s="26">
        <f t="shared" si="7"/>
        <v>584.64</v>
      </c>
      <c r="S23" s="26">
        <f t="shared" si="8"/>
        <v>584.64</v>
      </c>
      <c r="T23" s="26">
        <f t="shared" si="18"/>
        <v>584.64</v>
      </c>
      <c r="U23" s="26">
        <f t="shared" si="19"/>
        <v>584.64</v>
      </c>
      <c r="V23" s="26">
        <f t="shared" si="20"/>
        <v>584.64</v>
      </c>
      <c r="W23" s="26">
        <f t="shared" si="21"/>
        <v>584.64</v>
      </c>
      <c r="X23" s="26">
        <f t="shared" si="22"/>
        <v>584.64</v>
      </c>
      <c r="Y23" s="26">
        <f t="shared" si="23"/>
        <v>584.64</v>
      </c>
      <c r="Z23" s="26">
        <f t="shared" si="24"/>
        <v>584.64</v>
      </c>
      <c r="AA23" s="26">
        <f t="shared" si="25"/>
        <v>584.64</v>
      </c>
      <c r="AB23" s="26">
        <f>I23*J23*K23*8</f>
        <v>584.64</v>
      </c>
      <c r="AC23" s="16">
        <v>0</v>
      </c>
      <c r="AD23" s="27">
        <v>0</v>
      </c>
      <c r="AE23" s="27">
        <v>0</v>
      </c>
      <c r="AF23" s="27">
        <f t="shared" si="1"/>
        <v>9354.2400000000016</v>
      </c>
    </row>
    <row r="24" spans="1:32" x14ac:dyDescent="0.25">
      <c r="A24" s="16" t="s">
        <v>51</v>
      </c>
      <c r="B24" s="17" t="s">
        <v>52</v>
      </c>
      <c r="C24" s="18">
        <v>1816882</v>
      </c>
      <c r="D24" s="33" t="s">
        <v>20</v>
      </c>
      <c r="E24" s="18">
        <v>1506315.71</v>
      </c>
      <c r="F24" s="35">
        <f t="shared" si="0"/>
        <v>0.82906634002648494</v>
      </c>
      <c r="G24" s="21">
        <v>1</v>
      </c>
      <c r="H24" s="22">
        <v>44196</v>
      </c>
      <c r="I24" s="23">
        <v>2</v>
      </c>
      <c r="J24" s="16">
        <v>2</v>
      </c>
      <c r="K24" s="38">
        <v>18.27</v>
      </c>
      <c r="L24" s="25">
        <v>15</v>
      </c>
      <c r="M24" s="30">
        <f t="shared" si="2"/>
        <v>584.64</v>
      </c>
      <c r="N24" s="30">
        <f t="shared" si="3"/>
        <v>584.64</v>
      </c>
      <c r="O24" s="30">
        <f t="shared" si="4"/>
        <v>584.64</v>
      </c>
      <c r="P24" s="30">
        <f t="shared" si="5"/>
        <v>584.64</v>
      </c>
      <c r="Q24" s="30">
        <f t="shared" si="6"/>
        <v>584.64</v>
      </c>
      <c r="R24" s="26">
        <f t="shared" si="7"/>
        <v>584.64</v>
      </c>
      <c r="S24" s="26">
        <f t="shared" si="8"/>
        <v>584.64</v>
      </c>
      <c r="T24" s="26">
        <f t="shared" si="18"/>
        <v>584.64</v>
      </c>
      <c r="U24" s="26">
        <f t="shared" si="19"/>
        <v>584.64</v>
      </c>
      <c r="V24" s="26">
        <f t="shared" si="20"/>
        <v>584.64</v>
      </c>
      <c r="W24" s="26">
        <f t="shared" si="21"/>
        <v>584.64</v>
      </c>
      <c r="X24" s="26">
        <f t="shared" si="22"/>
        <v>584.64</v>
      </c>
      <c r="Y24" s="26">
        <f t="shared" si="23"/>
        <v>584.64</v>
      </c>
      <c r="Z24" s="26">
        <f t="shared" si="24"/>
        <v>584.64</v>
      </c>
      <c r="AA24" s="26">
        <f t="shared" si="25"/>
        <v>584.64</v>
      </c>
      <c r="AB24" s="27">
        <v>0</v>
      </c>
      <c r="AC24" s="16">
        <v>0</v>
      </c>
      <c r="AD24" s="27">
        <v>0</v>
      </c>
      <c r="AE24" s="27">
        <v>0</v>
      </c>
      <c r="AF24" s="27">
        <f t="shared" si="1"/>
        <v>8769.6000000000022</v>
      </c>
    </row>
    <row r="25" spans="1:32" ht="30" x14ac:dyDescent="0.25">
      <c r="A25" s="16" t="s">
        <v>53</v>
      </c>
      <c r="B25" s="28" t="s">
        <v>54</v>
      </c>
      <c r="C25" s="18">
        <v>3197938</v>
      </c>
      <c r="D25" s="33" t="s">
        <v>20</v>
      </c>
      <c r="E25" s="18">
        <v>2605605.39</v>
      </c>
      <c r="F25" s="35">
        <f t="shared" si="0"/>
        <v>0.81477670611500286</v>
      </c>
      <c r="G25" s="21">
        <v>2</v>
      </c>
      <c r="H25" s="22">
        <v>44316</v>
      </c>
      <c r="I25" s="23">
        <v>2</v>
      </c>
      <c r="J25" s="16">
        <v>2</v>
      </c>
      <c r="K25" s="38">
        <v>18.27</v>
      </c>
      <c r="L25" s="25">
        <v>16</v>
      </c>
      <c r="M25" s="26">
        <f t="shared" si="2"/>
        <v>584.64</v>
      </c>
      <c r="N25" s="26">
        <f t="shared" si="3"/>
        <v>584.64</v>
      </c>
      <c r="O25" s="26">
        <f t="shared" si="4"/>
        <v>584.64</v>
      </c>
      <c r="P25" s="26">
        <f t="shared" si="5"/>
        <v>584.64</v>
      </c>
      <c r="Q25" s="26">
        <f t="shared" si="6"/>
        <v>584.64</v>
      </c>
      <c r="R25" s="26">
        <f t="shared" si="7"/>
        <v>584.64</v>
      </c>
      <c r="S25" s="26">
        <f t="shared" si="8"/>
        <v>584.64</v>
      </c>
      <c r="T25" s="26">
        <f t="shared" si="18"/>
        <v>584.64</v>
      </c>
      <c r="U25" s="26">
        <f t="shared" si="19"/>
        <v>584.64</v>
      </c>
      <c r="V25" s="26">
        <f t="shared" si="20"/>
        <v>584.64</v>
      </c>
      <c r="W25" s="26">
        <f t="shared" si="21"/>
        <v>584.64</v>
      </c>
      <c r="X25" s="26">
        <f t="shared" si="22"/>
        <v>584.64</v>
      </c>
      <c r="Y25" s="26">
        <f t="shared" si="23"/>
        <v>584.64</v>
      </c>
      <c r="Z25" s="26">
        <f t="shared" si="24"/>
        <v>584.64</v>
      </c>
      <c r="AA25" s="26">
        <f t="shared" si="25"/>
        <v>584.64</v>
      </c>
      <c r="AB25" s="26">
        <f>I25*J25*K25*8</f>
        <v>584.64</v>
      </c>
      <c r="AC25" s="16">
        <v>0</v>
      </c>
      <c r="AD25" s="27">
        <v>0</v>
      </c>
      <c r="AE25" s="27">
        <v>0</v>
      </c>
      <c r="AF25" s="27">
        <f t="shared" si="1"/>
        <v>9354.2400000000016</v>
      </c>
    </row>
    <row r="26" spans="1:32" x14ac:dyDescent="0.25">
      <c r="A26" s="16" t="s">
        <v>55</v>
      </c>
      <c r="B26" s="17" t="s">
        <v>56</v>
      </c>
      <c r="C26" s="18">
        <v>5729916</v>
      </c>
      <c r="D26" s="19" t="s">
        <v>57</v>
      </c>
      <c r="E26" s="18">
        <v>5620436.0099999998</v>
      </c>
      <c r="F26" s="35">
        <f t="shared" si="0"/>
        <v>0.98089326440387603</v>
      </c>
      <c r="G26" s="21">
        <v>5</v>
      </c>
      <c r="H26" s="22">
        <v>44926</v>
      </c>
      <c r="I26" s="23">
        <v>2</v>
      </c>
      <c r="J26" s="16">
        <v>3</v>
      </c>
      <c r="K26" s="38">
        <v>18.27</v>
      </c>
      <c r="L26" s="25">
        <v>16</v>
      </c>
      <c r="M26" s="26">
        <f t="shared" si="2"/>
        <v>876.96</v>
      </c>
      <c r="N26" s="26">
        <f t="shared" si="3"/>
        <v>876.96</v>
      </c>
      <c r="O26" s="26">
        <f t="shared" si="4"/>
        <v>876.96</v>
      </c>
      <c r="P26" s="26">
        <f t="shared" si="5"/>
        <v>876.96</v>
      </c>
      <c r="Q26" s="26">
        <f t="shared" si="6"/>
        <v>876.96</v>
      </c>
      <c r="R26" s="26">
        <f t="shared" si="7"/>
        <v>876.96</v>
      </c>
      <c r="S26" s="26">
        <f t="shared" si="8"/>
        <v>876.96</v>
      </c>
      <c r="T26" s="26">
        <f t="shared" si="18"/>
        <v>876.96</v>
      </c>
      <c r="U26" s="26">
        <f t="shared" si="19"/>
        <v>876.96</v>
      </c>
      <c r="V26" s="26">
        <f t="shared" si="20"/>
        <v>876.96</v>
      </c>
      <c r="W26" s="26">
        <f t="shared" si="21"/>
        <v>876.96</v>
      </c>
      <c r="X26" s="26">
        <f t="shared" si="22"/>
        <v>876.96</v>
      </c>
      <c r="Y26" s="26">
        <f t="shared" si="23"/>
        <v>876.96</v>
      </c>
      <c r="Z26" s="26">
        <f t="shared" si="24"/>
        <v>876.96</v>
      </c>
      <c r="AA26" s="26">
        <f t="shared" si="25"/>
        <v>876.96</v>
      </c>
      <c r="AB26" s="26">
        <f t="shared" ref="AB26:AB27" si="26">I26*J26*K26*8</f>
        <v>876.96</v>
      </c>
      <c r="AC26" s="16">
        <v>0</v>
      </c>
      <c r="AD26" s="27">
        <v>0</v>
      </c>
      <c r="AE26" s="27">
        <v>0</v>
      </c>
      <c r="AF26" s="27">
        <f t="shared" si="1"/>
        <v>14031.359999999997</v>
      </c>
    </row>
    <row r="27" spans="1:32" ht="31.5" customHeight="1" x14ac:dyDescent="0.25">
      <c r="A27" s="16" t="s">
        <v>58</v>
      </c>
      <c r="B27" s="31" t="s">
        <v>59</v>
      </c>
      <c r="C27" s="46">
        <v>1121196</v>
      </c>
      <c r="D27" s="33" t="s">
        <v>20</v>
      </c>
      <c r="E27" s="34">
        <v>702506.44</v>
      </c>
      <c r="F27" s="35">
        <f t="shared" si="0"/>
        <v>0.62656880688122318</v>
      </c>
      <c r="G27" s="21">
        <v>3</v>
      </c>
      <c r="H27" s="36">
        <v>43646</v>
      </c>
      <c r="I27" s="37">
        <v>2</v>
      </c>
      <c r="J27" s="37">
        <v>2</v>
      </c>
      <c r="K27" s="38">
        <v>18.27</v>
      </c>
      <c r="L27" s="25">
        <v>16</v>
      </c>
      <c r="M27" s="30">
        <f t="shared" si="2"/>
        <v>584.64</v>
      </c>
      <c r="N27" s="30">
        <f t="shared" si="3"/>
        <v>584.64</v>
      </c>
      <c r="O27" s="30">
        <f t="shared" si="4"/>
        <v>584.64</v>
      </c>
      <c r="P27" s="30">
        <f t="shared" si="5"/>
        <v>584.64</v>
      </c>
      <c r="Q27" s="26">
        <f t="shared" si="6"/>
        <v>584.64</v>
      </c>
      <c r="R27" s="26">
        <f t="shared" si="7"/>
        <v>584.64</v>
      </c>
      <c r="S27" s="26">
        <f t="shared" si="8"/>
        <v>584.64</v>
      </c>
      <c r="T27" s="26">
        <f t="shared" si="18"/>
        <v>584.64</v>
      </c>
      <c r="U27" s="26">
        <f t="shared" si="19"/>
        <v>584.64</v>
      </c>
      <c r="V27" s="26">
        <f t="shared" si="20"/>
        <v>584.64</v>
      </c>
      <c r="W27" s="26">
        <f t="shared" si="21"/>
        <v>584.64</v>
      </c>
      <c r="X27" s="26">
        <f t="shared" si="22"/>
        <v>584.64</v>
      </c>
      <c r="Y27" s="26">
        <f t="shared" si="23"/>
        <v>584.64</v>
      </c>
      <c r="Z27" s="26">
        <f t="shared" si="24"/>
        <v>584.64</v>
      </c>
      <c r="AA27" s="26">
        <f t="shared" si="25"/>
        <v>584.64</v>
      </c>
      <c r="AB27" s="26">
        <f t="shared" si="26"/>
        <v>584.64</v>
      </c>
      <c r="AC27" s="16">
        <v>0</v>
      </c>
      <c r="AD27" s="16">
        <v>0</v>
      </c>
      <c r="AE27" s="39">
        <v>0</v>
      </c>
      <c r="AF27" s="40">
        <f t="shared" si="1"/>
        <v>9354.2400000000016</v>
      </c>
    </row>
    <row r="28" spans="1:32" x14ac:dyDescent="0.25">
      <c r="A28" s="16" t="s">
        <v>60</v>
      </c>
      <c r="B28" s="17" t="s">
        <v>61</v>
      </c>
      <c r="C28" s="18">
        <v>10949856</v>
      </c>
      <c r="D28" s="33" t="s">
        <v>20</v>
      </c>
      <c r="E28" s="47">
        <v>10097643</v>
      </c>
      <c r="F28" s="35">
        <f t="shared" si="0"/>
        <v>0.92217130526648017</v>
      </c>
      <c r="G28" s="21">
        <v>1</v>
      </c>
      <c r="H28" s="22">
        <v>43830</v>
      </c>
      <c r="I28" s="23">
        <v>2</v>
      </c>
      <c r="J28" s="16">
        <v>2</v>
      </c>
      <c r="K28" s="38">
        <v>18.27</v>
      </c>
      <c r="L28" s="25">
        <v>15</v>
      </c>
      <c r="M28" s="26">
        <f t="shared" si="2"/>
        <v>584.64</v>
      </c>
      <c r="N28" s="26">
        <f t="shared" si="3"/>
        <v>584.64</v>
      </c>
      <c r="O28" s="26">
        <f t="shared" si="4"/>
        <v>584.64</v>
      </c>
      <c r="P28" s="26">
        <f t="shared" si="5"/>
        <v>584.64</v>
      </c>
      <c r="Q28" s="26">
        <f t="shared" si="6"/>
        <v>584.64</v>
      </c>
      <c r="R28" s="26">
        <f t="shared" si="7"/>
        <v>584.64</v>
      </c>
      <c r="S28" s="26">
        <f t="shared" si="8"/>
        <v>584.64</v>
      </c>
      <c r="T28" s="26">
        <f t="shared" si="18"/>
        <v>584.64</v>
      </c>
      <c r="U28" s="26">
        <f t="shared" si="19"/>
        <v>584.64</v>
      </c>
      <c r="V28" s="26">
        <f t="shared" si="20"/>
        <v>584.64</v>
      </c>
      <c r="W28" s="26">
        <f t="shared" si="21"/>
        <v>584.64</v>
      </c>
      <c r="X28" s="26">
        <f t="shared" si="22"/>
        <v>584.64</v>
      </c>
      <c r="Y28" s="26">
        <f t="shared" si="23"/>
        <v>584.64</v>
      </c>
      <c r="Z28" s="26">
        <f t="shared" si="24"/>
        <v>584.64</v>
      </c>
      <c r="AA28" s="26">
        <f t="shared" si="25"/>
        <v>584.64</v>
      </c>
      <c r="AB28" s="27">
        <v>0</v>
      </c>
      <c r="AC28" s="27">
        <v>0</v>
      </c>
      <c r="AD28" s="27">
        <v>0</v>
      </c>
      <c r="AE28" s="27">
        <v>0</v>
      </c>
      <c r="AF28" s="27">
        <f t="shared" si="1"/>
        <v>8769.6000000000022</v>
      </c>
    </row>
    <row r="29" spans="1:32" x14ac:dyDescent="0.25">
      <c r="A29" s="16" t="s">
        <v>62</v>
      </c>
      <c r="B29" s="17" t="s">
        <v>63</v>
      </c>
      <c r="C29" s="18">
        <v>3908839</v>
      </c>
      <c r="D29" s="33" t="s">
        <v>20</v>
      </c>
      <c r="E29" s="47">
        <v>3765392.5</v>
      </c>
      <c r="F29" s="35">
        <f t="shared" si="0"/>
        <v>0.96330201883474864</v>
      </c>
      <c r="G29" s="21">
        <v>2</v>
      </c>
      <c r="H29" s="22">
        <v>44377</v>
      </c>
      <c r="I29" s="23">
        <v>2</v>
      </c>
      <c r="J29" s="16">
        <v>2</v>
      </c>
      <c r="K29" s="38">
        <v>18.27</v>
      </c>
      <c r="L29" s="25">
        <v>16</v>
      </c>
      <c r="M29" s="26">
        <f t="shared" si="2"/>
        <v>584.64</v>
      </c>
      <c r="N29" s="26">
        <f t="shared" si="3"/>
        <v>584.64</v>
      </c>
      <c r="O29" s="26">
        <f t="shared" si="4"/>
        <v>584.64</v>
      </c>
      <c r="P29" s="26">
        <f t="shared" si="5"/>
        <v>584.64</v>
      </c>
      <c r="Q29" s="26">
        <f t="shared" si="6"/>
        <v>584.64</v>
      </c>
      <c r="R29" s="26">
        <f t="shared" si="7"/>
        <v>584.64</v>
      </c>
      <c r="S29" s="26">
        <f t="shared" si="8"/>
        <v>584.64</v>
      </c>
      <c r="T29" s="26">
        <f t="shared" si="18"/>
        <v>584.64</v>
      </c>
      <c r="U29" s="26">
        <f t="shared" si="19"/>
        <v>584.64</v>
      </c>
      <c r="V29" s="26">
        <f t="shared" si="20"/>
        <v>584.64</v>
      </c>
      <c r="W29" s="26">
        <f t="shared" si="21"/>
        <v>584.64</v>
      </c>
      <c r="X29" s="26">
        <f t="shared" si="22"/>
        <v>584.64</v>
      </c>
      <c r="Y29" s="26">
        <f t="shared" si="23"/>
        <v>584.64</v>
      </c>
      <c r="Z29" s="26">
        <f t="shared" si="24"/>
        <v>584.64</v>
      </c>
      <c r="AA29" s="26">
        <f t="shared" si="25"/>
        <v>584.64</v>
      </c>
      <c r="AB29" s="26">
        <f>I29*J29*K29*8</f>
        <v>584.64</v>
      </c>
      <c r="AC29" s="27">
        <v>0</v>
      </c>
      <c r="AD29" s="27">
        <v>0</v>
      </c>
      <c r="AE29" s="27">
        <v>0</v>
      </c>
      <c r="AF29" s="27">
        <f t="shared" si="1"/>
        <v>9354.2400000000016</v>
      </c>
    </row>
    <row r="30" spans="1:32" x14ac:dyDescent="0.25">
      <c r="A30" s="16" t="s">
        <v>64</v>
      </c>
      <c r="B30" s="17" t="s">
        <v>65</v>
      </c>
      <c r="C30" s="18">
        <v>3659942</v>
      </c>
      <c r="D30" s="33" t="s">
        <v>20</v>
      </c>
      <c r="E30" s="47">
        <v>2650591.33</v>
      </c>
      <c r="F30" s="35">
        <f t="shared" si="0"/>
        <v>0.72421675807977282</v>
      </c>
      <c r="G30" s="21">
        <v>7</v>
      </c>
      <c r="H30" s="22">
        <v>44196</v>
      </c>
      <c r="I30" s="23">
        <v>2</v>
      </c>
      <c r="J30" s="16">
        <v>3</v>
      </c>
      <c r="K30" s="38">
        <v>18.27</v>
      </c>
      <c r="L30" s="25">
        <v>17</v>
      </c>
      <c r="M30" s="26">
        <f t="shared" si="2"/>
        <v>876.96</v>
      </c>
      <c r="N30" s="26">
        <f t="shared" si="3"/>
        <v>876.96</v>
      </c>
      <c r="O30" s="26">
        <f t="shared" si="4"/>
        <v>876.96</v>
      </c>
      <c r="P30" s="26">
        <f t="shared" si="5"/>
        <v>876.96</v>
      </c>
      <c r="Q30" s="26">
        <f t="shared" si="6"/>
        <v>876.96</v>
      </c>
      <c r="R30" s="26">
        <f t="shared" si="7"/>
        <v>876.96</v>
      </c>
      <c r="S30" s="26">
        <f t="shared" si="8"/>
        <v>876.96</v>
      </c>
      <c r="T30" s="26">
        <f t="shared" si="18"/>
        <v>876.96</v>
      </c>
      <c r="U30" s="26">
        <f t="shared" si="19"/>
        <v>876.96</v>
      </c>
      <c r="V30" s="26">
        <f t="shared" si="20"/>
        <v>876.96</v>
      </c>
      <c r="W30" s="26">
        <f t="shared" si="21"/>
        <v>876.96</v>
      </c>
      <c r="X30" s="26">
        <f t="shared" si="22"/>
        <v>876.96</v>
      </c>
      <c r="Y30" s="26">
        <f t="shared" si="23"/>
        <v>876.96</v>
      </c>
      <c r="Z30" s="26">
        <f t="shared" si="24"/>
        <v>876.96</v>
      </c>
      <c r="AA30" s="26">
        <f t="shared" si="25"/>
        <v>876.96</v>
      </c>
      <c r="AB30" s="26">
        <f t="shared" ref="AB30:AB31" si="27">I30*J30*K30*8</f>
        <v>876.96</v>
      </c>
      <c r="AC30" s="26">
        <f>I30*J30*K30*8</f>
        <v>876.96</v>
      </c>
      <c r="AD30" s="27">
        <v>0</v>
      </c>
      <c r="AE30" s="27">
        <v>0</v>
      </c>
      <c r="AF30" s="27">
        <f t="shared" si="1"/>
        <v>14908.319999999996</v>
      </c>
    </row>
    <row r="31" spans="1:32" x14ac:dyDescent="0.25">
      <c r="A31" s="16" t="s">
        <v>66</v>
      </c>
      <c r="B31" s="17" t="s">
        <v>67</v>
      </c>
      <c r="C31" s="18">
        <v>2497325</v>
      </c>
      <c r="D31" s="19" t="s">
        <v>20</v>
      </c>
      <c r="E31" s="47">
        <v>2392325</v>
      </c>
      <c r="F31" s="35">
        <f t="shared" si="0"/>
        <v>0.95795501186269305</v>
      </c>
      <c r="G31" s="21">
        <v>2</v>
      </c>
      <c r="H31" s="22">
        <v>44196</v>
      </c>
      <c r="I31" s="23">
        <v>2</v>
      </c>
      <c r="J31" s="16">
        <v>2</v>
      </c>
      <c r="K31" s="38">
        <v>18.27</v>
      </c>
      <c r="L31" s="25">
        <v>17</v>
      </c>
      <c r="M31" s="26">
        <f t="shared" si="2"/>
        <v>584.64</v>
      </c>
      <c r="N31" s="26">
        <f t="shared" si="3"/>
        <v>584.64</v>
      </c>
      <c r="O31" s="26">
        <f>I31*J31*K31*8</f>
        <v>584.64</v>
      </c>
      <c r="P31" s="26">
        <f>I31*J31*K31*8</f>
        <v>584.64</v>
      </c>
      <c r="Q31" s="26">
        <f t="shared" si="6"/>
        <v>584.64</v>
      </c>
      <c r="R31" s="26">
        <f t="shared" si="7"/>
        <v>584.64</v>
      </c>
      <c r="S31" s="26">
        <f t="shared" si="8"/>
        <v>584.64</v>
      </c>
      <c r="T31" s="26">
        <f t="shared" si="18"/>
        <v>584.64</v>
      </c>
      <c r="U31" s="26">
        <f>I31*J31*K31*8</f>
        <v>584.64</v>
      </c>
      <c r="V31" s="26">
        <f t="shared" si="20"/>
        <v>584.64</v>
      </c>
      <c r="W31" s="26">
        <f t="shared" si="21"/>
        <v>584.64</v>
      </c>
      <c r="X31" s="26">
        <f t="shared" si="22"/>
        <v>584.64</v>
      </c>
      <c r="Y31" s="26">
        <f t="shared" si="23"/>
        <v>584.64</v>
      </c>
      <c r="Z31" s="26">
        <f t="shared" si="24"/>
        <v>584.64</v>
      </c>
      <c r="AA31" s="26">
        <f t="shared" si="25"/>
        <v>584.64</v>
      </c>
      <c r="AB31" s="26">
        <f t="shared" si="27"/>
        <v>584.64</v>
      </c>
      <c r="AC31" s="26">
        <f>I31*J31*K31*8</f>
        <v>584.64</v>
      </c>
      <c r="AD31" s="27">
        <v>0</v>
      </c>
      <c r="AE31" s="27">
        <v>0</v>
      </c>
      <c r="AF31" s="27">
        <f t="shared" si="1"/>
        <v>9938.880000000001</v>
      </c>
    </row>
    <row r="32" spans="1:32" x14ac:dyDescent="0.25">
      <c r="A32" s="16"/>
      <c r="B32" s="48" t="s">
        <v>68</v>
      </c>
      <c r="C32" s="49">
        <f>SUM(C8:C31)</f>
        <v>107904084</v>
      </c>
      <c r="D32" s="49"/>
      <c r="E32" s="49">
        <f t="shared" ref="E32" si="28">SUM(E8:E31)</f>
        <v>90136111.779999986</v>
      </c>
      <c r="F32" s="35">
        <f t="shared" si="0"/>
        <v>0.83533549833016507</v>
      </c>
      <c r="G32" s="21"/>
      <c r="H32" s="48"/>
      <c r="I32" s="50"/>
      <c r="J32" s="51">
        <f>SUM(J8:J31)</f>
        <v>57</v>
      </c>
      <c r="K32" s="24"/>
      <c r="L32" s="25">
        <f t="shared" ref="L32:AF32" si="29">SUM(L8:L31)</f>
        <v>383</v>
      </c>
      <c r="M32" s="52">
        <f t="shared" si="29"/>
        <v>16662.239999999994</v>
      </c>
      <c r="N32" s="52">
        <f t="shared" si="29"/>
        <v>16662.239999999994</v>
      </c>
      <c r="O32" s="52">
        <f t="shared" si="29"/>
        <v>16662.239999999994</v>
      </c>
      <c r="P32" s="52">
        <f t="shared" si="29"/>
        <v>16662.239999999994</v>
      </c>
      <c r="Q32" s="52">
        <f t="shared" si="29"/>
        <v>16662.239999999994</v>
      </c>
      <c r="R32" s="52">
        <f t="shared" si="29"/>
        <v>16662.239999999994</v>
      </c>
      <c r="S32" s="52">
        <f t="shared" si="29"/>
        <v>16662.239999999994</v>
      </c>
      <c r="T32" s="52">
        <f t="shared" si="29"/>
        <v>16077.599999999995</v>
      </c>
      <c r="U32" s="52">
        <f t="shared" si="29"/>
        <v>16662.239999999994</v>
      </c>
      <c r="V32" s="52">
        <f t="shared" si="29"/>
        <v>16662.239999999994</v>
      </c>
      <c r="W32" s="52">
        <f t="shared" si="29"/>
        <v>16662.239999999994</v>
      </c>
      <c r="X32" s="52">
        <f t="shared" si="29"/>
        <v>16662.239999999994</v>
      </c>
      <c r="Y32" s="52">
        <f t="shared" si="29"/>
        <v>16662.239999999994</v>
      </c>
      <c r="Z32" s="52">
        <f t="shared" si="29"/>
        <v>16662.239999999994</v>
      </c>
      <c r="AA32" s="52">
        <f t="shared" si="29"/>
        <v>16662.239999999994</v>
      </c>
      <c r="AB32" s="52">
        <f>SUM(AB8:AB31)</f>
        <v>12277.439999999999</v>
      </c>
      <c r="AC32" s="52">
        <f>SUM(AC8:AC31)</f>
        <v>2630.88</v>
      </c>
      <c r="AD32" s="52">
        <f t="shared" si="29"/>
        <v>584.64</v>
      </c>
      <c r="AE32" s="52">
        <f t="shared" si="29"/>
        <v>584.64</v>
      </c>
      <c r="AF32" s="52">
        <f t="shared" si="29"/>
        <v>265426.55999999994</v>
      </c>
    </row>
    <row r="33" spans="2:32" ht="30" customHeight="1" x14ac:dyDescent="0.25">
      <c r="B33" s="53"/>
      <c r="E33" s="1"/>
      <c r="F33" s="1"/>
      <c r="G33" s="1"/>
      <c r="H33" s="74" t="s">
        <v>69</v>
      </c>
      <c r="I33" s="75"/>
      <c r="J33" s="51">
        <f>J32*8</f>
        <v>456</v>
      </c>
      <c r="K33" s="53" t="s">
        <v>70</v>
      </c>
      <c r="L33" s="55">
        <f>L32/24</f>
        <v>15.958333333333334</v>
      </c>
      <c r="AF33" s="56">
        <f>SUM(AF8:AF31)</f>
        <v>265426.55999999994</v>
      </c>
    </row>
    <row r="34" spans="2:32" ht="27" customHeight="1" x14ac:dyDescent="0.25">
      <c r="E34" s="1"/>
      <c r="F34" s="1"/>
      <c r="G34" s="1"/>
      <c r="H34" s="74" t="s">
        <v>71</v>
      </c>
      <c r="I34" s="75"/>
      <c r="J34" s="57">
        <f>J33/L33</f>
        <v>28.574412532637076</v>
      </c>
      <c r="K34" s="1" t="s">
        <v>72</v>
      </c>
      <c r="L34" s="72"/>
      <c r="M34" s="58"/>
      <c r="N34" s="58"/>
      <c r="O34" s="58"/>
      <c r="P34" s="59"/>
      <c r="Q34" s="59"/>
      <c r="R34" s="59"/>
      <c r="S34" s="59"/>
      <c r="T34" s="59"/>
      <c r="U34" s="60"/>
      <c r="AF34" s="56">
        <f>AF33-M32</f>
        <v>248764.31999999995</v>
      </c>
    </row>
    <row r="35" spans="2:32" ht="32.25" customHeight="1" x14ac:dyDescent="0.25">
      <c r="E35" s="1"/>
      <c r="F35" s="1"/>
      <c r="G35" s="1"/>
      <c r="H35" s="74" t="s">
        <v>73</v>
      </c>
      <c r="I35" s="75"/>
      <c r="J35" s="61">
        <f>K31*J34*I31</f>
        <v>1044.1090339425587</v>
      </c>
      <c r="M35" s="58"/>
      <c r="N35" s="58"/>
      <c r="O35" s="58"/>
      <c r="P35" s="59"/>
      <c r="Q35" s="59"/>
      <c r="R35" s="59"/>
      <c r="S35" s="59"/>
      <c r="T35" s="59"/>
      <c r="U35" s="60"/>
      <c r="AF35" s="56"/>
    </row>
    <row r="36" spans="2:32" ht="50.25" customHeight="1" x14ac:dyDescent="0.25">
      <c r="B36" s="76" t="s">
        <v>74</v>
      </c>
      <c r="C36" s="76"/>
      <c r="E36" s="1"/>
      <c r="F36" s="1"/>
      <c r="G36" s="1"/>
      <c r="H36" s="62"/>
      <c r="M36" s="58"/>
      <c r="N36" s="58"/>
      <c r="O36" s="58"/>
      <c r="P36" s="63"/>
      <c r="Q36" s="63"/>
      <c r="R36" s="63"/>
      <c r="S36" s="63"/>
      <c r="T36" s="63"/>
      <c r="U36" s="60"/>
    </row>
    <row r="37" spans="2:32" ht="30" x14ac:dyDescent="0.25">
      <c r="B37" s="64" t="s">
        <v>75</v>
      </c>
      <c r="C37" s="64" t="s">
        <v>76</v>
      </c>
      <c r="D37" s="65"/>
      <c r="E37" s="1"/>
      <c r="F37" s="1"/>
      <c r="G37" s="1"/>
      <c r="H37" s="62"/>
      <c r="U37" s="66"/>
    </row>
    <row r="38" spans="2:32" ht="30" x14ac:dyDescent="0.25">
      <c r="B38" s="64" t="s">
        <v>77</v>
      </c>
      <c r="C38" s="64" t="s">
        <v>78</v>
      </c>
      <c r="D38" s="65"/>
      <c r="E38" s="1"/>
      <c r="F38" s="1"/>
      <c r="G38" s="1"/>
      <c r="H38" s="62"/>
      <c r="U38" s="66"/>
    </row>
    <row r="39" spans="2:32" ht="30" x14ac:dyDescent="0.25">
      <c r="B39" s="64" t="s">
        <v>79</v>
      </c>
      <c r="C39" s="64" t="s">
        <v>80</v>
      </c>
      <c r="D39" s="65"/>
      <c r="E39" s="1"/>
      <c r="F39" s="1"/>
      <c r="G39" s="1"/>
      <c r="H39" s="62"/>
      <c r="U39" s="66"/>
    </row>
    <row r="40" spans="2:32" ht="105" x14ac:dyDescent="0.25">
      <c r="B40" s="64" t="s">
        <v>81</v>
      </c>
      <c r="C40" s="64" t="s">
        <v>82</v>
      </c>
      <c r="D40" s="65"/>
      <c r="E40" s="1"/>
      <c r="F40" s="1"/>
      <c r="G40" s="1"/>
      <c r="H40" s="62"/>
      <c r="U40" s="66"/>
    </row>
    <row r="41" spans="2:32" ht="45" x14ac:dyDescent="0.25">
      <c r="B41" s="64" t="s">
        <v>83</v>
      </c>
      <c r="C41" s="64" t="s">
        <v>84</v>
      </c>
      <c r="D41" s="65"/>
      <c r="E41" s="1"/>
      <c r="F41" s="1"/>
      <c r="G41" s="1"/>
      <c r="H41" s="62"/>
      <c r="U41" s="66"/>
    </row>
    <row r="42" spans="2:32" ht="45" x14ac:dyDescent="0.25">
      <c r="B42" s="64" t="s">
        <v>85</v>
      </c>
      <c r="C42" s="64" t="s">
        <v>86</v>
      </c>
      <c r="D42" s="65"/>
      <c r="E42" s="1"/>
      <c r="F42" s="1"/>
      <c r="G42" s="1"/>
      <c r="H42" s="62"/>
      <c r="U42" s="66"/>
    </row>
    <row r="43" spans="2:32" ht="75" x14ac:dyDescent="0.25">
      <c r="B43" s="64" t="s">
        <v>87</v>
      </c>
      <c r="C43" s="64" t="s">
        <v>88</v>
      </c>
      <c r="D43" s="65"/>
      <c r="E43" s="1"/>
      <c r="F43" s="1"/>
      <c r="G43" s="1"/>
      <c r="H43" s="62"/>
      <c r="U43" s="66"/>
    </row>
    <row r="44" spans="2:32" ht="60" x14ac:dyDescent="0.25">
      <c r="B44" s="64" t="s">
        <v>87</v>
      </c>
      <c r="C44" s="64" t="s">
        <v>89</v>
      </c>
      <c r="D44" s="65"/>
      <c r="E44" s="1"/>
      <c r="F44" s="1"/>
      <c r="G44" s="1"/>
      <c r="H44" s="62"/>
      <c r="U44" s="66"/>
    </row>
    <row r="45" spans="2:32" ht="30" x14ac:dyDescent="0.25">
      <c r="B45" s="64" t="s">
        <v>90</v>
      </c>
      <c r="C45" s="64" t="s">
        <v>91</v>
      </c>
      <c r="D45" s="65"/>
      <c r="E45" s="1"/>
      <c r="F45" s="1"/>
      <c r="G45" s="1"/>
      <c r="H45" s="62"/>
      <c r="U45" s="66"/>
    </row>
    <row r="46" spans="2:32" ht="60" x14ac:dyDescent="0.25">
      <c r="B46" s="64" t="s">
        <v>92</v>
      </c>
      <c r="C46" s="64" t="s">
        <v>93</v>
      </c>
      <c r="D46" s="65"/>
      <c r="E46" s="1"/>
      <c r="F46" s="1"/>
      <c r="G46" s="1"/>
      <c r="H46" s="62"/>
      <c r="U46" s="66"/>
    </row>
    <row r="47" spans="2:32" ht="60" x14ac:dyDescent="0.25">
      <c r="B47" s="64" t="s">
        <v>94</v>
      </c>
      <c r="C47" s="64" t="s">
        <v>95</v>
      </c>
      <c r="D47" s="65"/>
      <c r="E47" s="1"/>
      <c r="F47" s="1"/>
      <c r="G47" s="1"/>
      <c r="H47" s="62"/>
      <c r="U47" s="66"/>
    </row>
    <row r="48" spans="2:32" ht="105" x14ac:dyDescent="0.25">
      <c r="B48" s="64" t="s">
        <v>96</v>
      </c>
      <c r="C48" s="64" t="s">
        <v>97</v>
      </c>
      <c r="D48" s="65"/>
      <c r="E48" s="1"/>
      <c r="F48" s="1"/>
      <c r="G48" s="1"/>
      <c r="H48" s="62"/>
      <c r="U48" s="66"/>
    </row>
    <row r="49" spans="2:21" ht="120" x14ac:dyDescent="0.25">
      <c r="B49" s="64" t="s">
        <v>98</v>
      </c>
      <c r="C49" s="64" t="s">
        <v>99</v>
      </c>
      <c r="D49" s="65"/>
      <c r="E49" s="1"/>
      <c r="F49" s="1"/>
      <c r="G49" s="1"/>
      <c r="H49" s="62"/>
      <c r="U49" s="66"/>
    </row>
    <row r="50" spans="2:21" ht="120" x14ac:dyDescent="0.25">
      <c r="B50" s="64" t="s">
        <v>100</v>
      </c>
      <c r="C50" s="64" t="s">
        <v>101</v>
      </c>
      <c r="D50" s="65"/>
      <c r="E50" s="1"/>
      <c r="F50" s="1"/>
      <c r="G50" s="1"/>
      <c r="H50" s="62"/>
      <c r="U50" s="66"/>
    </row>
    <row r="51" spans="2:21" ht="270" x14ac:dyDescent="0.25">
      <c r="B51" s="64" t="s">
        <v>102</v>
      </c>
      <c r="C51" s="64" t="s">
        <v>103</v>
      </c>
      <c r="D51" s="65"/>
      <c r="E51" s="1"/>
      <c r="F51" s="1"/>
      <c r="G51" s="1"/>
      <c r="H51" s="62"/>
      <c r="U51" s="66"/>
    </row>
    <row r="52" spans="2:21" ht="18.75" x14ac:dyDescent="0.25">
      <c r="B52" s="64" t="s">
        <v>104</v>
      </c>
      <c r="C52" s="64" t="s">
        <v>105</v>
      </c>
      <c r="D52" s="65"/>
      <c r="E52" s="1"/>
      <c r="F52" s="1"/>
      <c r="G52" s="1"/>
      <c r="H52" s="62"/>
      <c r="U52" s="66"/>
    </row>
    <row r="53" spans="2:21" ht="45" x14ac:dyDescent="0.25">
      <c r="B53" s="64" t="s">
        <v>106</v>
      </c>
      <c r="C53" s="64" t="s">
        <v>107</v>
      </c>
      <c r="D53" s="65"/>
      <c r="E53" s="1"/>
      <c r="F53" s="1"/>
      <c r="G53" s="1"/>
      <c r="H53" s="62"/>
      <c r="U53" s="66"/>
    </row>
    <row r="54" spans="2:21" ht="180" x14ac:dyDescent="0.25">
      <c r="B54" s="64" t="s">
        <v>108</v>
      </c>
      <c r="C54" s="64" t="s">
        <v>109</v>
      </c>
      <c r="D54" s="65"/>
      <c r="E54" s="1"/>
      <c r="F54" s="1"/>
      <c r="G54" s="1"/>
      <c r="H54" s="62"/>
      <c r="U54" s="66"/>
    </row>
    <row r="55" spans="2:21" ht="165" x14ac:dyDescent="0.25">
      <c r="B55" s="64" t="s">
        <v>110</v>
      </c>
      <c r="C55" s="64" t="s">
        <v>111</v>
      </c>
      <c r="D55" s="65"/>
      <c r="E55" s="1"/>
      <c r="F55" s="1"/>
      <c r="G55" s="1"/>
      <c r="H55" s="62"/>
      <c r="U55" s="66"/>
    </row>
    <row r="56" spans="2:21" ht="45" x14ac:dyDescent="0.25">
      <c r="B56" s="64" t="s">
        <v>112</v>
      </c>
      <c r="C56" s="64" t="s">
        <v>113</v>
      </c>
      <c r="D56" s="65"/>
      <c r="E56" s="1"/>
      <c r="F56" s="1"/>
      <c r="G56" s="1"/>
      <c r="H56" s="62"/>
      <c r="U56" s="66"/>
    </row>
    <row r="57" spans="2:21" ht="60" x14ac:dyDescent="0.25">
      <c r="B57" s="64" t="s">
        <v>114</v>
      </c>
      <c r="C57" s="64" t="s">
        <v>115</v>
      </c>
      <c r="D57" s="65"/>
      <c r="E57" s="1"/>
      <c r="F57" s="1"/>
      <c r="G57" s="1"/>
      <c r="H57" s="62"/>
      <c r="U57" s="66"/>
    </row>
    <row r="58" spans="2:21" ht="30" x14ac:dyDescent="0.25">
      <c r="B58" s="64" t="s">
        <v>116</v>
      </c>
      <c r="C58" s="64" t="s">
        <v>117</v>
      </c>
      <c r="D58" s="65"/>
      <c r="E58" s="1"/>
      <c r="F58" s="1"/>
      <c r="G58" s="1"/>
      <c r="H58" s="62"/>
      <c r="U58" s="66"/>
    </row>
    <row r="59" spans="2:21" ht="45" x14ac:dyDescent="0.25">
      <c r="B59" s="64" t="s">
        <v>118</v>
      </c>
      <c r="C59" s="64" t="s">
        <v>119</v>
      </c>
      <c r="D59" s="65"/>
      <c r="E59" s="1"/>
      <c r="F59" s="1"/>
      <c r="G59" s="1"/>
      <c r="H59" s="62"/>
      <c r="U59" s="66"/>
    </row>
    <row r="60" spans="2:21" ht="90" x14ac:dyDescent="0.25">
      <c r="B60" s="73" t="s">
        <v>120</v>
      </c>
      <c r="C60" s="73" t="s">
        <v>121</v>
      </c>
    </row>
  </sheetData>
  <mergeCells count="19">
    <mergeCell ref="B1:U1"/>
    <mergeCell ref="B2:U2"/>
    <mergeCell ref="A4:B7"/>
    <mergeCell ref="C4:C7"/>
    <mergeCell ref="D4:F4"/>
    <mergeCell ref="G4:G7"/>
    <mergeCell ref="H4:H7"/>
    <mergeCell ref="I4:I7"/>
    <mergeCell ref="J4:J7"/>
    <mergeCell ref="K4:K7"/>
    <mergeCell ref="H34:I34"/>
    <mergeCell ref="H35:I35"/>
    <mergeCell ref="B36:C36"/>
    <mergeCell ref="M4:AD4"/>
    <mergeCell ref="AF4:AF7"/>
    <mergeCell ref="D5:D7"/>
    <mergeCell ref="E5:F6"/>
    <mergeCell ref="M5:AD5"/>
    <mergeCell ref="H33:I3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47" sqref="H47"/>
    </sheetView>
  </sheetViews>
  <sheetFormatPr defaultColWidth="16" defaultRowHeight="15" x14ac:dyDescent="0.25"/>
  <cols>
    <col min="2" max="2" width="3.5703125" bestFit="1" customWidth="1"/>
    <col min="10" max="10" width="19.85546875" customWidth="1"/>
  </cols>
  <sheetData>
    <row r="1" spans="1:12" x14ac:dyDescent="0.25">
      <c r="A1" s="108" t="s">
        <v>122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x14ac:dyDescent="0.25">
      <c r="A2" t="s">
        <v>123</v>
      </c>
      <c r="C2">
        <v>1380</v>
      </c>
      <c r="D2" s="69">
        <v>0.2</v>
      </c>
      <c r="E2">
        <f>C2*D2</f>
        <v>276</v>
      </c>
    </row>
    <row r="3" spans="1:12" x14ac:dyDescent="0.25">
      <c r="A3" t="s">
        <v>124</v>
      </c>
      <c r="C3">
        <f>C2+E2</f>
        <v>1656</v>
      </c>
    </row>
    <row r="4" spans="1:12" x14ac:dyDescent="0.25">
      <c r="A4" t="s">
        <v>125</v>
      </c>
      <c r="C4">
        <v>399.29</v>
      </c>
    </row>
    <row r="5" spans="1:12" x14ac:dyDescent="0.25">
      <c r="E5" t="s">
        <v>126</v>
      </c>
      <c r="F5" t="s">
        <v>127</v>
      </c>
      <c r="I5" t="s">
        <v>128</v>
      </c>
      <c r="J5" t="s">
        <v>129</v>
      </c>
      <c r="K5" t="s">
        <v>130</v>
      </c>
    </row>
    <row r="6" spans="1:12" x14ac:dyDescent="0.25">
      <c r="E6" s="70">
        <v>166.83</v>
      </c>
      <c r="F6" s="69">
        <v>0.122</v>
      </c>
      <c r="I6">
        <v>3000</v>
      </c>
      <c r="J6">
        <v>2002</v>
      </c>
      <c r="K6">
        <f>I6/J6</f>
        <v>1.4985014985014986</v>
      </c>
    </row>
    <row r="7" spans="1:12" x14ac:dyDescent="0.25">
      <c r="A7">
        <v>2020</v>
      </c>
      <c r="C7">
        <f>C3+C4</f>
        <v>2055.29</v>
      </c>
      <c r="E7" s="70">
        <f>C7/E6</f>
        <v>12.319666726607924</v>
      </c>
      <c r="F7" s="70">
        <f>E7*$F$6</f>
        <v>1.5029993406461666</v>
      </c>
      <c r="J7">
        <f>J6/12</f>
        <v>166.83333333333334</v>
      </c>
    </row>
    <row r="8" spans="1:12" x14ac:dyDescent="0.25">
      <c r="A8">
        <v>2021</v>
      </c>
      <c r="B8" s="69">
        <v>0.03</v>
      </c>
      <c r="C8">
        <f>C7*B8</f>
        <v>61.658699999999996</v>
      </c>
      <c r="D8" s="70">
        <f>C7+C8</f>
        <v>2116.9486999999999</v>
      </c>
      <c r="E8" s="70">
        <f>D8/$E$6</f>
        <v>12.689256728406161</v>
      </c>
      <c r="F8" s="70">
        <f t="shared" ref="F8:F25" si="0">E8*$F$6</f>
        <v>1.5480893208655515</v>
      </c>
    </row>
    <row r="9" spans="1:12" x14ac:dyDescent="0.25">
      <c r="A9">
        <v>2022</v>
      </c>
      <c r="C9">
        <f>D8*B8</f>
        <v>63.508460999999997</v>
      </c>
      <c r="D9" s="70">
        <f>C9+D8</f>
        <v>2180.4571609999998</v>
      </c>
      <c r="E9" s="70">
        <f t="shared" ref="E9:E21" si="1">D9/$E$6</f>
        <v>13.069934430258344</v>
      </c>
      <c r="F9" s="70">
        <f t="shared" si="0"/>
        <v>1.594532000491518</v>
      </c>
    </row>
    <row r="10" spans="1:12" x14ac:dyDescent="0.25">
      <c r="A10">
        <v>2023</v>
      </c>
      <c r="C10">
        <f>D9*B8</f>
        <v>65.413714829999989</v>
      </c>
      <c r="D10" s="70">
        <f t="shared" ref="D10:D25" si="2">D9+C10</f>
        <v>2245.8708758299999</v>
      </c>
      <c r="E10" s="70">
        <f t="shared" si="1"/>
        <v>13.462032463166096</v>
      </c>
      <c r="F10" s="70">
        <f t="shared" si="0"/>
        <v>1.6423679605062638</v>
      </c>
    </row>
    <row r="11" spans="1:12" x14ac:dyDescent="0.25">
      <c r="A11">
        <v>2024</v>
      </c>
      <c r="C11">
        <f>D10*B8</f>
        <v>67.376126274900002</v>
      </c>
      <c r="D11" s="70">
        <f t="shared" si="2"/>
        <v>2313.2470021048998</v>
      </c>
      <c r="E11" s="70">
        <f t="shared" si="1"/>
        <v>13.865893437061079</v>
      </c>
      <c r="F11" s="70">
        <f t="shared" si="0"/>
        <v>1.6916389993214516</v>
      </c>
    </row>
    <row r="12" spans="1:12" x14ac:dyDescent="0.25">
      <c r="A12">
        <v>2025</v>
      </c>
      <c r="C12">
        <f>D11*B8</f>
        <v>69.397410063146992</v>
      </c>
      <c r="D12" s="70">
        <f t="shared" si="2"/>
        <v>2382.644412168047</v>
      </c>
      <c r="E12" s="70">
        <f t="shared" si="1"/>
        <v>14.281870240172911</v>
      </c>
      <c r="F12" s="70">
        <f t="shared" si="0"/>
        <v>1.742388169301095</v>
      </c>
    </row>
    <row r="13" spans="1:12" x14ac:dyDescent="0.25">
      <c r="A13">
        <v>2026</v>
      </c>
      <c r="C13">
        <f>D12*B8</f>
        <v>71.479332365041401</v>
      </c>
      <c r="D13" s="70">
        <f t="shared" si="2"/>
        <v>2454.1237445330885</v>
      </c>
      <c r="E13" s="70">
        <f t="shared" si="1"/>
        <v>14.7103263473781</v>
      </c>
      <c r="F13" s="70">
        <f t="shared" si="0"/>
        <v>1.7946598143801282</v>
      </c>
    </row>
    <row r="14" spans="1:12" x14ac:dyDescent="0.25">
      <c r="A14">
        <v>2027</v>
      </c>
      <c r="C14">
        <f>D13*B8</f>
        <v>73.62371233599265</v>
      </c>
      <c r="D14" s="70">
        <f t="shared" si="2"/>
        <v>2527.7474568690814</v>
      </c>
      <c r="E14" s="70">
        <f t="shared" si="1"/>
        <v>15.151636137799443</v>
      </c>
      <c r="F14" s="70">
        <f t="shared" si="0"/>
        <v>1.848499608811532</v>
      </c>
    </row>
    <row r="15" spans="1:12" x14ac:dyDescent="0.25">
      <c r="A15">
        <v>2028</v>
      </c>
      <c r="C15">
        <f>D14*B8</f>
        <v>75.832423706072433</v>
      </c>
      <c r="D15" s="70">
        <f t="shared" si="2"/>
        <v>2603.5798805751538</v>
      </c>
      <c r="E15" s="70">
        <f t="shared" si="1"/>
        <v>15.606185221933426</v>
      </c>
      <c r="F15" s="70">
        <f t="shared" si="0"/>
        <v>1.903954597075878</v>
      </c>
    </row>
    <row r="16" spans="1:12" x14ac:dyDescent="0.25">
      <c r="A16">
        <v>2029</v>
      </c>
      <c r="C16">
        <f>D15*B8</f>
        <v>78.107396417254606</v>
      </c>
      <c r="D16" s="70">
        <f t="shared" si="2"/>
        <v>2681.6872769924084</v>
      </c>
      <c r="E16" s="70">
        <f t="shared" si="1"/>
        <v>16.07437077859143</v>
      </c>
      <c r="F16" s="70">
        <f t="shared" si="0"/>
        <v>1.9610732349881543</v>
      </c>
    </row>
    <row r="17" spans="1:7" x14ac:dyDescent="0.25">
      <c r="A17">
        <v>2030</v>
      </c>
      <c r="C17">
        <f>D16*B8</f>
        <v>80.450618309772253</v>
      </c>
      <c r="D17" s="70">
        <f t="shared" si="2"/>
        <v>2762.1378953021808</v>
      </c>
      <c r="E17" s="70">
        <f t="shared" si="1"/>
        <v>16.556601901949172</v>
      </c>
      <c r="F17" s="70">
        <f t="shared" si="0"/>
        <v>2.0199054320377989</v>
      </c>
    </row>
    <row r="18" spans="1:7" x14ac:dyDescent="0.25">
      <c r="A18">
        <v>2031</v>
      </c>
      <c r="C18">
        <f>D17*B8</f>
        <v>82.864136859065425</v>
      </c>
      <c r="D18" s="70">
        <f t="shared" si="2"/>
        <v>2845.0020321612465</v>
      </c>
      <c r="E18" s="70">
        <f t="shared" si="1"/>
        <v>17.053299959007649</v>
      </c>
      <c r="F18" s="70">
        <f t="shared" si="0"/>
        <v>2.0805025949989333</v>
      </c>
    </row>
    <row r="19" spans="1:7" x14ac:dyDescent="0.25">
      <c r="A19">
        <v>2032</v>
      </c>
      <c r="C19">
        <f>D18*B8</f>
        <v>85.350060964837397</v>
      </c>
      <c r="D19" s="70">
        <f t="shared" si="2"/>
        <v>2930.3520931260837</v>
      </c>
      <c r="E19" s="70">
        <f t="shared" si="1"/>
        <v>17.564898957777878</v>
      </c>
      <c r="F19" s="70">
        <f t="shared" si="0"/>
        <v>2.1429176728489012</v>
      </c>
    </row>
    <row r="20" spans="1:7" x14ac:dyDescent="0.25">
      <c r="A20">
        <v>2033</v>
      </c>
      <c r="C20">
        <f>D19*B8</f>
        <v>87.910562793782503</v>
      </c>
      <c r="D20" s="70">
        <f t="shared" si="2"/>
        <v>3018.2626559198661</v>
      </c>
      <c r="E20" s="70">
        <f t="shared" si="1"/>
        <v>18.091845926511215</v>
      </c>
      <c r="F20" s="70">
        <f t="shared" si="0"/>
        <v>2.2072052030343681</v>
      </c>
    </row>
    <row r="21" spans="1:7" x14ac:dyDescent="0.25">
      <c r="A21">
        <v>2034</v>
      </c>
      <c r="C21">
        <f>D20*B8</f>
        <v>90.547879677595986</v>
      </c>
      <c r="D21" s="70">
        <f t="shared" si="2"/>
        <v>3108.8105355974621</v>
      </c>
      <c r="E21" s="70">
        <f t="shared" si="1"/>
        <v>18.63460130430655</v>
      </c>
      <c r="F21" s="70">
        <f t="shared" si="0"/>
        <v>2.2734213591253991</v>
      </c>
    </row>
    <row r="22" spans="1:7" x14ac:dyDescent="0.25">
      <c r="A22">
        <v>2035</v>
      </c>
      <c r="C22">
        <f>D21*B8</f>
        <v>93.264316067923858</v>
      </c>
      <c r="D22" s="70">
        <f t="shared" si="2"/>
        <v>3202.0748516653862</v>
      </c>
      <c r="E22" s="70">
        <f>D22/$E$6</f>
        <v>19.193639343435748</v>
      </c>
      <c r="F22" s="70">
        <f t="shared" si="0"/>
        <v>2.341623999899161</v>
      </c>
    </row>
    <row r="23" spans="1:7" x14ac:dyDescent="0.25">
      <c r="A23">
        <v>2036</v>
      </c>
      <c r="C23">
        <f>D22*B8</f>
        <v>96.062245549961588</v>
      </c>
      <c r="D23" s="70">
        <f t="shared" si="2"/>
        <v>3298.1370972153477</v>
      </c>
      <c r="E23" s="70">
        <f t="shared" ref="E23:E25" si="3">D23/$E$6</f>
        <v>19.76944852373882</v>
      </c>
      <c r="F23" s="70">
        <f t="shared" si="0"/>
        <v>2.4118727198961358</v>
      </c>
      <c r="G23" s="71"/>
    </row>
    <row r="24" spans="1:7" x14ac:dyDescent="0.25">
      <c r="A24">
        <v>2037</v>
      </c>
      <c r="C24">
        <f>D23*B8</f>
        <v>98.944112916460426</v>
      </c>
      <c r="D24" s="70">
        <f t="shared" si="2"/>
        <v>3397.0812101318079</v>
      </c>
      <c r="E24" s="70">
        <f t="shared" si="3"/>
        <v>20.362531979450985</v>
      </c>
      <c r="F24" s="70">
        <f t="shared" si="0"/>
        <v>2.4842289014930201</v>
      </c>
    </row>
    <row r="25" spans="1:7" x14ac:dyDescent="0.25">
      <c r="A25">
        <v>2038</v>
      </c>
      <c r="C25">
        <f>D24*B8</f>
        <v>101.91243630395424</v>
      </c>
      <c r="D25" s="70">
        <f t="shared" si="2"/>
        <v>3498.993646435762</v>
      </c>
      <c r="E25" s="70">
        <f t="shared" si="3"/>
        <v>20.973407938834512</v>
      </c>
      <c r="F25" s="70">
        <f t="shared" si="0"/>
        <v>2.5587557685378104</v>
      </c>
    </row>
    <row r="26" spans="1:7" x14ac:dyDescent="0.25">
      <c r="E26" s="70">
        <f>AVERAGE(E7:E25)</f>
        <v>16.285865702441441</v>
      </c>
      <c r="F26" s="70">
        <f>AVERAGE(F7:F25)</f>
        <v>1.9868756156978564</v>
      </c>
      <c r="G26" s="70">
        <f>E26+F26</f>
        <v>18.272741318139296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Papildu finansējums_ uzraudzība</vt:lpstr>
      <vt:lpstr>Algas prognoze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2021-03-18T14:47:24Z</dcterms:modified>
</cp:coreProperties>
</file>