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auks.mk.gov.lv/Formjamie dokumenti/2021/Likumprojekti, Saeimas lēmumprojekti/TA-505_2083/"/>
    </mc:Choice>
  </mc:AlternateContent>
  <xr:revisionPtr revIDLastSave="0" documentId="13_ncr:1_{2ED315CC-8D57-49A5-A9EE-6969C14E10BD}" xr6:coauthVersionLast="45" xr6:coauthVersionMax="46" xr10:uidLastSave="{00000000-0000-0000-0000-000000000000}"/>
  <bookViews>
    <workbookView xWindow="75" yWindow="390" windowWidth="28725" windowHeight="15600" activeTab="3" xr2:uid="{00000000-000D-0000-FFFF-FFFF00000000}"/>
  </bookViews>
  <sheets>
    <sheet name="izmaksas_2022_gads" sheetId="5" r:id="rId1"/>
    <sheet name="izmaksas_2023_gads" sheetId="1" r:id="rId2"/>
    <sheet name="darba_vietu_aprikosana" sheetId="4" r:id="rId3"/>
    <sheet name="uzturesanas_izdevumi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5" l="1"/>
  <c r="E5" i="3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D5" i="4"/>
  <c r="H5" i="4" s="1"/>
  <c r="D6" i="4"/>
  <c r="H6" i="4" s="1"/>
  <c r="D7" i="4"/>
  <c r="H7" i="4" s="1"/>
  <c r="D8" i="4"/>
  <c r="H8" i="4" s="1"/>
  <c r="D9" i="4"/>
  <c r="H9" i="4" s="1"/>
  <c r="D10" i="4"/>
  <c r="H10" i="4" s="1"/>
  <c r="D11" i="4"/>
  <c r="H11" i="4" s="1"/>
  <c r="D12" i="4"/>
  <c r="H12" i="4" s="1"/>
  <c r="D13" i="4"/>
  <c r="H13" i="4" s="1"/>
  <c r="D14" i="4"/>
  <c r="H14" i="4" s="1"/>
  <c r="D15" i="4"/>
  <c r="H15" i="4" s="1"/>
  <c r="D16" i="4"/>
  <c r="H16" i="4" s="1"/>
  <c r="D17" i="4"/>
  <c r="H17" i="4" s="1"/>
  <c r="D18" i="4"/>
  <c r="H18" i="4" s="1"/>
  <c r="D19" i="4"/>
  <c r="H19" i="4" s="1"/>
  <c r="D20" i="4"/>
  <c r="H20" i="4" s="1"/>
  <c r="D21" i="4"/>
  <c r="H21" i="4" s="1"/>
  <c r="D22" i="4"/>
  <c r="H22" i="4" s="1"/>
  <c r="D4" i="4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C21" i="5"/>
  <c r="D20" i="5"/>
  <c r="E20" i="5" s="1"/>
  <c r="D19" i="5"/>
  <c r="E19" i="5" s="1"/>
  <c r="D18" i="5"/>
  <c r="E18" i="5" s="1"/>
  <c r="C15" i="5"/>
  <c r="C28" i="5" s="1"/>
  <c r="G11" i="5"/>
  <c r="E11" i="5"/>
  <c r="D11" i="5"/>
  <c r="I10" i="5"/>
  <c r="H10" i="5"/>
  <c r="F10" i="5"/>
  <c r="J10" i="5" s="1"/>
  <c r="I9" i="5"/>
  <c r="H9" i="5"/>
  <c r="F9" i="5"/>
  <c r="J9" i="5" s="1"/>
  <c r="I8" i="5"/>
  <c r="H8" i="5"/>
  <c r="F8" i="5"/>
  <c r="I7" i="5"/>
  <c r="H7" i="5"/>
  <c r="F7" i="5"/>
  <c r="I6" i="5"/>
  <c r="H6" i="5"/>
  <c r="F6" i="5"/>
  <c r="F11" i="5" s="1"/>
  <c r="E5" i="4"/>
  <c r="E4" i="4" s="1"/>
  <c r="E23" i="4" s="1"/>
  <c r="J8" i="5" l="1"/>
  <c r="G25" i="4"/>
  <c r="J7" i="5"/>
  <c r="H25" i="4"/>
  <c r="H4" i="4"/>
  <c r="H26" i="4" s="1"/>
  <c r="G5" i="4"/>
  <c r="G4" i="4" s="1"/>
  <c r="G26" i="4" s="1"/>
  <c r="J6" i="5"/>
  <c r="J11" i="5" s="1"/>
  <c r="G23" i="4"/>
  <c r="G24" i="4" s="1"/>
  <c r="E21" i="5"/>
  <c r="I11" i="5"/>
  <c r="D21" i="5"/>
  <c r="K8" i="5"/>
  <c r="M8" i="5" s="1"/>
  <c r="K10" i="5"/>
  <c r="M10" i="5" s="1"/>
  <c r="K7" i="5"/>
  <c r="M7" i="5" s="1"/>
  <c r="K9" i="5"/>
  <c r="M9" i="5" s="1"/>
  <c r="H11" i="5"/>
  <c r="F22" i="4"/>
  <c r="F9" i="4"/>
  <c r="K6" i="5" l="1"/>
  <c r="H23" i="4"/>
  <c r="H24" i="4" s="1"/>
  <c r="K11" i="5"/>
  <c r="M6" i="5"/>
  <c r="M11" i="5" s="1"/>
  <c r="B20" i="3"/>
  <c r="D16" i="5" l="1"/>
  <c r="H20" i="3"/>
  <c r="G20" i="3"/>
  <c r="B21" i="3"/>
  <c r="B22" i="3"/>
  <c r="E16" i="5" l="1"/>
  <c r="G22" i="3"/>
  <c r="H22" i="3"/>
  <c r="G21" i="3"/>
  <c r="H21" i="3"/>
  <c r="D17" i="5"/>
  <c r="E17" i="5" s="1"/>
  <c r="D26" i="1"/>
  <c r="E26" i="1" s="1"/>
  <c r="F5" i="4"/>
  <c r="F19" i="4"/>
  <c r="F13" i="4"/>
  <c r="F6" i="1"/>
  <c r="I6" i="1"/>
  <c r="H7" i="1"/>
  <c r="H8" i="1"/>
  <c r="H9" i="1"/>
  <c r="H10" i="1"/>
  <c r="H11" i="1"/>
  <c r="H12" i="1"/>
  <c r="H13" i="1"/>
  <c r="H14" i="1"/>
  <c r="H6" i="1"/>
  <c r="E15" i="1"/>
  <c r="D15" i="5" l="1"/>
  <c r="D28" i="5" s="1"/>
  <c r="E15" i="5"/>
  <c r="E28" i="5" s="1"/>
  <c r="C30" i="5" s="1"/>
  <c r="C32" i="5" s="1"/>
  <c r="J6" i="1"/>
  <c r="K6" i="1" s="1"/>
  <c r="M6" i="1" s="1"/>
  <c r="F12" i="4"/>
  <c r="F11" i="4"/>
  <c r="F7" i="4"/>
  <c r="F6" i="4"/>
  <c r="F21" i="4"/>
  <c r="F20" i="4"/>
  <c r="F10" i="4"/>
  <c r="F8" i="4"/>
  <c r="F18" i="4"/>
  <c r="F17" i="4"/>
  <c r="F16" i="4"/>
  <c r="F15" i="4"/>
  <c r="F14" i="4"/>
  <c r="F4" i="4" l="1"/>
  <c r="F23" i="4" s="1"/>
  <c r="F24" i="4" s="1"/>
  <c r="F25" i="4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14" i="1"/>
  <c r="F14" i="1"/>
  <c r="F26" i="4" l="1"/>
  <c r="J14" i="1"/>
  <c r="K14" i="1" s="1"/>
  <c r="J12" i="1"/>
  <c r="K12" i="1" s="1"/>
  <c r="J8" i="1"/>
  <c r="K8" i="1" s="1"/>
  <c r="M8" i="1" s="1"/>
  <c r="J7" i="1"/>
  <c r="K7" i="1" s="1"/>
  <c r="J11" i="1"/>
  <c r="K11" i="1" s="1"/>
  <c r="J10" i="1"/>
  <c r="K10" i="1" s="1"/>
  <c r="J9" i="1"/>
  <c r="J13" i="1"/>
  <c r="K13" i="1" s="1"/>
  <c r="M14" i="1"/>
  <c r="M12" i="1" l="1"/>
  <c r="M13" i="1"/>
  <c r="M11" i="1"/>
  <c r="M7" i="1"/>
  <c r="K9" i="1"/>
  <c r="M9" i="1" s="1"/>
  <c r="M10" i="1"/>
  <c r="D29" i="1"/>
  <c r="E29" i="1" s="1"/>
  <c r="D28" i="1"/>
  <c r="E28" i="1" s="1"/>
  <c r="D27" i="1"/>
  <c r="E27" i="1" s="1"/>
  <c r="D24" i="1"/>
  <c r="E24" i="1" s="1"/>
  <c r="D23" i="1"/>
  <c r="E23" i="1" s="1"/>
  <c r="D22" i="1"/>
  <c r="E22" i="1" s="1"/>
  <c r="D31" i="1"/>
  <c r="E31" i="1" s="1"/>
  <c r="D30" i="1"/>
  <c r="E30" i="1" s="1"/>
  <c r="C25" i="1"/>
  <c r="C19" i="1"/>
  <c r="E25" i="1" l="1"/>
  <c r="C32" i="1"/>
  <c r="D25" i="1"/>
  <c r="D21" i="1" l="1"/>
  <c r="E21" i="1" s="1"/>
  <c r="D20" i="1"/>
  <c r="E20" i="1" s="1"/>
  <c r="D19" i="1" l="1"/>
  <c r="D32" i="1" s="1"/>
  <c r="E19" i="1"/>
  <c r="E32" i="1" s="1"/>
  <c r="B25" i="3"/>
  <c r="B24" i="3"/>
  <c r="B23" i="3"/>
  <c r="H23" i="3" s="1"/>
  <c r="C9" i="3"/>
  <c r="C4" i="3"/>
  <c r="G25" i="3" l="1"/>
  <c r="H25" i="3"/>
  <c r="G24" i="3"/>
  <c r="H24" i="3"/>
  <c r="H26" i="3" s="1"/>
  <c r="G23" i="3"/>
  <c r="B26" i="3"/>
  <c r="C5" i="3"/>
  <c r="G26" i="3" l="1"/>
  <c r="G28" i="3" s="1"/>
  <c r="C3" i="3"/>
  <c r="C16" i="3" s="1"/>
  <c r="L15" i="1"/>
  <c r="D15" i="1"/>
  <c r="I15" i="1" l="1"/>
  <c r="G15" i="1" l="1"/>
  <c r="F15" i="1"/>
  <c r="H15" i="1"/>
  <c r="J15" i="1" l="1"/>
  <c r="M15" i="1" l="1"/>
  <c r="C34" i="1" s="1"/>
  <c r="C36" i="1" s="1"/>
  <c r="K15" i="1"/>
</calcChain>
</file>

<file path=xl/sharedStrings.xml><?xml version="1.0" encoding="utf-8"?>
<sst xmlns="http://schemas.openxmlformats.org/spreadsheetml/2006/main" count="240" uniqueCount="122">
  <si>
    <t>Nr.p.k.</t>
  </si>
  <si>
    <t>1.</t>
  </si>
  <si>
    <t>atalgojums gadam, EUR</t>
  </si>
  <si>
    <t>ATLĪDZĪBA gadam, EUR</t>
  </si>
  <si>
    <t>Piezīmes</t>
  </si>
  <si>
    <t>Kopā</t>
  </si>
  <si>
    <t>Izdevumu pozīcija</t>
  </si>
  <si>
    <t>2.</t>
  </si>
  <si>
    <t>3.</t>
  </si>
  <si>
    <t>Uzturēšanas izdevumi, t.sk.:</t>
  </si>
  <si>
    <t>1.1.</t>
  </si>
  <si>
    <t>1.2.</t>
  </si>
  <si>
    <t>1.3.</t>
  </si>
  <si>
    <t>mobilie telefoni</t>
  </si>
  <si>
    <t>stacionārie telefoni</t>
  </si>
  <si>
    <t>pasts</t>
  </si>
  <si>
    <t>kancelejas preces</t>
  </si>
  <si>
    <t>inventārs</t>
  </si>
  <si>
    <t>Kancelejas preces</t>
  </si>
  <si>
    <t>Sakaru pakalpojumi</t>
  </si>
  <si>
    <t>Mazvērtīgais inventārs</t>
  </si>
  <si>
    <t>Nepieciešamais finansējums uz 1 slodzi gadā, EUR</t>
  </si>
  <si>
    <t>vidēji 12 EUR/uz slodzi * 1 slodzes * 12 mēneši</t>
  </si>
  <si>
    <t>vidēji 10EUR/uz slodzi*1 slodze*12 mēneši</t>
  </si>
  <si>
    <t>atalgojums kopā vienam gadam, EUR</t>
  </si>
  <si>
    <t>novērtēšanas piemaksas apmērs vienam gadam (75% no atalgojuma), EUR</t>
  </si>
  <si>
    <t>KOPĀ:</t>
  </si>
  <si>
    <t>Kopā:</t>
  </si>
  <si>
    <t>Plānotie uzturēšanas izdevumi</t>
  </si>
  <si>
    <t>Vidējās izmaksas uz vienu slodzi mēnesī, EUR</t>
  </si>
  <si>
    <t>Vidējās izmaksas uz vienu slodzi gadā, EUR</t>
  </si>
  <si>
    <t>4.</t>
  </si>
  <si>
    <t>5.</t>
  </si>
  <si>
    <t>6.</t>
  </si>
  <si>
    <t>7.</t>
  </si>
  <si>
    <t>8.</t>
  </si>
  <si>
    <t>9.</t>
  </si>
  <si>
    <t>Veselības apdrošonāšanas polises, EUR</t>
  </si>
  <si>
    <t>Amats</t>
  </si>
  <si>
    <t>telpu noma</t>
  </si>
  <si>
    <t>telpu uzkopšana</t>
  </si>
  <si>
    <t>1.4.</t>
  </si>
  <si>
    <t>1.5.</t>
  </si>
  <si>
    <t>1.6.</t>
  </si>
  <si>
    <t>Komunālie pakalpojumi, t.sk.:</t>
  </si>
  <si>
    <t>1.6.1.</t>
  </si>
  <si>
    <t>elektrība</t>
  </si>
  <si>
    <t>1.6.2.</t>
  </si>
  <si>
    <t>ūdens kanalizācija</t>
  </si>
  <si>
    <t>1.6.3.</t>
  </si>
  <si>
    <t>apkure</t>
  </si>
  <si>
    <t>1.6.4.</t>
  </si>
  <si>
    <t>atkritumi</t>
  </si>
  <si>
    <t>Telpu noma</t>
  </si>
  <si>
    <t>Telpu uzkopšana</t>
  </si>
  <si>
    <t>Komunālie maksājumi</t>
  </si>
  <si>
    <t>vidēji 10 EUR/uz slodzi mob.tālr. * 1 slodze * 12 mēneši un vidēji 12 EUR/uz slodzi stacionārais telefons *1slodze*12 mēneši+10EUR uz slodzi pasta izdevumi*1 slodze*12 mēneši</t>
  </si>
  <si>
    <t>Piezīmes (faktiskas izmaksas pēc RVS Horizon)</t>
  </si>
  <si>
    <t>piemaksas par papildus darbiem, virsstundām</t>
  </si>
  <si>
    <t>Galvenais inspektors</t>
  </si>
  <si>
    <t>Nepieciešamais finansējums uz 9 slodzēm gadā, EUR</t>
  </si>
  <si>
    <t>Darba vietas aprīkojuma izmaksas</t>
  </si>
  <si>
    <t>Nosaukums</t>
  </si>
  <si>
    <t>Maksimālā vērtība, EUR</t>
  </si>
  <si>
    <t>Monitors</t>
  </si>
  <si>
    <t>Biroja darba krēsls</t>
  </si>
  <si>
    <t>Stacionārais telefons</t>
  </si>
  <si>
    <t>Galda lampa</t>
  </si>
  <si>
    <t>Mobilais telefons</t>
  </si>
  <si>
    <t>Atvilktņu bloks</t>
  </si>
  <si>
    <t>Portatīvā datora somas</t>
  </si>
  <si>
    <t>Austiņas ar mikrafonu</t>
  </si>
  <si>
    <t>Portatīvais dators+programmatūra</t>
  </si>
  <si>
    <t>Pasniedzēja galds darbam ar datoru</t>
  </si>
  <si>
    <t>Multifunkcionāla drukas iekārta</t>
  </si>
  <si>
    <t>Metāla dokumentu skapis</t>
  </si>
  <si>
    <t xml:space="preserve">Drēbju skapis </t>
  </si>
  <si>
    <t>Tastatūra</t>
  </si>
  <si>
    <t>Optiskā  pele</t>
  </si>
  <si>
    <t>Vads portatīvā savienošanai ar datoru</t>
  </si>
  <si>
    <t>Toneris multifunkcionālaji drukas iekārtai (četras krāsas)</t>
  </si>
  <si>
    <t>Vienas darba vietas izmaksas</t>
  </si>
  <si>
    <t>Vidējās izmaksas uz 9 slodzem gadā, EUR</t>
  </si>
  <si>
    <t>darbinieku skaits</t>
  </si>
  <si>
    <t>atalgojuma apmērs mēnesī vienam darbiniekam (3 kat.), EUR</t>
  </si>
  <si>
    <t>Nodaļas vadītājs</t>
  </si>
  <si>
    <t>Amata seime, līmenis</t>
  </si>
  <si>
    <t>240.83 EUR (faktiska telpu uzkopšana mēnesī)*12 mēneši/9 darbinieki x 1 darbinieks</t>
  </si>
  <si>
    <t>360,00 EUR (komunālie pakalpojumi mēnesī  par 100.3m3)/9 darbinieki x 1 darbinieks</t>
  </si>
  <si>
    <t>35.amata saime un IVA līmenis</t>
  </si>
  <si>
    <t>35.amata saime un III līmenis</t>
  </si>
  <si>
    <t>797.33 EUR (vidējā VNĪ telpu nomas cena ar palīgtelpām 100.3m2)*12 mēneši/9darbinieki x 1 darbinieks</t>
  </si>
  <si>
    <t>atvaļinājuma pabalsta apmērs vienam gadam (50% no atalgojuma), EUR</t>
  </si>
  <si>
    <t>EKK 2000"Preces un pakalpojumi"</t>
  </si>
  <si>
    <t>Atlīdzība Valsts bērnu tiesību aizsardzības inspekcijas 9 amata vietām</t>
  </si>
  <si>
    <t xml:space="preserve">apmeklētāju krēsls </t>
  </si>
  <si>
    <t>EKK 5000 "Pamatkapitāla veidošana"</t>
  </si>
  <si>
    <t>Būtiskākie veicamie pienākumi - nodrošināt struktūrvienības vadību un darba organizāciju, lai īstenotu sekojošas funkcijas: 
- īstenot bāriņtiesu funkcionālo pārraudzību Bāriņtiesu likumā noteiktajā apjomā; 
- pārbaužu veikšanu bāriņtiesās, sniedzot priekšlikumus nepilnību novēršanai;
- apkopot bāriņtiesu pārbaužu rezultātus, nodrošināt to analitīku, sniegt priekšlikumus pārbaužu gaitā konstatēto nepilnību novēršanai;
- piedalīties metodikās palīdzības un metodiskā atbalsta sniegšanā bāriņtiesām to darbības jautājumos;
- nodrošināt darbu izpildes kvalitāti struktūrvienībā, termiņu ievērošanu un VBTAI iekšējo normatīvu ievērošanu;
- piedalīties starpinstitūciju darba grupās, sēdēs, sanāksmēs, darba grupās, semināros, kā arī pārstāvēt VTBAI viedokli valsts un pašvaldību iestādēs;
- iesniegt priekšlikumus normatīvo aktu projektu izstrādei vai pilnveidei struktūrvienības kompetences jomās.</t>
  </si>
  <si>
    <t>Galveno inspektoru būtiskākie veicamie pienākumi:
- veikt bāriņtiesu funkcionālo pārraudzību Bāriņtiesu likumā noteiktajā apjomā; 
- veikt pārbaudes bāriņtiesās, sniegt priekšlikumus nepilnību novēršanai;
-  apkopot bāriņtiesu pārbaužu rezultātus, analizēt tos, sniegt priekšlikumus pārbaužu gaitā konstatēto nepilnību novēršanai;
-  piedalīties metodikās palīdzības un metodiskā atbalsta sniegšanā bāriņtiesām to darbības jautājumos;
-  veikt darbības ar dokumentiem, nodrošinot to izpildes termiņus, kvalitāti, identificēšanu, sistematizāciju, apriti, izpildi un saglabāšanu līdz nodošanai Inspekcijas arhīvā vai līdz glabāšanas termiņa beigām;
-  piedalīties starpinstitūciju darba grupās, sēdēs, sanāksmēs, darba grupās, semināros, kā arī pārstāvēt departamenta viedokli valsts un pašvaldību iestādēs;
- iesniegt priekšlikumus normatīvo aktu projektu izstrādei amata pienākumu kompetences jautājumos.</t>
  </si>
  <si>
    <t xml:space="preserve">Pielikums </t>
  </si>
  <si>
    <t>Likumprojekta „Grozījumi Bāriņtiesu likumā” sākotnējās ietekmes novērtējuma ziņojums (anotācija)</t>
  </si>
  <si>
    <t>Papildus izmaksas 2023. gadā</t>
  </si>
  <si>
    <t>Vidējās izmaksas uz 5 slodzēm gadā, EUR</t>
  </si>
  <si>
    <t>Papildus izmaksas 2022. gadā</t>
  </si>
  <si>
    <t>Atlīdzība Valsts bērnu tiesību aizsardzības inspekcijas 5 amata vietām</t>
  </si>
  <si>
    <t>24.02.2021.</t>
  </si>
  <si>
    <t>daudzums 2023.gadam</t>
  </si>
  <si>
    <t>daudzums 2022.gadam</t>
  </si>
  <si>
    <t>daudzums kopā</t>
  </si>
  <si>
    <t>Finansējums 2022.gadam (5 slodzes), EUR</t>
  </si>
  <si>
    <t>Finansējums 2023.gadam (4 slodzes), EUR</t>
  </si>
  <si>
    <t>Kopā nepieciešamais finansējums (9 slodzes), EUR</t>
  </si>
  <si>
    <t>Nepieciešamais finansējums uz 5 slodzēm gadā, EUR</t>
  </si>
  <si>
    <t>IZMAKSAS 2022. GADĀ (atlīdzības un uzturēšana 5 amata vietām):</t>
  </si>
  <si>
    <t>KOPĀ IZMAKSAS 2022. GADĀ (atlīdzības, uzturēšana un 5 darba vietu iekārtojums 5 amata vietām)</t>
  </si>
  <si>
    <t>KOPĀ IZMAKSAS 2023. GADĀ (atlīdzības, uzturēšana un 4 darba vietu iekārtojums 4 amata vietām)</t>
  </si>
  <si>
    <t>IZMAKSAS 2023. GADĀ (atlīdzības un uzturēšana 9 amata vietām):</t>
  </si>
  <si>
    <r>
      <t>Datorkomplekts,</t>
    </r>
    <r>
      <rPr>
        <sz val="11"/>
        <color rgb="FFFF0000"/>
        <rFont val="Calibri"/>
        <family val="2"/>
        <charset val="186"/>
        <scheme val="minor"/>
      </rPr>
      <t xml:space="preserve"> tajā skaitā:</t>
    </r>
  </si>
  <si>
    <t>Darba devēja nodoklis (23,59%) vienam gadam, EUR</t>
  </si>
  <si>
    <t>likumprojekta „Grozījumi Bāriņtiesu likumā” sākotnējās ietekmes novērtējuma ziņojumam (anotācijai)</t>
  </si>
  <si>
    <t>Labklājības ministre</t>
  </si>
  <si>
    <t>R. Petraviča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</si>
</sst>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16" fontId="1" fillId="0" borderId="0" xfId="0" applyNumberFormat="1" applyFont="1" applyBorder="1"/>
    <xf numFmtId="0" fontId="0" fillId="3" borderId="7" xfId="0" applyFill="1" applyBorder="1"/>
    <xf numFmtId="1" fontId="0" fillId="3" borderId="1" xfId="0" applyNumberFormat="1" applyFill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2" fontId="1" fillId="0" borderId="1" xfId="0" applyNumberFormat="1" applyFont="1" applyBorder="1"/>
    <xf numFmtId="0" fontId="3" fillId="3" borderId="7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3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8" fillId="0" borderId="0" xfId="0" applyFont="1"/>
    <xf numFmtId="1" fontId="8" fillId="0" borderId="0" xfId="0" applyNumberFormat="1" applyFont="1"/>
    <xf numFmtId="2" fontId="0" fillId="0" borderId="0" xfId="0" applyNumberFormat="1"/>
    <xf numFmtId="0" fontId="9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/>
    <xf numFmtId="2" fontId="0" fillId="2" borderId="1" xfId="0" applyNumberFormat="1" applyFill="1" applyBorder="1"/>
    <xf numFmtId="0" fontId="10" fillId="0" borderId="1" xfId="0" applyFont="1" applyFill="1" applyBorder="1" applyAlignment="1">
      <alignment horizontal="right" wrapText="1"/>
    </xf>
    <xf numFmtId="1" fontId="0" fillId="2" borderId="1" xfId="0" applyNumberFormat="1" applyFill="1" applyBorder="1" applyAlignment="1">
      <alignment horizontal="center"/>
    </xf>
    <xf numFmtId="16" fontId="0" fillId="0" borderId="7" xfId="0" applyNumberFormat="1" applyBorder="1"/>
    <xf numFmtId="0" fontId="0" fillId="0" borderId="7" xfId="0" applyBorder="1"/>
    <xf numFmtId="1" fontId="1" fillId="3" borderId="9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1" fillId="4" borderId="1" xfId="0" applyNumberFormat="1" applyFont="1" applyFill="1" applyBorder="1"/>
    <xf numFmtId="0" fontId="1" fillId="0" borderId="0" xfId="0" applyFont="1"/>
    <xf numFmtId="49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2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/>
    <xf numFmtId="1" fontId="12" fillId="2" borderId="1" xfId="0" applyNumberFormat="1" applyFont="1" applyFill="1" applyBorder="1" applyAlignment="1">
      <alignment horizontal="center"/>
    </xf>
    <xf numFmtId="0" fontId="0" fillId="3" borderId="15" xfId="0" applyFill="1" applyBorder="1"/>
    <xf numFmtId="2" fontId="0" fillId="3" borderId="15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6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14" fillId="0" borderId="1" xfId="0" applyFont="1" applyBorder="1"/>
    <xf numFmtId="2" fontId="14" fillId="0" borderId="1" xfId="0" applyNumberFormat="1" applyFont="1" applyBorder="1"/>
    <xf numFmtId="2" fontId="14" fillId="6" borderId="1" xfId="0" applyNumberFormat="1" applyFont="1" applyFill="1" applyBorder="1"/>
    <xf numFmtId="0" fontId="15" fillId="0" borderId="10" xfId="0" applyFont="1" applyBorder="1" applyAlignment="1">
      <alignment wrapText="1"/>
    </xf>
    <xf numFmtId="1" fontId="3" fillId="3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14" fillId="3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14" fillId="2" borderId="1" xfId="0" applyNumberFormat="1" applyFont="1" applyFill="1" applyBorder="1"/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justify" wrapText="1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1" applyFont="1" applyBorder="1" applyAlignment="1">
      <alignment horizontal="center" wrapText="1"/>
    </xf>
    <xf numFmtId="0" fontId="0" fillId="0" borderId="3" xfId="1" applyFont="1" applyBorder="1" applyAlignment="1">
      <alignment horizontal="center" wrapText="1"/>
    </xf>
    <xf numFmtId="0" fontId="0" fillId="0" borderId="4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1" applyFont="1" applyFill="1" applyBorder="1" applyAlignment="1">
      <alignment horizontal="center" wrapText="1"/>
    </xf>
    <xf numFmtId="0" fontId="0" fillId="2" borderId="3" xfId="1" applyFont="1" applyFill="1" applyBorder="1" applyAlignment="1">
      <alignment horizontal="center" wrapText="1"/>
    </xf>
    <xf numFmtId="0" fontId="0" fillId="2" borderId="4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ED97-BDE4-4FFC-9B00-0973CAC13E2C}">
  <sheetPr>
    <pageSetUpPr fitToPage="1"/>
  </sheetPr>
  <dimension ref="A1:Q35"/>
  <sheetViews>
    <sheetView zoomScale="70" zoomScaleNormal="70" workbookViewId="0">
      <selection activeCell="J14" sqref="J14"/>
    </sheetView>
  </sheetViews>
  <sheetFormatPr defaultRowHeight="15" x14ac:dyDescent="0.25"/>
  <cols>
    <col min="1" max="1" width="10.5703125" customWidth="1"/>
    <col min="2" max="2" width="30.85546875" customWidth="1"/>
    <col min="3" max="3" width="13.5703125" bestFit="1" customWidth="1"/>
    <col min="4" max="4" width="16.140625" customWidth="1"/>
    <col min="5" max="5" width="10.85546875" customWidth="1"/>
    <col min="6" max="6" width="13.28515625" customWidth="1"/>
    <col min="7" max="7" width="16" hidden="1" customWidth="1"/>
    <col min="8" max="9" width="13.28515625" customWidth="1"/>
    <col min="10" max="10" width="10.85546875" customWidth="1"/>
    <col min="11" max="11" width="12.140625" customWidth="1"/>
    <col min="12" max="12" width="10.7109375" customWidth="1"/>
    <col min="13" max="13" width="17.42578125" customWidth="1"/>
    <col min="14" max="14" width="93.7109375" customWidth="1"/>
    <col min="15" max="15" width="14.140625" customWidth="1"/>
    <col min="16" max="16" width="11.28515625" customWidth="1"/>
    <col min="17" max="17" width="10.85546875" bestFit="1" customWidth="1"/>
  </cols>
  <sheetData>
    <row r="1" spans="1:15" x14ac:dyDescent="0.25">
      <c r="N1" t="s">
        <v>99</v>
      </c>
    </row>
    <row r="2" spans="1:15" ht="30" x14ac:dyDescent="0.25">
      <c r="N2" s="59" t="s">
        <v>119</v>
      </c>
    </row>
    <row r="3" spans="1:15" ht="21" x14ac:dyDescent="0.35">
      <c r="A3" s="60" t="s">
        <v>103</v>
      </c>
    </row>
    <row r="4" spans="1:15" ht="21" x14ac:dyDescent="0.35">
      <c r="A4" s="60" t="s">
        <v>104</v>
      </c>
    </row>
    <row r="5" spans="1:15" ht="120" x14ac:dyDescent="0.25">
      <c r="A5" s="1" t="s">
        <v>0</v>
      </c>
      <c r="B5" s="68" t="s">
        <v>38</v>
      </c>
      <c r="C5" s="69" t="s">
        <v>86</v>
      </c>
      <c r="D5" s="69" t="s">
        <v>83</v>
      </c>
      <c r="E5" s="69" t="s">
        <v>84</v>
      </c>
      <c r="F5" s="69" t="s">
        <v>2</v>
      </c>
      <c r="G5" s="69" t="s">
        <v>58</v>
      </c>
      <c r="H5" s="82" t="s">
        <v>92</v>
      </c>
      <c r="I5" s="69" t="s">
        <v>25</v>
      </c>
      <c r="J5" s="69" t="s">
        <v>24</v>
      </c>
      <c r="K5" s="69" t="s">
        <v>118</v>
      </c>
      <c r="L5" s="69" t="s">
        <v>37</v>
      </c>
      <c r="M5" s="69" t="s">
        <v>3</v>
      </c>
      <c r="N5" s="68" t="s">
        <v>4</v>
      </c>
    </row>
    <row r="6" spans="1:15" ht="239.25" customHeight="1" x14ac:dyDescent="0.25">
      <c r="A6" s="1" t="s">
        <v>1</v>
      </c>
      <c r="B6" s="31" t="s">
        <v>85</v>
      </c>
      <c r="C6" s="69" t="s">
        <v>89</v>
      </c>
      <c r="D6" s="69">
        <v>1</v>
      </c>
      <c r="E6" s="32">
        <v>1382</v>
      </c>
      <c r="F6" s="71">
        <f>E6*D6*12</f>
        <v>16584</v>
      </c>
      <c r="G6" s="71"/>
      <c r="H6" s="83">
        <f>E6*0.5</f>
        <v>691</v>
      </c>
      <c r="I6" s="69">
        <f>E6*0.75</f>
        <v>1036.5</v>
      </c>
      <c r="J6" s="71">
        <f>F6+G6+H6+I6</f>
        <v>18311.5</v>
      </c>
      <c r="K6" s="73">
        <f>ROUND(J6*0.2359,2)</f>
        <v>4319.68</v>
      </c>
      <c r="L6" s="71">
        <v>213.43</v>
      </c>
      <c r="M6" s="73">
        <f>J6+K6+L6</f>
        <v>22844.61</v>
      </c>
      <c r="N6" s="58" t="s">
        <v>97</v>
      </c>
    </row>
    <row r="7" spans="1:15" ht="45" x14ac:dyDescent="0.25">
      <c r="A7" s="1" t="s">
        <v>7</v>
      </c>
      <c r="B7" s="31" t="s">
        <v>59</v>
      </c>
      <c r="C7" s="69" t="s">
        <v>90</v>
      </c>
      <c r="D7" s="69">
        <v>1</v>
      </c>
      <c r="E7" s="32">
        <v>1287</v>
      </c>
      <c r="F7" s="71">
        <f t="shared" ref="F7:F10" si="0">E7*D7*12</f>
        <v>15444</v>
      </c>
      <c r="G7" s="71"/>
      <c r="H7" s="83">
        <f t="shared" ref="H7:H10" si="1">E7*0.5</f>
        <v>643.5</v>
      </c>
      <c r="I7" s="69">
        <f t="shared" ref="I7:I10" si="2">E7*0.75</f>
        <v>965.25</v>
      </c>
      <c r="J7" s="71">
        <f t="shared" ref="J7:J10" si="3">F7+G7+H7+I7</f>
        <v>17052.75</v>
      </c>
      <c r="K7" s="73">
        <f t="shared" ref="K7:K10" si="4">ROUND(J7*0.2359,2)</f>
        <v>4022.74</v>
      </c>
      <c r="L7" s="71">
        <v>213.43</v>
      </c>
      <c r="M7" s="73">
        <f t="shared" ref="M7:M10" si="5">J7+K7+L7</f>
        <v>21288.92</v>
      </c>
      <c r="N7" s="85" t="s">
        <v>98</v>
      </c>
    </row>
    <row r="8" spans="1:15" ht="45" x14ac:dyDescent="0.25">
      <c r="A8" s="1" t="s">
        <v>8</v>
      </c>
      <c r="B8" s="31" t="s">
        <v>59</v>
      </c>
      <c r="C8" s="69" t="s">
        <v>90</v>
      </c>
      <c r="D8" s="69">
        <v>1</v>
      </c>
      <c r="E8" s="32">
        <v>1287</v>
      </c>
      <c r="F8" s="71">
        <f t="shared" si="0"/>
        <v>15444</v>
      </c>
      <c r="G8" s="71"/>
      <c r="H8" s="83">
        <f t="shared" si="1"/>
        <v>643.5</v>
      </c>
      <c r="I8" s="69">
        <f t="shared" si="2"/>
        <v>965.25</v>
      </c>
      <c r="J8" s="71">
        <f t="shared" si="3"/>
        <v>17052.75</v>
      </c>
      <c r="K8" s="73">
        <f t="shared" si="4"/>
        <v>4022.74</v>
      </c>
      <c r="L8" s="71">
        <v>213.43</v>
      </c>
      <c r="M8" s="73">
        <f t="shared" si="5"/>
        <v>21288.92</v>
      </c>
      <c r="N8" s="86"/>
    </row>
    <row r="9" spans="1:15" ht="45" x14ac:dyDescent="0.25">
      <c r="A9" s="1" t="s">
        <v>31</v>
      </c>
      <c r="B9" s="31" t="s">
        <v>59</v>
      </c>
      <c r="C9" s="69" t="s">
        <v>90</v>
      </c>
      <c r="D9" s="69">
        <v>1</v>
      </c>
      <c r="E9" s="32">
        <v>1287</v>
      </c>
      <c r="F9" s="71">
        <f t="shared" si="0"/>
        <v>15444</v>
      </c>
      <c r="G9" s="71"/>
      <c r="H9" s="83">
        <f t="shared" si="1"/>
        <v>643.5</v>
      </c>
      <c r="I9" s="69">
        <f t="shared" si="2"/>
        <v>965.25</v>
      </c>
      <c r="J9" s="71">
        <f t="shared" si="3"/>
        <v>17052.75</v>
      </c>
      <c r="K9" s="73">
        <f t="shared" si="4"/>
        <v>4022.74</v>
      </c>
      <c r="L9" s="71">
        <v>213.43</v>
      </c>
      <c r="M9" s="73">
        <f t="shared" si="5"/>
        <v>21288.92</v>
      </c>
      <c r="N9" s="86"/>
    </row>
    <row r="10" spans="1:15" ht="45" x14ac:dyDescent="0.25">
      <c r="A10" s="1" t="s">
        <v>32</v>
      </c>
      <c r="B10" s="31" t="s">
        <v>59</v>
      </c>
      <c r="C10" s="69" t="s">
        <v>90</v>
      </c>
      <c r="D10" s="69">
        <v>1</v>
      </c>
      <c r="E10" s="32">
        <v>1287</v>
      </c>
      <c r="F10" s="71">
        <f t="shared" si="0"/>
        <v>15444</v>
      </c>
      <c r="G10" s="71"/>
      <c r="H10" s="83">
        <f t="shared" si="1"/>
        <v>643.5</v>
      </c>
      <c r="I10" s="69">
        <f t="shared" si="2"/>
        <v>965.25</v>
      </c>
      <c r="J10" s="71">
        <f t="shared" si="3"/>
        <v>17052.75</v>
      </c>
      <c r="K10" s="73">
        <f t="shared" si="4"/>
        <v>4022.74</v>
      </c>
      <c r="L10" s="71">
        <v>213.43</v>
      </c>
      <c r="M10" s="73">
        <f t="shared" si="5"/>
        <v>21288.92</v>
      </c>
      <c r="N10" s="86"/>
    </row>
    <row r="11" spans="1:15" ht="15.75" x14ac:dyDescent="0.25">
      <c r="A11" s="3"/>
      <c r="B11" s="34" t="s">
        <v>26</v>
      </c>
      <c r="C11" s="16"/>
      <c r="D11" s="74">
        <f t="shared" ref="D11:M11" si="6">SUM(D6:D10)</f>
        <v>5</v>
      </c>
      <c r="E11" s="75">
        <f t="shared" si="6"/>
        <v>6530</v>
      </c>
      <c r="F11" s="75">
        <f t="shared" si="6"/>
        <v>78360</v>
      </c>
      <c r="G11" s="75">
        <f t="shared" si="6"/>
        <v>0</v>
      </c>
      <c r="H11" s="84">
        <f t="shared" si="6"/>
        <v>3265</v>
      </c>
      <c r="I11" s="75">
        <f t="shared" si="6"/>
        <v>4897.5</v>
      </c>
      <c r="J11" s="75">
        <f t="shared" si="6"/>
        <v>86522.5</v>
      </c>
      <c r="K11" s="75">
        <f t="shared" si="6"/>
        <v>20410.64</v>
      </c>
      <c r="L11" s="75">
        <f>SUM(L6:L10)</f>
        <v>1067.1500000000001</v>
      </c>
      <c r="M11" s="75">
        <f t="shared" si="6"/>
        <v>108000.29</v>
      </c>
      <c r="N11" s="74"/>
    </row>
    <row r="12" spans="1:15" x14ac:dyDescent="0.25">
      <c r="H12" s="28"/>
      <c r="I12" s="29"/>
      <c r="J12" s="29"/>
      <c r="K12" s="29"/>
      <c r="L12" s="29"/>
    </row>
    <row r="13" spans="1:15" ht="15.75" thickBot="1" x14ac:dyDescent="0.3">
      <c r="A13" s="12" t="s">
        <v>28</v>
      </c>
      <c r="B13" s="9"/>
      <c r="C13" s="9"/>
    </row>
    <row r="14" spans="1:15" ht="48.75" x14ac:dyDescent="0.25">
      <c r="A14" s="6" t="s">
        <v>0</v>
      </c>
      <c r="B14" s="7" t="s">
        <v>6</v>
      </c>
      <c r="C14" s="18" t="s">
        <v>29</v>
      </c>
      <c r="D14" s="18" t="s">
        <v>30</v>
      </c>
      <c r="E14" s="77" t="s">
        <v>102</v>
      </c>
    </row>
    <row r="15" spans="1:15" x14ac:dyDescent="0.25">
      <c r="A15" s="13" t="s">
        <v>1</v>
      </c>
      <c r="B15" s="8" t="s">
        <v>9</v>
      </c>
      <c r="C15" s="14">
        <f>C16+C17+C18+C19+C20</f>
        <v>148</v>
      </c>
      <c r="D15" s="14">
        <f>D16+D17+D18+D19+D20</f>
        <v>1768.2133333333336</v>
      </c>
      <c r="E15" s="78">
        <f>E16+E17+E18+E19+E20</f>
        <v>8841.0666666666675</v>
      </c>
      <c r="O15" s="28"/>
    </row>
    <row r="16" spans="1:15" x14ac:dyDescent="0.25">
      <c r="A16" s="36" t="s">
        <v>10</v>
      </c>
      <c r="B16" s="1" t="s">
        <v>39</v>
      </c>
      <c r="C16" s="4">
        <v>89</v>
      </c>
      <c r="D16" s="39">
        <f>uzturesanas_izdevumi!B20</f>
        <v>1063.1066666666668</v>
      </c>
      <c r="E16" s="79">
        <f>D16*5</f>
        <v>5315.5333333333338</v>
      </c>
      <c r="O16" s="28"/>
    </row>
    <row r="17" spans="1:17" x14ac:dyDescent="0.25">
      <c r="A17" s="37" t="s">
        <v>11</v>
      </c>
      <c r="B17" s="1" t="s">
        <v>40</v>
      </c>
      <c r="C17" s="4">
        <v>27</v>
      </c>
      <c r="D17" s="39">
        <f>uzturesanas_izdevumi!B21</f>
        <v>321.10666666666668</v>
      </c>
      <c r="E17" s="79">
        <f t="shared" ref="E17:E20" si="7">D17*5</f>
        <v>1605.5333333333333</v>
      </c>
    </row>
    <row r="18" spans="1:17" x14ac:dyDescent="0.25">
      <c r="A18" s="15" t="s">
        <v>12</v>
      </c>
      <c r="B18" s="16" t="s">
        <v>13</v>
      </c>
      <c r="C18" s="17">
        <v>10</v>
      </c>
      <c r="D18" s="4">
        <f t="shared" ref="D18:D20" si="8">C18*12</f>
        <v>120</v>
      </c>
      <c r="E18" s="79">
        <f>D18*5</f>
        <v>600</v>
      </c>
      <c r="O18" s="28"/>
    </row>
    <row r="19" spans="1:17" x14ac:dyDescent="0.25">
      <c r="A19" s="15" t="s">
        <v>41</v>
      </c>
      <c r="B19" s="16" t="s">
        <v>14</v>
      </c>
      <c r="C19" s="17">
        <v>12</v>
      </c>
      <c r="D19" s="4">
        <f t="shared" si="8"/>
        <v>144</v>
      </c>
      <c r="E19" s="79">
        <f t="shared" si="7"/>
        <v>720</v>
      </c>
      <c r="O19" s="28"/>
    </row>
    <row r="20" spans="1:17" x14ac:dyDescent="0.25">
      <c r="A20" s="15" t="s">
        <v>42</v>
      </c>
      <c r="B20" s="16" t="s">
        <v>15</v>
      </c>
      <c r="C20" s="17">
        <v>10</v>
      </c>
      <c r="D20" s="4">
        <f t="shared" si="8"/>
        <v>120</v>
      </c>
      <c r="E20" s="79">
        <f t="shared" si="7"/>
        <v>600</v>
      </c>
      <c r="O20" s="28"/>
    </row>
    <row r="21" spans="1:17" x14ac:dyDescent="0.25">
      <c r="A21" s="13" t="s">
        <v>43</v>
      </c>
      <c r="B21" s="8" t="s">
        <v>44</v>
      </c>
      <c r="C21" s="14">
        <f>C22+C23+C24+C25</f>
        <v>40</v>
      </c>
      <c r="D21" s="14">
        <f>D22+D23+D24+D25</f>
        <v>480</v>
      </c>
      <c r="E21" s="78">
        <f>E22+E23+E24+E25</f>
        <v>2400</v>
      </c>
    </row>
    <row r="22" spans="1:17" x14ac:dyDescent="0.25">
      <c r="A22" s="37" t="s">
        <v>45</v>
      </c>
      <c r="B22" s="1" t="s">
        <v>46</v>
      </c>
      <c r="C22" s="4">
        <v>18</v>
      </c>
      <c r="D22" s="4">
        <f>C22*12</f>
        <v>216</v>
      </c>
      <c r="E22" s="80">
        <f t="shared" ref="E22:E27" si="9">D22*5</f>
        <v>1080</v>
      </c>
    </row>
    <row r="23" spans="1:17" x14ac:dyDescent="0.25">
      <c r="A23" s="37" t="s">
        <v>47</v>
      </c>
      <c r="B23" s="1" t="s">
        <v>48</v>
      </c>
      <c r="C23" s="4">
        <v>5</v>
      </c>
      <c r="D23" s="4">
        <f t="shared" ref="D23:D27" si="10">C23*12</f>
        <v>60</v>
      </c>
      <c r="E23" s="80">
        <f t="shared" si="9"/>
        <v>300</v>
      </c>
    </row>
    <row r="24" spans="1:17" x14ac:dyDescent="0.25">
      <c r="A24" s="37" t="s">
        <v>49</v>
      </c>
      <c r="B24" s="1" t="s">
        <v>50</v>
      </c>
      <c r="C24" s="4">
        <v>15</v>
      </c>
      <c r="D24" s="4">
        <f t="shared" si="10"/>
        <v>180</v>
      </c>
      <c r="E24" s="80">
        <f t="shared" si="9"/>
        <v>900</v>
      </c>
    </row>
    <row r="25" spans="1:17" x14ac:dyDescent="0.25">
      <c r="A25" s="37" t="s">
        <v>51</v>
      </c>
      <c r="B25" s="1" t="s">
        <v>52</v>
      </c>
      <c r="C25" s="4">
        <v>2</v>
      </c>
      <c r="D25" s="4">
        <f t="shared" si="10"/>
        <v>24</v>
      </c>
      <c r="E25" s="80">
        <f t="shared" si="9"/>
        <v>120</v>
      </c>
    </row>
    <row r="26" spans="1:17" x14ac:dyDescent="0.25">
      <c r="A26" s="13" t="s">
        <v>7</v>
      </c>
      <c r="B26" s="8" t="s">
        <v>16</v>
      </c>
      <c r="C26" s="14">
        <v>12</v>
      </c>
      <c r="D26" s="14">
        <f t="shared" si="10"/>
        <v>144</v>
      </c>
      <c r="E26" s="78">
        <f t="shared" si="9"/>
        <v>720</v>
      </c>
      <c r="M26" s="30"/>
      <c r="N26" s="30"/>
      <c r="O26" s="30"/>
      <c r="P26" s="30"/>
      <c r="Q26" s="30"/>
    </row>
    <row r="27" spans="1:17" x14ac:dyDescent="0.25">
      <c r="A27" s="20" t="s">
        <v>8</v>
      </c>
      <c r="B27" s="21" t="s">
        <v>17</v>
      </c>
      <c r="C27" s="22">
        <v>10</v>
      </c>
      <c r="D27" s="14">
        <f t="shared" si="10"/>
        <v>120</v>
      </c>
      <c r="E27" s="78">
        <f t="shared" si="9"/>
        <v>600</v>
      </c>
      <c r="M27" s="30"/>
      <c r="N27" s="30"/>
      <c r="O27" s="30"/>
      <c r="P27" s="30"/>
      <c r="Q27" s="30"/>
    </row>
    <row r="28" spans="1:17" ht="15.75" thickBot="1" x14ac:dyDescent="0.3">
      <c r="A28" s="87" t="s">
        <v>27</v>
      </c>
      <c r="B28" s="88"/>
      <c r="C28" s="38">
        <f>C15+C21+C26+C27</f>
        <v>210</v>
      </c>
      <c r="D28" s="38">
        <f>D15+D21+D26+D27</f>
        <v>2512.2133333333336</v>
      </c>
      <c r="E28" s="81">
        <f>E15+E21+E26+E27</f>
        <v>12561.066666666668</v>
      </c>
      <c r="F28" s="30"/>
      <c r="G28" s="30"/>
      <c r="H28" s="30"/>
      <c r="I28" s="30"/>
      <c r="J28" s="30"/>
      <c r="M28" s="30"/>
      <c r="N28" s="30"/>
      <c r="O28" s="30"/>
      <c r="P28" s="30"/>
      <c r="Q28" s="30"/>
    </row>
    <row r="29" spans="1:17" x14ac:dyDescent="0.25">
      <c r="B29" s="30"/>
      <c r="E29" s="30"/>
      <c r="F29" s="30"/>
      <c r="G29" s="30"/>
      <c r="H29" s="30"/>
      <c r="I29" s="30"/>
      <c r="J29" s="30"/>
      <c r="M29" s="30"/>
      <c r="N29" s="30"/>
      <c r="O29" s="30"/>
      <c r="P29" s="30"/>
      <c r="Q29" s="30"/>
    </row>
    <row r="30" spans="1:17" ht="38.450000000000003" customHeight="1" x14ac:dyDescent="0.3">
      <c r="A30" s="89" t="s">
        <v>113</v>
      </c>
      <c r="B30" s="89"/>
      <c r="C30" s="66">
        <f>M11+E28</f>
        <v>120561.35666666666</v>
      </c>
      <c r="M30" s="30"/>
      <c r="N30" s="30"/>
      <c r="O30" s="30"/>
      <c r="P30" s="30"/>
      <c r="Q30" s="30"/>
    </row>
    <row r="31" spans="1:17" x14ac:dyDescent="0.25">
      <c r="B31" s="30"/>
      <c r="M31" s="30"/>
      <c r="N31" s="30"/>
      <c r="O31" s="30"/>
      <c r="P31" s="30"/>
      <c r="Q31" s="30"/>
    </row>
    <row r="32" spans="1:17" ht="66" customHeight="1" x14ac:dyDescent="0.3">
      <c r="A32" s="90" t="s">
        <v>114</v>
      </c>
      <c r="B32" s="90"/>
      <c r="C32" s="41">
        <f>C30+darba_vietu_aprikosana!G23</f>
        <v>133019.35666666666</v>
      </c>
      <c r="Q32" s="30"/>
    </row>
    <row r="33" spans="1:17" x14ac:dyDescent="0.25">
      <c r="Q33" s="30"/>
    </row>
    <row r="34" spans="1:17" x14ac:dyDescent="0.25">
      <c r="B34" s="30"/>
      <c r="M34" s="30"/>
      <c r="N34" s="30"/>
      <c r="O34" s="30"/>
      <c r="P34" s="30"/>
      <c r="Q34" s="30"/>
    </row>
    <row r="35" spans="1:17" x14ac:dyDescent="0.25">
      <c r="A35" t="s">
        <v>105</v>
      </c>
    </row>
  </sheetData>
  <mergeCells count="4">
    <mergeCell ref="N7:N10"/>
    <mergeCell ref="A28:B28"/>
    <mergeCell ref="A30:B30"/>
    <mergeCell ref="A32:B3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opLeftCell="A13" zoomScale="70" zoomScaleNormal="70" workbookViewId="0">
      <selection activeCell="M29" sqref="M29"/>
    </sheetView>
  </sheetViews>
  <sheetFormatPr defaultRowHeight="15" x14ac:dyDescent="0.25"/>
  <cols>
    <col min="1" max="1" width="10.5703125" customWidth="1"/>
    <col min="2" max="2" width="30.85546875" customWidth="1"/>
    <col min="3" max="3" width="13.5703125" bestFit="1" customWidth="1"/>
    <col min="4" max="4" width="16.140625" customWidth="1"/>
    <col min="5" max="5" width="10.85546875" customWidth="1"/>
    <col min="6" max="6" width="13.28515625" customWidth="1"/>
    <col min="7" max="7" width="16" hidden="1" customWidth="1"/>
    <col min="8" max="9" width="13.28515625" customWidth="1"/>
    <col min="10" max="10" width="10.85546875" customWidth="1"/>
    <col min="11" max="11" width="12.140625" customWidth="1"/>
    <col min="12" max="12" width="10.7109375" customWidth="1"/>
    <col min="13" max="13" width="17.42578125" customWidth="1"/>
    <col min="14" max="14" width="51.140625" customWidth="1"/>
    <col min="15" max="15" width="14.140625" customWidth="1"/>
    <col min="16" max="16" width="11.28515625" customWidth="1"/>
    <col min="17" max="17" width="10.85546875" bestFit="1" customWidth="1"/>
  </cols>
  <sheetData>
    <row r="1" spans="1:14" x14ac:dyDescent="0.25">
      <c r="N1" t="s">
        <v>99</v>
      </c>
    </row>
    <row r="2" spans="1:14" ht="30" x14ac:dyDescent="0.25">
      <c r="N2" s="59" t="s">
        <v>100</v>
      </c>
    </row>
    <row r="3" spans="1:14" ht="21" x14ac:dyDescent="0.35">
      <c r="A3" s="60" t="s">
        <v>101</v>
      </c>
    </row>
    <row r="4" spans="1:14" x14ac:dyDescent="0.25">
      <c r="A4" s="42" t="s">
        <v>94</v>
      </c>
    </row>
    <row r="5" spans="1:14" ht="120" x14ac:dyDescent="0.25">
      <c r="A5" s="1" t="s">
        <v>0</v>
      </c>
      <c r="B5" s="27" t="s">
        <v>38</v>
      </c>
      <c r="C5" s="69" t="s">
        <v>86</v>
      </c>
      <c r="D5" s="69" t="s">
        <v>83</v>
      </c>
      <c r="E5" s="69" t="s">
        <v>84</v>
      </c>
      <c r="F5" s="69" t="s">
        <v>2</v>
      </c>
      <c r="G5" s="69" t="s">
        <v>58</v>
      </c>
      <c r="H5" s="70" t="s">
        <v>92</v>
      </c>
      <c r="I5" s="69" t="s">
        <v>25</v>
      </c>
      <c r="J5" s="69" t="s">
        <v>24</v>
      </c>
      <c r="K5" s="69" t="s">
        <v>118</v>
      </c>
      <c r="L5" s="69" t="s">
        <v>37</v>
      </c>
      <c r="M5" s="2" t="s">
        <v>3</v>
      </c>
      <c r="N5" s="27" t="s">
        <v>4</v>
      </c>
    </row>
    <row r="6" spans="1:14" ht="330.75" x14ac:dyDescent="0.25">
      <c r="A6" s="1" t="s">
        <v>1</v>
      </c>
      <c r="B6" s="31" t="s">
        <v>85</v>
      </c>
      <c r="C6" s="69" t="s">
        <v>89</v>
      </c>
      <c r="D6" s="69">
        <v>1</v>
      </c>
      <c r="E6" s="32">
        <v>1382</v>
      </c>
      <c r="F6" s="71">
        <f>E6*D6*12</f>
        <v>16584</v>
      </c>
      <c r="G6" s="71"/>
      <c r="H6" s="72">
        <f>E6*0.5</f>
        <v>691</v>
      </c>
      <c r="I6" s="69">
        <f>E6*0.75</f>
        <v>1036.5</v>
      </c>
      <c r="J6" s="71">
        <f>F6+G6+H6+I6</f>
        <v>18311.5</v>
      </c>
      <c r="K6" s="73">
        <f>ROUND(J6*0.2359,2)</f>
        <v>4319.68</v>
      </c>
      <c r="L6" s="71">
        <v>213.43</v>
      </c>
      <c r="M6" s="33">
        <f>J6+K6+L6</f>
        <v>22844.61</v>
      </c>
      <c r="N6" s="58" t="s">
        <v>97</v>
      </c>
    </row>
    <row r="7" spans="1:14" ht="45" x14ac:dyDescent="0.25">
      <c r="A7" s="1" t="s">
        <v>7</v>
      </c>
      <c r="B7" s="31" t="s">
        <v>59</v>
      </c>
      <c r="C7" s="69" t="s">
        <v>90</v>
      </c>
      <c r="D7" s="69">
        <v>1</v>
      </c>
      <c r="E7" s="32">
        <v>1287</v>
      </c>
      <c r="F7" s="71">
        <f t="shared" ref="F7:F13" si="0">E7*D7*12</f>
        <v>15444</v>
      </c>
      <c r="G7" s="71"/>
      <c r="H7" s="72">
        <f t="shared" ref="H7:H14" si="1">E7*0.5</f>
        <v>643.5</v>
      </c>
      <c r="I7" s="69">
        <f t="shared" ref="I7:I13" si="2">E7*0.75</f>
        <v>965.25</v>
      </c>
      <c r="J7" s="71">
        <f t="shared" ref="J7:J13" si="3">F7+G7+H7+I7</f>
        <v>17052.75</v>
      </c>
      <c r="K7" s="73">
        <f t="shared" ref="K7:K14" si="4">ROUND(J7*0.2359,2)</f>
        <v>4022.74</v>
      </c>
      <c r="L7" s="71">
        <v>213.43</v>
      </c>
      <c r="M7" s="33">
        <f t="shared" ref="M7:M13" si="5">J7+K7+L7</f>
        <v>21288.92</v>
      </c>
      <c r="N7" s="85" t="s">
        <v>98</v>
      </c>
    </row>
    <row r="8" spans="1:14" ht="45" x14ac:dyDescent="0.25">
      <c r="A8" s="1" t="s">
        <v>8</v>
      </c>
      <c r="B8" s="31" t="s">
        <v>59</v>
      </c>
      <c r="C8" s="69" t="s">
        <v>90</v>
      </c>
      <c r="D8" s="69">
        <v>1</v>
      </c>
      <c r="E8" s="32">
        <v>1287</v>
      </c>
      <c r="F8" s="71">
        <f t="shared" si="0"/>
        <v>15444</v>
      </c>
      <c r="G8" s="71"/>
      <c r="H8" s="72">
        <f t="shared" si="1"/>
        <v>643.5</v>
      </c>
      <c r="I8" s="69">
        <f t="shared" si="2"/>
        <v>965.25</v>
      </c>
      <c r="J8" s="71">
        <f t="shared" si="3"/>
        <v>17052.75</v>
      </c>
      <c r="K8" s="73">
        <f t="shared" si="4"/>
        <v>4022.74</v>
      </c>
      <c r="L8" s="71">
        <v>213.43</v>
      </c>
      <c r="M8" s="33">
        <f t="shared" si="5"/>
        <v>21288.92</v>
      </c>
      <c r="N8" s="86"/>
    </row>
    <row r="9" spans="1:14" ht="45" x14ac:dyDescent="0.25">
      <c r="A9" s="1" t="s">
        <v>31</v>
      </c>
      <c r="B9" s="31" t="s">
        <v>59</v>
      </c>
      <c r="C9" s="69" t="s">
        <v>90</v>
      </c>
      <c r="D9" s="69">
        <v>1</v>
      </c>
      <c r="E9" s="32">
        <v>1287</v>
      </c>
      <c r="F9" s="71">
        <f t="shared" si="0"/>
        <v>15444</v>
      </c>
      <c r="G9" s="71"/>
      <c r="H9" s="72">
        <f t="shared" si="1"/>
        <v>643.5</v>
      </c>
      <c r="I9" s="69">
        <f t="shared" si="2"/>
        <v>965.25</v>
      </c>
      <c r="J9" s="71">
        <f t="shared" si="3"/>
        <v>17052.75</v>
      </c>
      <c r="K9" s="73">
        <f t="shared" si="4"/>
        <v>4022.74</v>
      </c>
      <c r="L9" s="71">
        <v>213.43</v>
      </c>
      <c r="M9" s="33">
        <f t="shared" si="5"/>
        <v>21288.92</v>
      </c>
      <c r="N9" s="86"/>
    </row>
    <row r="10" spans="1:14" ht="45" x14ac:dyDescent="0.25">
      <c r="A10" s="1" t="s">
        <v>32</v>
      </c>
      <c r="B10" s="31" t="s">
        <v>59</v>
      </c>
      <c r="C10" s="69" t="s">
        <v>90</v>
      </c>
      <c r="D10" s="69">
        <v>1</v>
      </c>
      <c r="E10" s="32">
        <v>1287</v>
      </c>
      <c r="F10" s="71">
        <f t="shared" si="0"/>
        <v>15444</v>
      </c>
      <c r="G10" s="71"/>
      <c r="H10" s="72">
        <f t="shared" si="1"/>
        <v>643.5</v>
      </c>
      <c r="I10" s="69">
        <f t="shared" si="2"/>
        <v>965.25</v>
      </c>
      <c r="J10" s="71">
        <f t="shared" si="3"/>
        <v>17052.75</v>
      </c>
      <c r="K10" s="73">
        <f t="shared" si="4"/>
        <v>4022.74</v>
      </c>
      <c r="L10" s="71">
        <v>213.43</v>
      </c>
      <c r="M10" s="33">
        <f t="shared" si="5"/>
        <v>21288.92</v>
      </c>
      <c r="N10" s="86"/>
    </row>
    <row r="11" spans="1:14" ht="45" x14ac:dyDescent="0.25">
      <c r="A11" s="1" t="s">
        <v>33</v>
      </c>
      <c r="B11" s="31" t="s">
        <v>59</v>
      </c>
      <c r="C11" s="69" t="s">
        <v>90</v>
      </c>
      <c r="D11" s="69">
        <v>1</v>
      </c>
      <c r="E11" s="32">
        <v>1287</v>
      </c>
      <c r="F11" s="71">
        <f t="shared" si="0"/>
        <v>15444</v>
      </c>
      <c r="G11" s="71"/>
      <c r="H11" s="72">
        <f t="shared" si="1"/>
        <v>643.5</v>
      </c>
      <c r="I11" s="69">
        <f t="shared" si="2"/>
        <v>965.25</v>
      </c>
      <c r="J11" s="71">
        <f t="shared" si="3"/>
        <v>17052.75</v>
      </c>
      <c r="K11" s="73">
        <f t="shared" si="4"/>
        <v>4022.74</v>
      </c>
      <c r="L11" s="71">
        <v>213.43</v>
      </c>
      <c r="M11" s="33">
        <f t="shared" si="5"/>
        <v>21288.92</v>
      </c>
      <c r="N11" s="86"/>
    </row>
    <row r="12" spans="1:14" ht="45" x14ac:dyDescent="0.25">
      <c r="A12" s="1" t="s">
        <v>34</v>
      </c>
      <c r="B12" s="31" t="s">
        <v>59</v>
      </c>
      <c r="C12" s="69" t="s">
        <v>90</v>
      </c>
      <c r="D12" s="69">
        <v>1</v>
      </c>
      <c r="E12" s="32">
        <v>1287</v>
      </c>
      <c r="F12" s="71">
        <f t="shared" si="0"/>
        <v>15444</v>
      </c>
      <c r="G12" s="71"/>
      <c r="H12" s="72">
        <f t="shared" si="1"/>
        <v>643.5</v>
      </c>
      <c r="I12" s="69">
        <f t="shared" si="2"/>
        <v>965.25</v>
      </c>
      <c r="J12" s="71">
        <f t="shared" si="3"/>
        <v>17052.75</v>
      </c>
      <c r="K12" s="73">
        <f t="shared" si="4"/>
        <v>4022.74</v>
      </c>
      <c r="L12" s="71">
        <v>213.43</v>
      </c>
      <c r="M12" s="33">
        <f t="shared" si="5"/>
        <v>21288.92</v>
      </c>
      <c r="N12" s="86"/>
    </row>
    <row r="13" spans="1:14" ht="45" x14ac:dyDescent="0.25">
      <c r="A13" s="1" t="s">
        <v>35</v>
      </c>
      <c r="B13" s="31" t="s">
        <v>59</v>
      </c>
      <c r="C13" s="69" t="s">
        <v>90</v>
      </c>
      <c r="D13" s="69">
        <v>1</v>
      </c>
      <c r="E13" s="32">
        <v>1287</v>
      </c>
      <c r="F13" s="71">
        <f t="shared" si="0"/>
        <v>15444</v>
      </c>
      <c r="G13" s="71"/>
      <c r="H13" s="72">
        <f t="shared" si="1"/>
        <v>643.5</v>
      </c>
      <c r="I13" s="69">
        <f t="shared" si="2"/>
        <v>965.25</v>
      </c>
      <c r="J13" s="71">
        <f t="shared" si="3"/>
        <v>17052.75</v>
      </c>
      <c r="K13" s="73">
        <f t="shared" si="4"/>
        <v>4022.74</v>
      </c>
      <c r="L13" s="71">
        <v>213.43</v>
      </c>
      <c r="M13" s="33">
        <f t="shared" si="5"/>
        <v>21288.92</v>
      </c>
      <c r="N13" s="86"/>
    </row>
    <row r="14" spans="1:14" ht="45" x14ac:dyDescent="0.25">
      <c r="A14" s="1" t="s">
        <v>36</v>
      </c>
      <c r="B14" s="31" t="s">
        <v>59</v>
      </c>
      <c r="C14" s="69" t="s">
        <v>90</v>
      </c>
      <c r="D14" s="69">
        <v>1</v>
      </c>
      <c r="E14" s="32">
        <v>1287</v>
      </c>
      <c r="F14" s="71">
        <f t="shared" ref="F14" si="6">E14*D14*12</f>
        <v>15444</v>
      </c>
      <c r="G14" s="71"/>
      <c r="H14" s="72">
        <f t="shared" si="1"/>
        <v>643.5</v>
      </c>
      <c r="I14" s="69">
        <f t="shared" ref="I14" si="7">E14*0.75</f>
        <v>965.25</v>
      </c>
      <c r="J14" s="71">
        <f t="shared" ref="J14" si="8">F14+G14+H14+I14</f>
        <v>17052.75</v>
      </c>
      <c r="K14" s="73">
        <f t="shared" si="4"/>
        <v>4022.74</v>
      </c>
      <c r="L14" s="71">
        <v>213.43</v>
      </c>
      <c r="M14" s="33">
        <f t="shared" ref="M14" si="9">J14+K14+L14</f>
        <v>21288.92</v>
      </c>
      <c r="N14" s="91"/>
    </row>
    <row r="15" spans="1:14" ht="15.75" x14ac:dyDescent="0.25">
      <c r="A15" s="3"/>
      <c r="B15" s="34" t="s">
        <v>26</v>
      </c>
      <c r="C15" s="16"/>
      <c r="D15" s="74">
        <f t="shared" ref="D15:M15" si="10">SUM(D6:D14)</f>
        <v>9</v>
      </c>
      <c r="E15" s="75">
        <f>SUM(E6:E14)</f>
        <v>11678</v>
      </c>
      <c r="F15" s="75">
        <f t="shared" si="10"/>
        <v>140136</v>
      </c>
      <c r="G15" s="75">
        <f t="shared" si="10"/>
        <v>0</v>
      </c>
      <c r="H15" s="76">
        <f t="shared" si="10"/>
        <v>5839</v>
      </c>
      <c r="I15" s="75">
        <f t="shared" si="10"/>
        <v>8758.5</v>
      </c>
      <c r="J15" s="75">
        <f t="shared" si="10"/>
        <v>154733.5</v>
      </c>
      <c r="K15" s="75">
        <f t="shared" si="10"/>
        <v>36501.599999999991</v>
      </c>
      <c r="L15" s="75">
        <f t="shared" si="10"/>
        <v>1920.8700000000003</v>
      </c>
      <c r="M15" s="19">
        <f t="shared" si="10"/>
        <v>193155.96999999997</v>
      </c>
      <c r="N15" s="3"/>
    </row>
    <row r="16" spans="1:14" x14ac:dyDescent="0.25">
      <c r="H16" s="28"/>
      <c r="I16" s="29"/>
      <c r="J16" s="29"/>
      <c r="K16" s="29"/>
      <c r="L16" s="29"/>
    </row>
    <row r="17" spans="1:17" ht="15.75" thickBot="1" x14ac:dyDescent="0.3">
      <c r="A17" s="12" t="s">
        <v>28</v>
      </c>
      <c r="B17" s="9"/>
      <c r="C17" s="9"/>
    </row>
    <row r="18" spans="1:17" ht="48.75" x14ac:dyDescent="0.25">
      <c r="A18" s="6" t="s">
        <v>0</v>
      </c>
      <c r="B18" s="7" t="s">
        <v>6</v>
      </c>
      <c r="C18" s="18" t="s">
        <v>29</v>
      </c>
      <c r="D18" s="18" t="s">
        <v>30</v>
      </c>
      <c r="E18" s="77" t="s">
        <v>82</v>
      </c>
    </row>
    <row r="19" spans="1:17" x14ac:dyDescent="0.25">
      <c r="A19" s="13" t="s">
        <v>1</v>
      </c>
      <c r="B19" s="8" t="s">
        <v>9</v>
      </c>
      <c r="C19" s="14">
        <f>C20+C21+C22+C23+C24</f>
        <v>148</v>
      </c>
      <c r="D19" s="14">
        <f>D20+D21+D22+D23+D24</f>
        <v>1768.2133333333336</v>
      </c>
      <c r="E19" s="78">
        <f>E20+E21+E22+E23+E24</f>
        <v>15913.920000000002</v>
      </c>
      <c r="O19" s="28"/>
    </row>
    <row r="20" spans="1:17" x14ac:dyDescent="0.25">
      <c r="A20" s="36" t="s">
        <v>10</v>
      </c>
      <c r="B20" s="1" t="s">
        <v>39</v>
      </c>
      <c r="C20" s="4">
        <v>89</v>
      </c>
      <c r="D20" s="39">
        <f>uzturesanas_izdevumi!B20</f>
        <v>1063.1066666666668</v>
      </c>
      <c r="E20" s="79">
        <f>D20*9</f>
        <v>9567.9600000000009</v>
      </c>
      <c r="O20" s="28"/>
    </row>
    <row r="21" spans="1:17" x14ac:dyDescent="0.25">
      <c r="A21" s="37" t="s">
        <v>11</v>
      </c>
      <c r="B21" s="1" t="s">
        <v>40</v>
      </c>
      <c r="C21" s="4">
        <v>27</v>
      </c>
      <c r="D21" s="39">
        <f>uzturesanas_izdevumi!B21</f>
        <v>321.10666666666668</v>
      </c>
      <c r="E21" s="79">
        <f>D21*9</f>
        <v>2889.96</v>
      </c>
    </row>
    <row r="22" spans="1:17" x14ac:dyDescent="0.25">
      <c r="A22" s="15" t="s">
        <v>12</v>
      </c>
      <c r="B22" s="16" t="s">
        <v>13</v>
      </c>
      <c r="C22" s="17">
        <v>10</v>
      </c>
      <c r="D22" s="4">
        <f t="shared" ref="D22:D24" si="11">C22*12</f>
        <v>120</v>
      </c>
      <c r="E22" s="80">
        <f>D22*9</f>
        <v>1080</v>
      </c>
      <c r="O22" s="28"/>
    </row>
    <row r="23" spans="1:17" x14ac:dyDescent="0.25">
      <c r="A23" s="15" t="s">
        <v>41</v>
      </c>
      <c r="B23" s="16" t="s">
        <v>14</v>
      </c>
      <c r="C23" s="17">
        <v>12</v>
      </c>
      <c r="D23" s="4">
        <f t="shared" si="11"/>
        <v>144</v>
      </c>
      <c r="E23" s="80">
        <f>D23*9</f>
        <v>1296</v>
      </c>
      <c r="O23" s="28"/>
    </row>
    <row r="24" spans="1:17" x14ac:dyDescent="0.25">
      <c r="A24" s="15" t="s">
        <v>42</v>
      </c>
      <c r="B24" s="16" t="s">
        <v>15</v>
      </c>
      <c r="C24" s="17">
        <v>10</v>
      </c>
      <c r="D24" s="4">
        <f t="shared" si="11"/>
        <v>120</v>
      </c>
      <c r="E24" s="80">
        <f>D24*9</f>
        <v>1080</v>
      </c>
      <c r="O24" s="28"/>
    </row>
    <row r="25" spans="1:17" x14ac:dyDescent="0.25">
      <c r="A25" s="13" t="s">
        <v>43</v>
      </c>
      <c r="B25" s="8" t="s">
        <v>44</v>
      </c>
      <c r="C25" s="14">
        <f>C26+C27+C28+C29</f>
        <v>40</v>
      </c>
      <c r="D25" s="14">
        <f>D26+D27+D28+D29</f>
        <v>480</v>
      </c>
      <c r="E25" s="78">
        <f>E26+E27+E28+E29</f>
        <v>4320</v>
      </c>
    </row>
    <row r="26" spans="1:17" x14ac:dyDescent="0.25">
      <c r="A26" s="37" t="s">
        <v>45</v>
      </c>
      <c r="B26" s="1" t="s">
        <v>46</v>
      </c>
      <c r="C26" s="4">
        <v>18</v>
      </c>
      <c r="D26" s="4">
        <f>C26*12</f>
        <v>216</v>
      </c>
      <c r="E26" s="80">
        <f>D26*9</f>
        <v>1944</v>
      </c>
    </row>
    <row r="27" spans="1:17" x14ac:dyDescent="0.25">
      <c r="A27" s="37" t="s">
        <v>47</v>
      </c>
      <c r="B27" s="1" t="s">
        <v>48</v>
      </c>
      <c r="C27" s="4">
        <v>5</v>
      </c>
      <c r="D27" s="4">
        <f t="shared" ref="D27:D29" si="12">C27*12</f>
        <v>60</v>
      </c>
      <c r="E27" s="80">
        <f>D27*9</f>
        <v>540</v>
      </c>
    </row>
    <row r="28" spans="1:17" x14ac:dyDescent="0.25">
      <c r="A28" s="37" t="s">
        <v>49</v>
      </c>
      <c r="B28" s="1" t="s">
        <v>50</v>
      </c>
      <c r="C28" s="4">
        <v>15</v>
      </c>
      <c r="D28" s="4">
        <f t="shared" si="12"/>
        <v>180</v>
      </c>
      <c r="E28" s="80">
        <f>D28*9</f>
        <v>1620</v>
      </c>
    </row>
    <row r="29" spans="1:17" x14ac:dyDescent="0.25">
      <c r="A29" s="37" t="s">
        <v>51</v>
      </c>
      <c r="B29" s="1" t="s">
        <v>52</v>
      </c>
      <c r="C29" s="4">
        <v>2</v>
      </c>
      <c r="D29" s="4">
        <f t="shared" si="12"/>
        <v>24</v>
      </c>
      <c r="E29" s="80">
        <f t="shared" ref="E29:E31" si="13">D29*9</f>
        <v>216</v>
      </c>
    </row>
    <row r="30" spans="1:17" x14ac:dyDescent="0.25">
      <c r="A30" s="13" t="s">
        <v>7</v>
      </c>
      <c r="B30" s="8" t="s">
        <v>16</v>
      </c>
      <c r="C30" s="14">
        <v>12</v>
      </c>
      <c r="D30" s="14">
        <f t="shared" ref="D30:D31" si="14">C30*12</f>
        <v>144</v>
      </c>
      <c r="E30" s="78">
        <f t="shared" si="13"/>
        <v>1296</v>
      </c>
      <c r="M30" s="30"/>
      <c r="N30" s="30"/>
      <c r="O30" s="30"/>
      <c r="P30" s="30"/>
      <c r="Q30" s="30"/>
    </row>
    <row r="31" spans="1:17" x14ac:dyDescent="0.25">
      <c r="A31" s="20" t="s">
        <v>8</v>
      </c>
      <c r="B31" s="21" t="s">
        <v>17</v>
      </c>
      <c r="C31" s="22">
        <v>10</v>
      </c>
      <c r="D31" s="14">
        <f t="shared" si="14"/>
        <v>120</v>
      </c>
      <c r="E31" s="78">
        <f t="shared" si="13"/>
        <v>1080</v>
      </c>
      <c r="M31" s="30"/>
      <c r="N31" s="30"/>
      <c r="O31" s="30"/>
      <c r="P31" s="30"/>
      <c r="Q31" s="30"/>
    </row>
    <row r="32" spans="1:17" ht="15.75" thickBot="1" x14ac:dyDescent="0.3">
      <c r="A32" s="87" t="s">
        <v>27</v>
      </c>
      <c r="B32" s="88"/>
      <c r="C32" s="38">
        <f>C19+C25+C30+C31</f>
        <v>210</v>
      </c>
      <c r="D32" s="38">
        <f>D19+D25+D30+D31</f>
        <v>2512.2133333333336</v>
      </c>
      <c r="E32" s="81">
        <f>E19+E25+E30+E31</f>
        <v>22609.920000000002</v>
      </c>
      <c r="F32" s="30"/>
      <c r="G32" s="30"/>
      <c r="H32" s="30"/>
      <c r="I32" s="30"/>
      <c r="J32" s="30"/>
      <c r="M32" s="30"/>
      <c r="N32" s="30"/>
      <c r="O32" s="30"/>
      <c r="P32" s="30"/>
      <c r="Q32" s="30"/>
    </row>
    <row r="33" spans="1:17" x14ac:dyDescent="0.25">
      <c r="B33" s="30"/>
      <c r="E33" s="30"/>
      <c r="F33" s="30"/>
      <c r="G33" s="30"/>
      <c r="H33" s="30"/>
      <c r="I33" s="30"/>
      <c r="J33" s="30"/>
      <c r="M33" s="30"/>
      <c r="N33" s="30"/>
      <c r="O33" s="30"/>
      <c r="P33" s="30"/>
      <c r="Q33" s="30"/>
    </row>
    <row r="34" spans="1:17" ht="48" customHeight="1" x14ac:dyDescent="0.3">
      <c r="A34" s="89" t="s">
        <v>116</v>
      </c>
      <c r="B34" s="89"/>
      <c r="C34" s="66">
        <f>M15+E32</f>
        <v>215765.88999999998</v>
      </c>
      <c r="M34" s="30"/>
      <c r="N34" s="30"/>
      <c r="O34" s="30"/>
      <c r="P34" s="30"/>
      <c r="Q34" s="30"/>
    </row>
    <row r="35" spans="1:17" x14ac:dyDescent="0.25">
      <c r="B35" s="30"/>
      <c r="M35" s="30"/>
      <c r="N35" s="30"/>
      <c r="O35" s="30"/>
      <c r="P35" s="30"/>
      <c r="Q35" s="30"/>
    </row>
    <row r="36" spans="1:17" ht="63" customHeight="1" x14ac:dyDescent="0.3">
      <c r="A36" s="90" t="s">
        <v>115</v>
      </c>
      <c r="B36" s="90"/>
      <c r="C36" s="41">
        <f>C34+darba_vietu_aprikosana!H23</f>
        <v>226162.88999999998</v>
      </c>
      <c r="Q36" s="30"/>
    </row>
    <row r="37" spans="1:17" x14ac:dyDescent="0.25">
      <c r="Q37" s="30"/>
    </row>
    <row r="38" spans="1:17" x14ac:dyDescent="0.25">
      <c r="B38" s="30"/>
      <c r="M38" s="30"/>
      <c r="N38" s="30"/>
      <c r="O38" s="30"/>
      <c r="P38" s="30"/>
      <c r="Q38" s="30"/>
    </row>
    <row r="39" spans="1:17" x14ac:dyDescent="0.25">
      <c r="A39" t="s">
        <v>105</v>
      </c>
    </row>
  </sheetData>
  <mergeCells count="4">
    <mergeCell ref="A32:B32"/>
    <mergeCell ref="A34:B34"/>
    <mergeCell ref="A36:B36"/>
    <mergeCell ref="N7:N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6270-B70D-4ECE-A6F6-389AF725E3B6}">
  <dimension ref="A2:H26"/>
  <sheetViews>
    <sheetView topLeftCell="A7" workbookViewId="0">
      <selection activeCell="G23" sqref="G23"/>
    </sheetView>
  </sheetViews>
  <sheetFormatPr defaultRowHeight="15" x14ac:dyDescent="0.25"/>
  <cols>
    <col min="1" max="1" width="37" customWidth="1"/>
    <col min="2" max="4" width="9.5703125" customWidth="1"/>
    <col min="5" max="5" width="15.85546875" customWidth="1"/>
    <col min="6" max="6" width="13.28515625" customWidth="1"/>
    <col min="7" max="7" width="12.85546875" customWidth="1"/>
    <col min="8" max="8" width="11.140625" customWidth="1"/>
  </cols>
  <sheetData>
    <row r="2" spans="1:8" x14ac:dyDescent="0.25">
      <c r="A2" s="42" t="s">
        <v>61</v>
      </c>
      <c r="B2" s="42"/>
      <c r="C2" s="42"/>
      <c r="D2" s="42"/>
    </row>
    <row r="3" spans="1:8" ht="48.75" x14ac:dyDescent="0.25">
      <c r="A3" s="25" t="s">
        <v>62</v>
      </c>
      <c r="B3" s="25" t="s">
        <v>108</v>
      </c>
      <c r="C3" s="25" t="s">
        <v>107</v>
      </c>
      <c r="D3" s="25" t="s">
        <v>106</v>
      </c>
      <c r="E3" s="25" t="s">
        <v>63</v>
      </c>
      <c r="F3" s="25" t="s">
        <v>111</v>
      </c>
      <c r="G3" s="25" t="s">
        <v>109</v>
      </c>
      <c r="H3" s="25" t="s">
        <v>110</v>
      </c>
    </row>
    <row r="4" spans="1:8" x14ac:dyDescent="0.25">
      <c r="A4" s="43" t="s">
        <v>117</v>
      </c>
      <c r="B4" s="35">
        <v>9</v>
      </c>
      <c r="C4" s="35">
        <v>5</v>
      </c>
      <c r="D4" s="35">
        <f>B4-C4</f>
        <v>4</v>
      </c>
      <c r="E4" s="44">
        <f>E5+E6+E7+E8</f>
        <v>1070</v>
      </c>
      <c r="F4" s="44">
        <f>F5+F6+F7+F8</f>
        <v>9630</v>
      </c>
      <c r="G4" s="44">
        <f t="shared" ref="G4:H4" si="0">G5+G6+G7+G8</f>
        <v>5350</v>
      </c>
      <c r="H4" s="44">
        <f t="shared" si="0"/>
        <v>4280</v>
      </c>
    </row>
    <row r="5" spans="1:8" s="57" customFormat="1" x14ac:dyDescent="0.25">
      <c r="A5" s="67" t="s">
        <v>72</v>
      </c>
      <c r="B5" s="61">
        <v>9</v>
      </c>
      <c r="C5" s="61">
        <v>5</v>
      </c>
      <c r="D5" s="35">
        <f t="shared" ref="D5:D22" si="1">B5-C5</f>
        <v>4</v>
      </c>
      <c r="E5" s="55">
        <f>1000+25+10</f>
        <v>1035</v>
      </c>
      <c r="F5" s="56">
        <f>B5*E5</f>
        <v>9315</v>
      </c>
      <c r="G5" s="64">
        <f>C5*E5</f>
        <v>5175</v>
      </c>
      <c r="H5" s="65">
        <f>D5*E5</f>
        <v>4140</v>
      </c>
    </row>
    <row r="6" spans="1:8" s="57" customFormat="1" x14ac:dyDescent="0.25">
      <c r="A6" s="67" t="s">
        <v>77</v>
      </c>
      <c r="B6" s="61">
        <v>9</v>
      </c>
      <c r="C6" s="61">
        <v>5</v>
      </c>
      <c r="D6" s="35">
        <f t="shared" si="1"/>
        <v>4</v>
      </c>
      <c r="E6" s="55">
        <v>5</v>
      </c>
      <c r="F6" s="56">
        <f>B6*E6</f>
        <v>45</v>
      </c>
      <c r="G6" s="64">
        <f t="shared" ref="G6:G22" si="2">C6*E6</f>
        <v>25</v>
      </c>
      <c r="H6" s="65">
        <f t="shared" ref="H6:H22" si="3">D6*E6</f>
        <v>20</v>
      </c>
    </row>
    <row r="7" spans="1:8" s="57" customFormat="1" x14ac:dyDescent="0.25">
      <c r="A7" s="67" t="s">
        <v>78</v>
      </c>
      <c r="B7" s="61">
        <v>9</v>
      </c>
      <c r="C7" s="61">
        <v>5</v>
      </c>
      <c r="D7" s="35">
        <f t="shared" si="1"/>
        <v>4</v>
      </c>
      <c r="E7" s="55">
        <v>5</v>
      </c>
      <c r="F7" s="56">
        <f>B7*E7</f>
        <v>45</v>
      </c>
      <c r="G7" s="64">
        <f t="shared" si="2"/>
        <v>25</v>
      </c>
      <c r="H7" s="65">
        <f t="shared" si="3"/>
        <v>20</v>
      </c>
    </row>
    <row r="8" spans="1:8" s="57" customFormat="1" x14ac:dyDescent="0.25">
      <c r="A8" s="67" t="s">
        <v>70</v>
      </c>
      <c r="B8" s="61">
        <v>9</v>
      </c>
      <c r="C8" s="61">
        <v>5</v>
      </c>
      <c r="D8" s="35">
        <f t="shared" si="1"/>
        <v>4</v>
      </c>
      <c r="E8" s="55">
        <v>25</v>
      </c>
      <c r="F8" s="56">
        <f>B8*E8</f>
        <v>225</v>
      </c>
      <c r="G8" s="64">
        <f t="shared" si="2"/>
        <v>125</v>
      </c>
      <c r="H8" s="65">
        <f t="shared" si="3"/>
        <v>100</v>
      </c>
    </row>
    <row r="9" spans="1:8" x14ac:dyDescent="0.25">
      <c r="A9" s="43" t="s">
        <v>64</v>
      </c>
      <c r="B9" s="35">
        <v>9</v>
      </c>
      <c r="C9" s="35">
        <v>5</v>
      </c>
      <c r="D9" s="35">
        <f t="shared" si="1"/>
        <v>4</v>
      </c>
      <c r="E9" s="44">
        <v>205</v>
      </c>
      <c r="F9" s="45">
        <f t="shared" ref="F9" si="4">B9*E9</f>
        <v>1845</v>
      </c>
      <c r="G9" s="64">
        <f t="shared" si="2"/>
        <v>1025</v>
      </c>
      <c r="H9" s="65">
        <f t="shared" si="3"/>
        <v>820</v>
      </c>
    </row>
    <row r="10" spans="1:8" x14ac:dyDescent="0.25">
      <c r="A10" s="43" t="s">
        <v>71</v>
      </c>
      <c r="B10" s="35">
        <v>9</v>
      </c>
      <c r="C10" s="35">
        <v>5</v>
      </c>
      <c r="D10" s="35">
        <f t="shared" si="1"/>
        <v>4</v>
      </c>
      <c r="E10" s="44">
        <v>26</v>
      </c>
      <c r="F10" s="45">
        <f>B10*E10</f>
        <v>234</v>
      </c>
      <c r="G10" s="64">
        <f t="shared" si="2"/>
        <v>130</v>
      </c>
      <c r="H10" s="65">
        <f t="shared" si="3"/>
        <v>104</v>
      </c>
    </row>
    <row r="11" spans="1:8" x14ac:dyDescent="0.25">
      <c r="A11" s="43" t="s">
        <v>79</v>
      </c>
      <c r="B11" s="35">
        <v>9</v>
      </c>
      <c r="C11" s="35">
        <v>5</v>
      </c>
      <c r="D11" s="35">
        <f t="shared" si="1"/>
        <v>4</v>
      </c>
      <c r="E11" s="44">
        <v>5</v>
      </c>
      <c r="F11" s="45">
        <f>B11*E11</f>
        <v>45</v>
      </c>
      <c r="G11" s="64">
        <f t="shared" si="2"/>
        <v>25</v>
      </c>
      <c r="H11" s="65">
        <f t="shared" si="3"/>
        <v>20</v>
      </c>
    </row>
    <row r="12" spans="1:8" ht="30" x14ac:dyDescent="0.25">
      <c r="A12" s="48" t="s">
        <v>80</v>
      </c>
      <c r="B12" s="35">
        <v>6</v>
      </c>
      <c r="C12" s="35">
        <v>3</v>
      </c>
      <c r="D12" s="35">
        <f t="shared" si="1"/>
        <v>3</v>
      </c>
      <c r="E12" s="44">
        <v>275</v>
      </c>
      <c r="F12" s="45">
        <f>B12*E12</f>
        <v>1650</v>
      </c>
      <c r="G12" s="64">
        <f t="shared" si="2"/>
        <v>825</v>
      </c>
      <c r="H12" s="65">
        <f t="shared" si="3"/>
        <v>825</v>
      </c>
    </row>
    <row r="13" spans="1:8" x14ac:dyDescent="0.25">
      <c r="A13" s="43" t="s">
        <v>74</v>
      </c>
      <c r="B13" s="35">
        <v>4</v>
      </c>
      <c r="C13" s="35">
        <v>2</v>
      </c>
      <c r="D13" s="35">
        <f t="shared" si="1"/>
        <v>2</v>
      </c>
      <c r="E13" s="44">
        <v>400</v>
      </c>
      <c r="F13" s="45">
        <f>B13*E13</f>
        <v>1600</v>
      </c>
      <c r="G13" s="64">
        <f t="shared" si="2"/>
        <v>800</v>
      </c>
      <c r="H13" s="65">
        <f t="shared" si="3"/>
        <v>800</v>
      </c>
    </row>
    <row r="14" spans="1:8" x14ac:dyDescent="0.25">
      <c r="A14" s="43" t="s">
        <v>65</v>
      </c>
      <c r="B14" s="35">
        <v>9</v>
      </c>
      <c r="C14" s="35">
        <v>5</v>
      </c>
      <c r="D14" s="35">
        <f t="shared" si="1"/>
        <v>4</v>
      </c>
      <c r="E14" s="44">
        <v>200</v>
      </c>
      <c r="F14" s="45">
        <f t="shared" ref="F14:F22" si="5">B14*E14</f>
        <v>1800</v>
      </c>
      <c r="G14" s="64">
        <f t="shared" si="2"/>
        <v>1000</v>
      </c>
      <c r="H14" s="65">
        <f t="shared" si="3"/>
        <v>800</v>
      </c>
    </row>
    <row r="15" spans="1:8" x14ac:dyDescent="0.25">
      <c r="A15" s="43" t="s">
        <v>66</v>
      </c>
      <c r="B15" s="35">
        <v>9</v>
      </c>
      <c r="C15" s="35">
        <v>5</v>
      </c>
      <c r="D15" s="35">
        <f t="shared" si="1"/>
        <v>4</v>
      </c>
      <c r="E15" s="44">
        <v>25</v>
      </c>
      <c r="F15" s="45">
        <f t="shared" si="5"/>
        <v>225</v>
      </c>
      <c r="G15" s="64">
        <f t="shared" si="2"/>
        <v>125</v>
      </c>
      <c r="H15" s="65">
        <f t="shared" si="3"/>
        <v>100</v>
      </c>
    </row>
    <row r="16" spans="1:8" x14ac:dyDescent="0.25">
      <c r="A16" s="43" t="s">
        <v>67</v>
      </c>
      <c r="B16" s="35">
        <v>9</v>
      </c>
      <c r="C16" s="35">
        <v>5</v>
      </c>
      <c r="D16" s="35">
        <f t="shared" si="1"/>
        <v>4</v>
      </c>
      <c r="E16" s="44">
        <v>20</v>
      </c>
      <c r="F16" s="45">
        <f t="shared" si="5"/>
        <v>180</v>
      </c>
      <c r="G16" s="64">
        <f t="shared" si="2"/>
        <v>100</v>
      </c>
      <c r="H16" s="65">
        <f t="shared" si="3"/>
        <v>80</v>
      </c>
    </row>
    <row r="17" spans="1:8" x14ac:dyDescent="0.25">
      <c r="A17" s="43" t="s">
        <v>68</v>
      </c>
      <c r="B17" s="35">
        <v>9</v>
      </c>
      <c r="C17" s="35">
        <v>5</v>
      </c>
      <c r="D17" s="35">
        <f t="shared" si="1"/>
        <v>4</v>
      </c>
      <c r="E17" s="44">
        <v>150</v>
      </c>
      <c r="F17" s="45">
        <f t="shared" si="5"/>
        <v>1350</v>
      </c>
      <c r="G17" s="64">
        <f t="shared" si="2"/>
        <v>750</v>
      </c>
      <c r="H17" s="65">
        <f t="shared" si="3"/>
        <v>600</v>
      </c>
    </row>
    <row r="18" spans="1:8" x14ac:dyDescent="0.25">
      <c r="A18" s="43" t="s">
        <v>69</v>
      </c>
      <c r="B18" s="35">
        <v>9</v>
      </c>
      <c r="C18" s="35">
        <v>5</v>
      </c>
      <c r="D18" s="35">
        <f t="shared" si="1"/>
        <v>4</v>
      </c>
      <c r="E18" s="44">
        <v>85</v>
      </c>
      <c r="F18" s="45">
        <f t="shared" si="5"/>
        <v>765</v>
      </c>
      <c r="G18" s="64">
        <f t="shared" si="2"/>
        <v>425</v>
      </c>
      <c r="H18" s="65">
        <f t="shared" si="3"/>
        <v>340</v>
      </c>
    </row>
    <row r="19" spans="1:8" x14ac:dyDescent="0.25">
      <c r="A19" s="43" t="s">
        <v>73</v>
      </c>
      <c r="B19" s="35">
        <v>9</v>
      </c>
      <c r="C19" s="35">
        <v>5</v>
      </c>
      <c r="D19" s="35">
        <f t="shared" si="1"/>
        <v>4</v>
      </c>
      <c r="E19" s="44">
        <v>250</v>
      </c>
      <c r="F19" s="45">
        <f t="shared" si="5"/>
        <v>2250</v>
      </c>
      <c r="G19" s="64">
        <f t="shared" si="2"/>
        <v>1250</v>
      </c>
      <c r="H19" s="65">
        <f t="shared" si="3"/>
        <v>1000</v>
      </c>
    </row>
    <row r="20" spans="1:8" s="5" customFormat="1" x14ac:dyDescent="0.25">
      <c r="A20" s="46" t="s">
        <v>75</v>
      </c>
      <c r="B20" s="53">
        <v>4</v>
      </c>
      <c r="C20" s="53">
        <v>2</v>
      </c>
      <c r="D20" s="35">
        <f t="shared" si="1"/>
        <v>2</v>
      </c>
      <c r="E20" s="47">
        <v>180</v>
      </c>
      <c r="F20" s="45">
        <f t="shared" si="5"/>
        <v>720</v>
      </c>
      <c r="G20" s="64">
        <f t="shared" si="2"/>
        <v>360</v>
      </c>
      <c r="H20" s="65">
        <f t="shared" si="3"/>
        <v>360</v>
      </c>
    </row>
    <row r="21" spans="1:8" s="5" customFormat="1" x14ac:dyDescent="0.25">
      <c r="A21" s="46" t="s">
        <v>76</v>
      </c>
      <c r="B21" s="53">
        <v>4</v>
      </c>
      <c r="C21" s="53">
        <v>2</v>
      </c>
      <c r="D21" s="35">
        <f t="shared" si="1"/>
        <v>2</v>
      </c>
      <c r="E21" s="47">
        <v>84</v>
      </c>
      <c r="F21" s="45">
        <f t="shared" si="5"/>
        <v>336</v>
      </c>
      <c r="G21" s="64">
        <f t="shared" si="2"/>
        <v>168</v>
      </c>
      <c r="H21" s="65">
        <f t="shared" si="3"/>
        <v>168</v>
      </c>
    </row>
    <row r="22" spans="1:8" s="5" customFormat="1" x14ac:dyDescent="0.25">
      <c r="A22" s="46" t="s">
        <v>95</v>
      </c>
      <c r="B22" s="53">
        <v>9</v>
      </c>
      <c r="C22" s="53">
        <v>5</v>
      </c>
      <c r="D22" s="35">
        <f t="shared" si="1"/>
        <v>4</v>
      </c>
      <c r="E22" s="47">
        <v>25</v>
      </c>
      <c r="F22" s="45">
        <f t="shared" si="5"/>
        <v>225</v>
      </c>
      <c r="G22" s="64">
        <f t="shared" si="2"/>
        <v>125</v>
      </c>
      <c r="H22" s="65">
        <f t="shared" si="3"/>
        <v>100</v>
      </c>
    </row>
    <row r="23" spans="1:8" x14ac:dyDescent="0.25">
      <c r="A23" s="49" t="s">
        <v>26</v>
      </c>
      <c r="B23" s="4"/>
      <c r="C23" s="4"/>
      <c r="D23" s="4"/>
      <c r="E23" s="50">
        <f>SUM(E4:E22)-E5-E6-E7-E8</f>
        <v>3000</v>
      </c>
      <c r="F23" s="52">
        <f>SUM(F4:F22)-F5-F6-F7-F8</f>
        <v>22855</v>
      </c>
      <c r="G23" s="52">
        <f t="shared" ref="G23:H23" si="6">SUM(G4:G22)-G5-G6-G7-G8</f>
        <v>12458</v>
      </c>
      <c r="H23" s="52">
        <f t="shared" si="6"/>
        <v>10397</v>
      </c>
    </row>
    <row r="24" spans="1:8" x14ac:dyDescent="0.25">
      <c r="A24" s="51" t="s">
        <v>81</v>
      </c>
      <c r="B24" s="62"/>
      <c r="C24" s="62"/>
      <c r="D24" s="62"/>
      <c r="E24" s="62"/>
      <c r="F24" s="63">
        <f>F23/9</f>
        <v>2539.4444444444443</v>
      </c>
      <c r="G24" s="63">
        <f>G23/5</f>
        <v>2491.6</v>
      </c>
      <c r="H24" s="63">
        <f>H23/4</f>
        <v>2599.25</v>
      </c>
    </row>
    <row r="25" spans="1:8" ht="30" x14ac:dyDescent="0.25">
      <c r="E25" s="54" t="s">
        <v>93</v>
      </c>
      <c r="F25" s="39">
        <f>SUM(F9:F22)</f>
        <v>13225</v>
      </c>
      <c r="G25" s="39">
        <f>SUM(G9:G22)</f>
        <v>7108</v>
      </c>
      <c r="H25" s="39">
        <f t="shared" ref="H25" si="7">SUM(H9:H22)</f>
        <v>6117</v>
      </c>
    </row>
    <row r="26" spans="1:8" ht="45" x14ac:dyDescent="0.25">
      <c r="E26" s="54" t="s">
        <v>96</v>
      </c>
      <c r="F26" s="39">
        <f>F4</f>
        <v>9630</v>
      </c>
      <c r="G26" s="39">
        <f t="shared" ref="G26:H26" si="8">G4</f>
        <v>5350</v>
      </c>
      <c r="H26" s="39">
        <f t="shared" si="8"/>
        <v>4280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tabSelected="1" topLeftCell="A25" zoomScaleNormal="100" workbookViewId="0">
      <selection activeCell="A32" sqref="A32:B32"/>
    </sheetView>
  </sheetViews>
  <sheetFormatPr defaultRowHeight="15" x14ac:dyDescent="0.25"/>
  <cols>
    <col min="1" max="1" width="30.5703125" customWidth="1"/>
    <col min="2" max="2" width="29.7109375" customWidth="1"/>
    <col min="3" max="3" width="19.7109375" customWidth="1"/>
    <col min="4" max="4" width="10.85546875" customWidth="1"/>
    <col min="5" max="5" width="7.42578125" customWidth="1"/>
    <col min="6" max="6" width="11.42578125" hidden="1" customWidth="1"/>
    <col min="7" max="7" width="20.7109375" customWidth="1"/>
    <col min="8" max="8" width="12.140625" customWidth="1"/>
  </cols>
  <sheetData>
    <row r="1" spans="1:8" ht="15.75" thickBot="1" x14ac:dyDescent="0.3">
      <c r="A1" s="12" t="s">
        <v>28</v>
      </c>
      <c r="B1" s="9"/>
      <c r="C1" s="9"/>
      <c r="D1" s="10"/>
      <c r="E1" s="11"/>
      <c r="F1" s="11"/>
      <c r="G1" s="11"/>
      <c r="H1" s="9"/>
    </row>
    <row r="2" spans="1:8" ht="24.75" x14ac:dyDescent="0.25">
      <c r="A2" s="6" t="s">
        <v>0</v>
      </c>
      <c r="B2" s="7" t="s">
        <v>6</v>
      </c>
      <c r="C2" s="18" t="s">
        <v>29</v>
      </c>
    </row>
    <row r="3" spans="1:8" x14ac:dyDescent="0.25">
      <c r="A3" s="13" t="s">
        <v>1</v>
      </c>
      <c r="B3" s="8" t="s">
        <v>9</v>
      </c>
      <c r="C3" s="14">
        <f>C4+C5+C6+C7+C8</f>
        <v>148</v>
      </c>
    </row>
    <row r="4" spans="1:8" x14ac:dyDescent="0.25">
      <c r="A4" s="36" t="s">
        <v>10</v>
      </c>
      <c r="B4" s="1" t="s">
        <v>39</v>
      </c>
      <c r="C4" s="4">
        <f>ROUND(B20/12,0)</f>
        <v>89</v>
      </c>
    </row>
    <row r="5" spans="1:8" x14ac:dyDescent="0.25">
      <c r="A5" s="37" t="s">
        <v>11</v>
      </c>
      <c r="B5" s="1" t="s">
        <v>40</v>
      </c>
      <c r="C5" s="4">
        <f>ROUND(B21/12,0)</f>
        <v>27</v>
      </c>
      <c r="E5">
        <f>H8</f>
        <v>0</v>
      </c>
    </row>
    <row r="6" spans="1:8" s="5" customFormat="1" x14ac:dyDescent="0.25">
      <c r="A6" s="15" t="s">
        <v>12</v>
      </c>
      <c r="B6" s="16" t="s">
        <v>13</v>
      </c>
      <c r="C6" s="17">
        <v>10</v>
      </c>
    </row>
    <row r="7" spans="1:8" s="5" customFormat="1" x14ac:dyDescent="0.25">
      <c r="A7" s="15" t="s">
        <v>41</v>
      </c>
      <c r="B7" s="16" t="s">
        <v>14</v>
      </c>
      <c r="C7" s="17">
        <v>12</v>
      </c>
    </row>
    <row r="8" spans="1:8" s="5" customFormat="1" x14ac:dyDescent="0.25">
      <c r="A8" s="15" t="s">
        <v>42</v>
      </c>
      <c r="B8" s="16" t="s">
        <v>15</v>
      </c>
      <c r="C8" s="17">
        <v>10</v>
      </c>
    </row>
    <row r="9" spans="1:8" x14ac:dyDescent="0.25">
      <c r="A9" s="13" t="s">
        <v>43</v>
      </c>
      <c r="B9" s="8" t="s">
        <v>44</v>
      </c>
      <c r="C9" s="14">
        <f>C10+C11+C12+C13</f>
        <v>40</v>
      </c>
    </row>
    <row r="10" spans="1:8" x14ac:dyDescent="0.25">
      <c r="A10" s="37" t="s">
        <v>45</v>
      </c>
      <c r="B10" s="1" t="s">
        <v>46</v>
      </c>
      <c r="C10" s="4">
        <v>18</v>
      </c>
    </row>
    <row r="11" spans="1:8" x14ac:dyDescent="0.25">
      <c r="A11" s="37" t="s">
        <v>47</v>
      </c>
      <c r="B11" s="1" t="s">
        <v>48</v>
      </c>
      <c r="C11" s="4">
        <v>5</v>
      </c>
    </row>
    <row r="12" spans="1:8" x14ac:dyDescent="0.25">
      <c r="A12" s="37" t="s">
        <v>49</v>
      </c>
      <c r="B12" s="1" t="s">
        <v>50</v>
      </c>
      <c r="C12" s="4">
        <v>15</v>
      </c>
    </row>
    <row r="13" spans="1:8" x14ac:dyDescent="0.25">
      <c r="A13" s="37" t="s">
        <v>51</v>
      </c>
      <c r="B13" s="1" t="s">
        <v>52</v>
      </c>
      <c r="C13" s="4">
        <v>2</v>
      </c>
    </row>
    <row r="14" spans="1:8" x14ac:dyDescent="0.25">
      <c r="A14" s="13" t="s">
        <v>7</v>
      </c>
      <c r="B14" s="8" t="s">
        <v>16</v>
      </c>
      <c r="C14" s="14">
        <v>12</v>
      </c>
    </row>
    <row r="15" spans="1:8" s="5" customFormat="1" x14ac:dyDescent="0.25">
      <c r="A15" s="20" t="s">
        <v>8</v>
      </c>
      <c r="B15" s="21" t="s">
        <v>17</v>
      </c>
      <c r="C15" s="22">
        <v>10</v>
      </c>
    </row>
    <row r="16" spans="1:8" ht="15.75" thickBot="1" x14ac:dyDescent="0.3">
      <c r="A16" s="93" t="s">
        <v>27</v>
      </c>
      <c r="B16" s="94"/>
      <c r="C16" s="26">
        <f>C3+C9+C14+C15</f>
        <v>210</v>
      </c>
    </row>
    <row r="17" spans="1:8" s="9" customFormat="1" x14ac:dyDescent="0.25"/>
    <row r="19" spans="1:8" ht="48.75" x14ac:dyDescent="0.25">
      <c r="A19" s="24" t="s">
        <v>6</v>
      </c>
      <c r="B19" s="25" t="s">
        <v>21</v>
      </c>
      <c r="C19" s="95" t="s">
        <v>57</v>
      </c>
      <c r="D19" s="96"/>
      <c r="E19" s="96"/>
      <c r="F19" s="97"/>
      <c r="G19" s="25" t="s">
        <v>60</v>
      </c>
      <c r="H19" s="25" t="s">
        <v>112</v>
      </c>
    </row>
    <row r="20" spans="1:8" ht="57.75" customHeight="1" x14ac:dyDescent="0.25">
      <c r="A20" s="4" t="s">
        <v>53</v>
      </c>
      <c r="B20" s="35">
        <f>797.33/9*12</f>
        <v>1063.1066666666668</v>
      </c>
      <c r="C20" s="98" t="s">
        <v>91</v>
      </c>
      <c r="D20" s="99"/>
      <c r="E20" s="99"/>
      <c r="F20" s="100"/>
      <c r="G20" s="39">
        <f>B20*9</f>
        <v>9567.9600000000009</v>
      </c>
      <c r="H20" s="39">
        <f>B20*5</f>
        <v>5315.5333333333338</v>
      </c>
    </row>
    <row r="21" spans="1:8" ht="59.25" customHeight="1" x14ac:dyDescent="0.25">
      <c r="A21" s="4" t="s">
        <v>54</v>
      </c>
      <c r="B21" s="39">
        <f>240.83/9*12</f>
        <v>321.10666666666668</v>
      </c>
      <c r="C21" s="107" t="s">
        <v>87</v>
      </c>
      <c r="D21" s="108"/>
      <c r="E21" s="108"/>
      <c r="F21" s="109"/>
      <c r="G21" s="35">
        <f>B21*9</f>
        <v>2889.96</v>
      </c>
      <c r="H21" s="39">
        <f t="shared" ref="H21:H25" si="0">B21*5</f>
        <v>1605.5333333333333</v>
      </c>
    </row>
    <row r="22" spans="1:8" ht="64.5" customHeight="1" x14ac:dyDescent="0.25">
      <c r="A22" s="4" t="s">
        <v>55</v>
      </c>
      <c r="B22" s="39">
        <f>360/9*12</f>
        <v>480</v>
      </c>
      <c r="C22" s="110" t="s">
        <v>88</v>
      </c>
      <c r="D22" s="111"/>
      <c r="E22" s="111"/>
      <c r="F22" s="112"/>
      <c r="G22" s="53">
        <f>B22*9</f>
        <v>4320</v>
      </c>
      <c r="H22" s="39">
        <f t="shared" si="0"/>
        <v>2400</v>
      </c>
    </row>
    <row r="23" spans="1:8" ht="56.25" customHeight="1" x14ac:dyDescent="0.25">
      <c r="A23" s="4" t="s">
        <v>18</v>
      </c>
      <c r="B23" s="39">
        <f>ROUND(12*1*12,2)</f>
        <v>144</v>
      </c>
      <c r="C23" s="98" t="s">
        <v>22</v>
      </c>
      <c r="D23" s="99"/>
      <c r="E23" s="99"/>
      <c r="F23" s="100"/>
      <c r="G23" s="39">
        <f t="shared" ref="G23:G25" si="1">B23*9</f>
        <v>1296</v>
      </c>
      <c r="H23" s="39">
        <f t="shared" si="0"/>
        <v>720</v>
      </c>
    </row>
    <row r="24" spans="1:8" ht="46.5" customHeight="1" x14ac:dyDescent="0.25">
      <c r="A24" s="4" t="s">
        <v>20</v>
      </c>
      <c r="B24" s="39">
        <f>ROUND(10*1*12,2)</f>
        <v>120</v>
      </c>
      <c r="C24" s="98" t="s">
        <v>23</v>
      </c>
      <c r="D24" s="99"/>
      <c r="E24" s="99"/>
      <c r="F24" s="100"/>
      <c r="G24" s="39">
        <f t="shared" si="1"/>
        <v>1080</v>
      </c>
      <c r="H24" s="39">
        <f t="shared" si="0"/>
        <v>600</v>
      </c>
    </row>
    <row r="25" spans="1:8" ht="94.5" customHeight="1" x14ac:dyDescent="0.25">
      <c r="A25" s="4" t="s">
        <v>19</v>
      </c>
      <c r="B25" s="39">
        <f>10*1*12+12*1*12+10*1*12</f>
        <v>384</v>
      </c>
      <c r="C25" s="113" t="s">
        <v>56</v>
      </c>
      <c r="D25" s="114"/>
      <c r="E25" s="114"/>
      <c r="F25" s="115"/>
      <c r="G25" s="39">
        <f t="shared" si="1"/>
        <v>3456</v>
      </c>
      <c r="H25" s="39">
        <f t="shared" si="0"/>
        <v>1920</v>
      </c>
    </row>
    <row r="26" spans="1:8" ht="15.75" x14ac:dyDescent="0.25">
      <c r="A26" s="23" t="s">
        <v>5</v>
      </c>
      <c r="B26" s="40">
        <f>B20+B21+B22+B23+B25+B24</f>
        <v>2512.2133333333336</v>
      </c>
      <c r="C26" s="101"/>
      <c r="D26" s="102"/>
      <c r="E26" s="102"/>
      <c r="F26" s="103"/>
      <c r="G26" s="40">
        <f>SUM(G20:G25)</f>
        <v>22609.920000000002</v>
      </c>
      <c r="H26" s="40">
        <f>SUM(H20:H25)</f>
        <v>12561.066666666668</v>
      </c>
    </row>
    <row r="27" spans="1:8" x14ac:dyDescent="0.25">
      <c r="A27" s="104"/>
      <c r="B27" s="105"/>
      <c r="C27" s="105"/>
      <c r="D27" s="105"/>
      <c r="E27" s="105"/>
      <c r="F27" s="105"/>
      <c r="G27" s="106"/>
    </row>
    <row r="28" spans="1:8" ht="44.25" customHeight="1" x14ac:dyDescent="0.25">
      <c r="D28" s="92" t="s">
        <v>93</v>
      </c>
      <c r="E28" s="92"/>
      <c r="F28" s="1"/>
      <c r="G28" s="40">
        <f>G26</f>
        <v>22609.920000000002</v>
      </c>
    </row>
    <row r="32" spans="1:8" ht="18.75" x14ac:dyDescent="0.3">
      <c r="A32" s="117" t="s">
        <v>120</v>
      </c>
      <c r="B32" s="117"/>
      <c r="C32" s="118"/>
      <c r="G32" s="117" t="s">
        <v>121</v>
      </c>
      <c r="H32" s="116"/>
    </row>
  </sheetData>
  <mergeCells count="13">
    <mergeCell ref="G32:H32"/>
    <mergeCell ref="A32:B32"/>
    <mergeCell ref="D28:E28"/>
    <mergeCell ref="A16:B16"/>
    <mergeCell ref="C19:F19"/>
    <mergeCell ref="C20:F20"/>
    <mergeCell ref="C26:F26"/>
    <mergeCell ref="A27:G27"/>
    <mergeCell ref="C21:F21"/>
    <mergeCell ref="C22:F22"/>
    <mergeCell ref="C23:F23"/>
    <mergeCell ref="C24:F24"/>
    <mergeCell ref="C25:F2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izmaksas_2022_gads</vt:lpstr>
      <vt:lpstr>izmaksas_2023_gads</vt:lpstr>
      <vt:lpstr>darba_vietu_aprikosana</vt:lpstr>
      <vt:lpstr>uzturesanas_izdevumi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Grudule</dc:creator>
  <cp:lastModifiedBy>Anna Putāne</cp:lastModifiedBy>
  <cp:lastPrinted>2021-04-13T13:06:16Z</cp:lastPrinted>
  <dcterms:created xsi:type="dcterms:W3CDTF">2017-07-25T08:14:04Z</dcterms:created>
  <dcterms:modified xsi:type="dcterms:W3CDTF">2021-04-13T13:06:30Z</dcterms:modified>
</cp:coreProperties>
</file>